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"/>
    </mc:Choice>
  </mc:AlternateContent>
  <xr:revisionPtr revIDLastSave="0" documentId="13_ncr:1_{A9B64CF5-7D9B-4A31-9F20-B2D2C8216EB8}" xr6:coauthVersionLast="47" xr6:coauthVersionMax="47" xr10:uidLastSave="{00000000-0000-0000-0000-000000000000}"/>
  <bookViews>
    <workbookView xWindow="29388" yWindow="-104" windowWidth="19560" windowHeight="11601" xr2:uid="{00000000-000D-0000-FFFF-FFFF00000000}"/>
  </bookViews>
  <sheets>
    <sheet name="Cooldown 1" sheetId="3" r:id="rId1"/>
    <sheet name="Cooldown 2" sheetId="8" r:id="rId2"/>
    <sheet name="Cooldown 3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I7" i="9"/>
  <c r="H7" i="9"/>
  <c r="G7" i="9"/>
  <c r="F7" i="9"/>
  <c r="E7" i="9"/>
  <c r="D7" i="9"/>
  <c r="C7" i="9"/>
  <c r="J6" i="9"/>
  <c r="AO14" i="9" s="1"/>
  <c r="I6" i="9"/>
  <c r="I54" i="9" s="1"/>
  <c r="H6" i="9"/>
  <c r="H54" i="9" s="1"/>
  <c r="G6" i="9"/>
  <c r="AB37" i="9" s="1"/>
  <c r="R37" i="9" s="1"/>
  <c r="F6" i="9"/>
  <c r="F54" i="9" s="1"/>
  <c r="E6" i="9"/>
  <c r="AJ16" i="9" s="1"/>
  <c r="D6" i="9"/>
  <c r="Y27" i="9" s="1"/>
  <c r="O27" i="9" s="1"/>
  <c r="C6" i="9"/>
  <c r="X29" i="9" s="1"/>
  <c r="N29" i="9" s="1"/>
  <c r="J5" i="9"/>
  <c r="AO11" i="9" s="1"/>
  <c r="I5" i="9"/>
  <c r="AN11" i="9" s="1"/>
  <c r="H5" i="9"/>
  <c r="AM11" i="9" s="1"/>
  <c r="G5" i="9"/>
  <c r="AL11" i="9" s="1"/>
  <c r="F5" i="9"/>
  <c r="AK11" i="9" s="1"/>
  <c r="E5" i="9"/>
  <c r="E53" i="9" s="1"/>
  <c r="D5" i="9"/>
  <c r="D53" i="9" s="1"/>
  <c r="C5" i="9"/>
  <c r="C53" i="9" s="1"/>
  <c r="C6" i="8"/>
  <c r="AH12" i="8" s="1"/>
  <c r="D6" i="8"/>
  <c r="D54" i="8" s="1"/>
  <c r="E6" i="8"/>
  <c r="F6" i="8"/>
  <c r="G6" i="8"/>
  <c r="H6" i="8"/>
  <c r="AM16" i="8" s="1"/>
  <c r="I6" i="8"/>
  <c r="I54" i="8" s="1"/>
  <c r="J6" i="8"/>
  <c r="J54" i="8" s="1"/>
  <c r="C7" i="8"/>
  <c r="D7" i="8"/>
  <c r="E7" i="8"/>
  <c r="F7" i="8"/>
  <c r="G7" i="8"/>
  <c r="H7" i="8"/>
  <c r="AM18" i="8" s="1"/>
  <c r="I7" i="8"/>
  <c r="AN18" i="8" s="1"/>
  <c r="J7" i="8"/>
  <c r="AO18" i="8" s="1"/>
  <c r="D5" i="8"/>
  <c r="E5" i="8"/>
  <c r="E53" i="8" s="1"/>
  <c r="F5" i="8"/>
  <c r="AK11" i="8" s="1"/>
  <c r="G5" i="8"/>
  <c r="G53" i="8" s="1"/>
  <c r="H5" i="8"/>
  <c r="I5" i="8"/>
  <c r="AN11" i="8" s="1"/>
  <c r="J5" i="8"/>
  <c r="AO11" i="8" s="1"/>
  <c r="C5" i="8"/>
  <c r="C53" i="8" s="1"/>
  <c r="J3" i="9"/>
  <c r="G3" i="9"/>
  <c r="D3" i="9"/>
  <c r="M2" i="9"/>
  <c r="J2" i="9"/>
  <c r="G2" i="9"/>
  <c r="AE25" i="9" s="1"/>
  <c r="U25" i="9" s="1"/>
  <c r="D2" i="9"/>
  <c r="AE18" i="9" s="1"/>
  <c r="U18" i="9" s="1"/>
  <c r="D1" i="9"/>
  <c r="M2" i="8"/>
  <c r="J3" i="8"/>
  <c r="J2" i="8"/>
  <c r="G3" i="8"/>
  <c r="G2" i="8"/>
  <c r="D3" i="8"/>
  <c r="Y37" i="8" s="1"/>
  <c r="O37" i="8" s="1"/>
  <c r="D2" i="8"/>
  <c r="Y15" i="8" s="1"/>
  <c r="O15" i="8" s="1"/>
  <c r="D1" i="8"/>
  <c r="E83" i="9"/>
  <c r="G83" i="9" s="1"/>
  <c r="C83" i="9"/>
  <c r="E82" i="9"/>
  <c r="G82" i="9" s="1"/>
  <c r="C82" i="9"/>
  <c r="B81" i="9"/>
  <c r="C79" i="9"/>
  <c r="J78" i="9"/>
  <c r="B77" i="9"/>
  <c r="B72" i="9"/>
  <c r="B67" i="9"/>
  <c r="J65" i="9"/>
  <c r="I65" i="9"/>
  <c r="H65" i="9"/>
  <c r="G65" i="9"/>
  <c r="F65" i="9"/>
  <c r="E65" i="9"/>
  <c r="D65" i="9"/>
  <c r="C65" i="9"/>
  <c r="G64" i="9"/>
  <c r="G79" i="9" s="1"/>
  <c r="F64" i="9"/>
  <c r="F79" i="9" s="1"/>
  <c r="E64" i="9"/>
  <c r="E79" i="9" s="1"/>
  <c r="C64" i="9"/>
  <c r="J63" i="9"/>
  <c r="I63" i="9"/>
  <c r="I78" i="9" s="1"/>
  <c r="C63" i="9"/>
  <c r="C78" i="9" s="1"/>
  <c r="B62" i="9"/>
  <c r="J60" i="9"/>
  <c r="I60" i="9"/>
  <c r="H60" i="9"/>
  <c r="G60" i="9"/>
  <c r="F60" i="9"/>
  <c r="E60" i="9"/>
  <c r="D60" i="9"/>
  <c r="C60" i="9"/>
  <c r="F59" i="9"/>
  <c r="E58" i="9"/>
  <c r="D58" i="9"/>
  <c r="C58" i="9"/>
  <c r="B57" i="9"/>
  <c r="J55" i="9"/>
  <c r="I55" i="9"/>
  <c r="H55" i="9"/>
  <c r="G55" i="9"/>
  <c r="F55" i="9"/>
  <c r="E55" i="9"/>
  <c r="D55" i="9"/>
  <c r="C55" i="9"/>
  <c r="J54" i="9"/>
  <c r="J53" i="9"/>
  <c r="I53" i="9"/>
  <c r="H53" i="9"/>
  <c r="G53" i="9"/>
  <c r="F53" i="9"/>
  <c r="B52" i="9"/>
  <c r="J42" i="9"/>
  <c r="J64" i="9" s="1"/>
  <c r="J79" i="9" s="1"/>
  <c r="I42" i="9"/>
  <c r="I64" i="9" s="1"/>
  <c r="I79" i="9" s="1"/>
  <c r="H42" i="9"/>
  <c r="H64" i="9" s="1"/>
  <c r="H79" i="9" s="1"/>
  <c r="G42" i="9"/>
  <c r="F42" i="9"/>
  <c r="E42" i="9"/>
  <c r="D42" i="9"/>
  <c r="D64" i="9" s="1"/>
  <c r="D79" i="9" s="1"/>
  <c r="C42" i="9"/>
  <c r="J41" i="9"/>
  <c r="I41" i="9"/>
  <c r="H41" i="9"/>
  <c r="H63" i="9" s="1"/>
  <c r="H78" i="9" s="1"/>
  <c r="G41" i="9"/>
  <c r="G63" i="9" s="1"/>
  <c r="G78" i="9" s="1"/>
  <c r="F41" i="9"/>
  <c r="F63" i="9" s="1"/>
  <c r="F78" i="9" s="1"/>
  <c r="E41" i="9"/>
  <c r="E63" i="9" s="1"/>
  <c r="E78" i="9" s="1"/>
  <c r="D41" i="9"/>
  <c r="D63" i="9" s="1"/>
  <c r="D78" i="9" s="1"/>
  <c r="C41" i="9"/>
  <c r="Y39" i="9"/>
  <c r="O39" i="9" s="1"/>
  <c r="X39" i="9"/>
  <c r="N39" i="9" s="1"/>
  <c r="AA37" i="9"/>
  <c r="Q37" i="9" s="1"/>
  <c r="Z37" i="9"/>
  <c r="P37" i="9" s="1"/>
  <c r="X37" i="9"/>
  <c r="N37" i="9" s="1"/>
  <c r="J20" i="9"/>
  <c r="J59" i="9" s="1"/>
  <c r="I20" i="9"/>
  <c r="I59" i="9" s="1"/>
  <c r="H20" i="9"/>
  <c r="H59" i="9" s="1"/>
  <c r="G20" i="9"/>
  <c r="G59" i="9" s="1"/>
  <c r="F20" i="9"/>
  <c r="E20" i="9"/>
  <c r="E59" i="9" s="1"/>
  <c r="D20" i="9"/>
  <c r="D59" i="9" s="1"/>
  <c r="C20" i="9"/>
  <c r="C59" i="9" s="1"/>
  <c r="J19" i="9"/>
  <c r="J58" i="9" s="1"/>
  <c r="I19" i="9"/>
  <c r="I58" i="9" s="1"/>
  <c r="H19" i="9"/>
  <c r="H58" i="9" s="1"/>
  <c r="G19" i="9"/>
  <c r="G58" i="9" s="1"/>
  <c r="F19" i="9"/>
  <c r="F58" i="9" s="1"/>
  <c r="E19" i="9"/>
  <c r="D19" i="9"/>
  <c r="C19" i="9"/>
  <c r="AO18" i="9"/>
  <c r="AN18" i="9"/>
  <c r="AM18" i="9"/>
  <c r="AL18" i="9"/>
  <c r="AK18" i="9"/>
  <c r="AJ18" i="9"/>
  <c r="AI18" i="9"/>
  <c r="AH18" i="9"/>
  <c r="AO17" i="9"/>
  <c r="AO16" i="9"/>
  <c r="AO13" i="9"/>
  <c r="G83" i="8"/>
  <c r="E83" i="8"/>
  <c r="C83" i="8"/>
  <c r="E82" i="8"/>
  <c r="G82" i="8" s="1"/>
  <c r="C82" i="8"/>
  <c r="B81" i="8"/>
  <c r="I78" i="8"/>
  <c r="B77" i="8"/>
  <c r="B72" i="8"/>
  <c r="B67" i="8"/>
  <c r="J65" i="8"/>
  <c r="I65" i="8"/>
  <c r="H65" i="8"/>
  <c r="G65" i="8"/>
  <c r="F65" i="8"/>
  <c r="E65" i="8"/>
  <c r="D65" i="8"/>
  <c r="C65" i="8"/>
  <c r="G64" i="8"/>
  <c r="G79" i="8" s="1"/>
  <c r="F64" i="8"/>
  <c r="F79" i="8" s="1"/>
  <c r="E64" i="8"/>
  <c r="E79" i="8" s="1"/>
  <c r="D64" i="8"/>
  <c r="D79" i="8" s="1"/>
  <c r="C64" i="8"/>
  <c r="C79" i="8" s="1"/>
  <c r="J63" i="8"/>
  <c r="J78" i="8" s="1"/>
  <c r="I63" i="8"/>
  <c r="B62" i="8"/>
  <c r="J60" i="8"/>
  <c r="I60" i="8"/>
  <c r="H60" i="8"/>
  <c r="G60" i="8"/>
  <c r="F60" i="8"/>
  <c r="E60" i="8"/>
  <c r="D60" i="8"/>
  <c r="C60" i="8"/>
  <c r="G59" i="8"/>
  <c r="F59" i="8"/>
  <c r="D59" i="8"/>
  <c r="C59" i="8"/>
  <c r="J58" i="8"/>
  <c r="E58" i="8"/>
  <c r="D58" i="8"/>
  <c r="C58" i="8"/>
  <c r="B57" i="8"/>
  <c r="I55" i="8"/>
  <c r="H55" i="8"/>
  <c r="G55" i="8"/>
  <c r="D55" i="8"/>
  <c r="C55" i="8"/>
  <c r="G54" i="8"/>
  <c r="F54" i="8"/>
  <c r="E54" i="8"/>
  <c r="B52" i="8"/>
  <c r="J42" i="8"/>
  <c r="J64" i="8" s="1"/>
  <c r="J79" i="8" s="1"/>
  <c r="I42" i="8"/>
  <c r="I64" i="8" s="1"/>
  <c r="I79" i="8" s="1"/>
  <c r="H42" i="8"/>
  <c r="H64" i="8" s="1"/>
  <c r="H79" i="8" s="1"/>
  <c r="G42" i="8"/>
  <c r="F42" i="8"/>
  <c r="E42" i="8"/>
  <c r="D42" i="8"/>
  <c r="C42" i="8"/>
  <c r="J41" i="8"/>
  <c r="I41" i="8"/>
  <c r="H41" i="8"/>
  <c r="H63" i="8" s="1"/>
  <c r="H78" i="8" s="1"/>
  <c r="G41" i="8"/>
  <c r="G63" i="8" s="1"/>
  <c r="G78" i="8" s="1"/>
  <c r="F41" i="8"/>
  <c r="F63" i="8" s="1"/>
  <c r="F78" i="8" s="1"/>
  <c r="E41" i="8"/>
  <c r="E63" i="8" s="1"/>
  <c r="E78" i="8" s="1"/>
  <c r="D41" i="8"/>
  <c r="D63" i="8" s="1"/>
  <c r="D78" i="8" s="1"/>
  <c r="C41" i="8"/>
  <c r="C63" i="8" s="1"/>
  <c r="C78" i="8" s="1"/>
  <c r="J20" i="8"/>
  <c r="J59" i="8" s="1"/>
  <c r="I20" i="8"/>
  <c r="I59" i="8" s="1"/>
  <c r="H20" i="8"/>
  <c r="H59" i="8" s="1"/>
  <c r="G20" i="8"/>
  <c r="F20" i="8"/>
  <c r="E20" i="8"/>
  <c r="E59" i="8" s="1"/>
  <c r="D20" i="8"/>
  <c r="C20" i="8"/>
  <c r="J19" i="8"/>
  <c r="I19" i="8"/>
  <c r="I58" i="8" s="1"/>
  <c r="H19" i="8"/>
  <c r="H58" i="8" s="1"/>
  <c r="G19" i="8"/>
  <c r="G58" i="8" s="1"/>
  <c r="F19" i="8"/>
  <c r="F58" i="8" s="1"/>
  <c r="E19" i="8"/>
  <c r="D19" i="8"/>
  <c r="C19" i="8"/>
  <c r="AL18" i="8"/>
  <c r="AH18" i="8"/>
  <c r="AJ17" i="8"/>
  <c r="AI17" i="8"/>
  <c r="AH17" i="8"/>
  <c r="AN16" i="8"/>
  <c r="AL16" i="8"/>
  <c r="AI15" i="8"/>
  <c r="AH15" i="8"/>
  <c r="AL14" i="8"/>
  <c r="AK14" i="8"/>
  <c r="AJ14" i="8"/>
  <c r="AH13" i="8"/>
  <c r="AL12" i="8"/>
  <c r="AK12" i="8"/>
  <c r="AJ12" i="8"/>
  <c r="AI12" i="8"/>
  <c r="AC37" i="8" l="1"/>
  <c r="S37" i="8" s="1"/>
  <c r="AA31" i="8"/>
  <c r="Q31" i="8" s="1"/>
  <c r="AD39" i="8"/>
  <c r="T39" i="8" s="1"/>
  <c r="AB37" i="8"/>
  <c r="R37" i="8" s="1"/>
  <c r="AB31" i="8"/>
  <c r="R31" i="8" s="1"/>
  <c r="AB33" i="8"/>
  <c r="R33" i="8" s="1"/>
  <c r="Z25" i="8"/>
  <c r="P25" i="8" s="1"/>
  <c r="AB39" i="8"/>
  <c r="R39" i="8" s="1"/>
  <c r="Y33" i="8"/>
  <c r="O33" i="8" s="1"/>
  <c r="AA37" i="8"/>
  <c r="Q37" i="8" s="1"/>
  <c r="Z37" i="8"/>
  <c r="P37" i="8" s="1"/>
  <c r="AB25" i="8"/>
  <c r="R25" i="8" s="1"/>
  <c r="Y25" i="8"/>
  <c r="O25" i="8" s="1"/>
  <c r="Z39" i="9"/>
  <c r="P39" i="9" s="1"/>
  <c r="AA25" i="8"/>
  <c r="Q25" i="8" s="1"/>
  <c r="Z31" i="8"/>
  <c r="P31" i="8" s="1"/>
  <c r="AE17" i="9"/>
  <c r="U17" i="9" s="1"/>
  <c r="Y27" i="8"/>
  <c r="O27" i="8" s="1"/>
  <c r="AC25" i="8"/>
  <c r="S25" i="8" s="1"/>
  <c r="AO14" i="8"/>
  <c r="Z33" i="8"/>
  <c r="P33" i="8" s="1"/>
  <c r="AI13" i="8"/>
  <c r="AA33" i="8"/>
  <c r="Q33" i="8" s="1"/>
  <c r="AH11" i="8"/>
  <c r="X29" i="8"/>
  <c r="N29" i="8" s="1"/>
  <c r="X33" i="9"/>
  <c r="N33" i="9" s="1"/>
  <c r="AH14" i="9"/>
  <c r="X14" i="9" s="1"/>
  <c r="N14" i="9" s="1"/>
  <c r="X27" i="9"/>
  <c r="N27" i="9" s="1"/>
  <c r="AC39" i="8"/>
  <c r="S39" i="8" s="1"/>
  <c r="AC35" i="8"/>
  <c r="S35" i="8" s="1"/>
  <c r="AA29" i="9"/>
  <c r="Q29" i="9" s="1"/>
  <c r="AL15" i="8"/>
  <c r="AB15" i="8" s="1"/>
  <c r="R15" i="8" s="1"/>
  <c r="AI14" i="9"/>
  <c r="Y14" i="9" s="1"/>
  <c r="O14" i="9" s="1"/>
  <c r="AC31" i="8"/>
  <c r="S31" i="8" s="1"/>
  <c r="AK17" i="8"/>
  <c r="AB27" i="8"/>
  <c r="R27" i="8" s="1"/>
  <c r="AI12" i="9"/>
  <c r="AI15" i="9"/>
  <c r="AL17" i="8"/>
  <c r="AJ12" i="9"/>
  <c r="AJ15" i="9"/>
  <c r="AI11" i="8"/>
  <c r="Y11" i="8" s="1"/>
  <c r="O11" i="8" s="1"/>
  <c r="J55" i="8"/>
  <c r="AH13" i="9"/>
  <c r="X13" i="9" s="1"/>
  <c r="N13" i="9" s="1"/>
  <c r="AH16" i="9"/>
  <c r="X16" i="9" s="1"/>
  <c r="N16" i="9" s="1"/>
  <c r="AJ11" i="8"/>
  <c r="Z11" i="8" s="1"/>
  <c r="P11" i="8" s="1"/>
  <c r="AL13" i="8"/>
  <c r="AB13" i="8" s="1"/>
  <c r="R13" i="8" s="1"/>
  <c r="AN15" i="8"/>
  <c r="AD15" i="8" s="1"/>
  <c r="T15" i="8" s="1"/>
  <c r="F53" i="8"/>
  <c r="AI16" i="9"/>
  <c r="AJ13" i="9"/>
  <c r="AL11" i="8"/>
  <c r="AN13" i="8"/>
  <c r="AH16" i="8"/>
  <c r="X16" i="8" s="1"/>
  <c r="N16" i="8" s="1"/>
  <c r="AC29" i="8"/>
  <c r="S29" i="8" s="1"/>
  <c r="AE35" i="8"/>
  <c r="U35" i="8" s="1"/>
  <c r="H53" i="8"/>
  <c r="AK13" i="9"/>
  <c r="AK16" i="9"/>
  <c r="AA16" i="9" s="1"/>
  <c r="Q16" i="9" s="1"/>
  <c r="X35" i="9"/>
  <c r="N35" i="9" s="1"/>
  <c r="C54" i="9"/>
  <c r="AA39" i="8"/>
  <c r="Q39" i="8" s="1"/>
  <c r="AO16" i="8"/>
  <c r="AE16" i="8" s="1"/>
  <c r="U16" i="8" s="1"/>
  <c r="AI17" i="9"/>
  <c r="Y17" i="9" s="1"/>
  <c r="O17" i="9" s="1"/>
  <c r="AA27" i="8"/>
  <c r="Q27" i="8" s="1"/>
  <c r="AE39" i="8"/>
  <c r="U39" i="8" s="1"/>
  <c r="AH12" i="9"/>
  <c r="AH15" i="9"/>
  <c r="X31" i="9"/>
  <c r="N31" i="9" s="1"/>
  <c r="Y31" i="9"/>
  <c r="O31" i="9" s="1"/>
  <c r="AC27" i="8"/>
  <c r="S27" i="8" s="1"/>
  <c r="Y29" i="8"/>
  <c r="O29" i="8" s="1"/>
  <c r="AI13" i="9"/>
  <c r="Y33" i="9"/>
  <c r="O33" i="9" s="1"/>
  <c r="AM13" i="8"/>
  <c r="AA29" i="8"/>
  <c r="Q29" i="8" s="1"/>
  <c r="Z33" i="9"/>
  <c r="P33" i="9" s="1"/>
  <c r="AM11" i="8"/>
  <c r="AC11" i="8" s="1"/>
  <c r="S11" i="8" s="1"/>
  <c r="AO13" i="8"/>
  <c r="AI16" i="8"/>
  <c r="Y16" i="8" s="1"/>
  <c r="O16" i="8" s="1"/>
  <c r="AD29" i="8"/>
  <c r="T29" i="8" s="1"/>
  <c r="X37" i="8"/>
  <c r="N37" i="8" s="1"/>
  <c r="I53" i="8"/>
  <c r="AL13" i="9"/>
  <c r="AL16" i="9"/>
  <c r="Y35" i="9"/>
  <c r="O35" i="9" s="1"/>
  <c r="D54" i="9"/>
  <c r="Y37" i="9"/>
  <c r="O37" i="9" s="1"/>
  <c r="AN12" i="8"/>
  <c r="AK15" i="8"/>
  <c r="D53" i="8"/>
  <c r="AK12" i="9"/>
  <c r="AA12" i="9" s="1"/>
  <c r="Q12" i="9" s="1"/>
  <c r="AK13" i="8"/>
  <c r="AA13" i="8" s="1"/>
  <c r="Q13" i="8" s="1"/>
  <c r="Y35" i="8"/>
  <c r="O35" i="8" s="1"/>
  <c r="AA35" i="8"/>
  <c r="Q35" i="8" s="1"/>
  <c r="AO15" i="8"/>
  <c r="AE15" i="8" s="1"/>
  <c r="U15" i="8" s="1"/>
  <c r="X25" i="8"/>
  <c r="N25" i="8" s="1"/>
  <c r="C54" i="8"/>
  <c r="AM13" i="9"/>
  <c r="AM16" i="9"/>
  <c r="Z35" i="9"/>
  <c r="P35" i="9" s="1"/>
  <c r="E54" i="9"/>
  <c r="AD39" i="9"/>
  <c r="T39" i="9" s="1"/>
  <c r="Y39" i="8"/>
  <c r="O39" i="8" s="1"/>
  <c r="AH17" i="9"/>
  <c r="X17" i="9" s="1"/>
  <c r="N17" i="9" s="1"/>
  <c r="AN14" i="8"/>
  <c r="H54" i="8"/>
  <c r="AJ14" i="9"/>
  <c r="AJ17" i="9"/>
  <c r="Z29" i="9"/>
  <c r="P29" i="9" s="1"/>
  <c r="AM12" i="8"/>
  <c r="AC12" i="8" s="1"/>
  <c r="S12" i="8" s="1"/>
  <c r="Z27" i="8"/>
  <c r="P27" i="8" s="1"/>
  <c r="AE31" i="8"/>
  <c r="U31" i="8" s="1"/>
  <c r="AK14" i="9"/>
  <c r="AA14" i="9" s="1"/>
  <c r="Q14" i="9" s="1"/>
  <c r="AK17" i="9"/>
  <c r="AA17" i="9" s="1"/>
  <c r="Q17" i="9" s="1"/>
  <c r="AJ15" i="8"/>
  <c r="Z31" i="9"/>
  <c r="P31" i="9" s="1"/>
  <c r="AJ13" i="8"/>
  <c r="AM17" i="8"/>
  <c r="AC17" i="8" s="1"/>
  <c r="S17" i="8" s="1"/>
  <c r="AE27" i="8"/>
  <c r="U27" i="8" s="1"/>
  <c r="AK15" i="9"/>
  <c r="AA15" i="9" s="1"/>
  <c r="Q15" i="9" s="1"/>
  <c r="AD35" i="8"/>
  <c r="T35" i="8" s="1"/>
  <c r="AH14" i="8"/>
  <c r="X14" i="8" s="1"/>
  <c r="N14" i="8" s="1"/>
  <c r="AJ16" i="8"/>
  <c r="X31" i="8"/>
  <c r="N31" i="8" s="1"/>
  <c r="AI14" i="8"/>
  <c r="AK16" i="8"/>
  <c r="Y31" i="8"/>
  <c r="O31" i="8" s="1"/>
  <c r="AN13" i="9"/>
  <c r="AD13" i="9" s="1"/>
  <c r="T13" i="9" s="1"/>
  <c r="AN16" i="9"/>
  <c r="AA35" i="9"/>
  <c r="Q35" i="9" s="1"/>
  <c r="X12" i="8"/>
  <c r="N12" i="8" s="1"/>
  <c r="AB17" i="8"/>
  <c r="R17" i="8" s="1"/>
  <c r="AA11" i="8"/>
  <c r="Q11" i="8" s="1"/>
  <c r="AB11" i="8"/>
  <c r="R11" i="8" s="1"/>
  <c r="AC13" i="8"/>
  <c r="S13" i="8" s="1"/>
  <c r="Y17" i="8"/>
  <c r="O17" i="8" s="1"/>
  <c r="AA17" i="8"/>
  <c r="Q17" i="8" s="1"/>
  <c r="Z12" i="8"/>
  <c r="P12" i="8" s="1"/>
  <c r="Y14" i="8"/>
  <c r="O14" i="8" s="1"/>
  <c r="X18" i="8"/>
  <c r="N18" i="8" s="1"/>
  <c r="AA12" i="8"/>
  <c r="Q12" i="8" s="1"/>
  <c r="Y18" i="9"/>
  <c r="O18" i="9" s="1"/>
  <c r="AA14" i="8"/>
  <c r="Q14" i="8" s="1"/>
  <c r="Y16" i="9"/>
  <c r="O16" i="9" s="1"/>
  <c r="AD12" i="8"/>
  <c r="T12" i="8" s="1"/>
  <c r="AD14" i="8"/>
  <c r="T14" i="8" s="1"/>
  <c r="AC18" i="8"/>
  <c r="S18" i="8" s="1"/>
  <c r="X13" i="8"/>
  <c r="N13" i="8" s="1"/>
  <c r="AE14" i="8"/>
  <c r="U14" i="8" s="1"/>
  <c r="AA16" i="8"/>
  <c r="Q16" i="8" s="1"/>
  <c r="AD18" i="8"/>
  <c r="T18" i="8" s="1"/>
  <c r="AA13" i="9"/>
  <c r="Q13" i="9" s="1"/>
  <c r="AB16" i="8"/>
  <c r="R16" i="8" s="1"/>
  <c r="AB13" i="9"/>
  <c r="R13" i="9" s="1"/>
  <c r="AB16" i="9"/>
  <c r="R16" i="9" s="1"/>
  <c r="AC11" i="9"/>
  <c r="S11" i="9" s="1"/>
  <c r="X17" i="8"/>
  <c r="N17" i="8" s="1"/>
  <c r="AE11" i="8"/>
  <c r="U11" i="8" s="1"/>
  <c r="Z15" i="8"/>
  <c r="P15" i="8" s="1"/>
  <c r="AC16" i="8"/>
  <c r="S16" i="8" s="1"/>
  <c r="AD13" i="8"/>
  <c r="T13" i="8" s="1"/>
  <c r="AA15" i="8"/>
  <c r="Q15" i="8" s="1"/>
  <c r="Z17" i="8"/>
  <c r="P17" i="8" s="1"/>
  <c r="AD11" i="8"/>
  <c r="T11" i="8" s="1"/>
  <c r="AE13" i="8"/>
  <c r="U13" i="8" s="1"/>
  <c r="Y12" i="8"/>
  <c r="O12" i="8" s="1"/>
  <c r="Z14" i="8"/>
  <c r="P14" i="8" s="1"/>
  <c r="AE18" i="8"/>
  <c r="U18" i="8" s="1"/>
  <c r="AB12" i="8"/>
  <c r="R12" i="8" s="1"/>
  <c r="AB14" i="8"/>
  <c r="R14" i="8" s="1"/>
  <c r="AB18" i="8"/>
  <c r="R18" i="8" s="1"/>
  <c r="Y13" i="9"/>
  <c r="O13" i="9" s="1"/>
  <c r="AA18" i="9"/>
  <c r="Q18" i="9" s="1"/>
  <c r="Z16" i="8"/>
  <c r="P16" i="8" s="1"/>
  <c r="AB18" i="9"/>
  <c r="R18" i="9" s="1"/>
  <c r="X11" i="8"/>
  <c r="N11" i="8" s="1"/>
  <c r="Y13" i="8"/>
  <c r="O13" i="8" s="1"/>
  <c r="X15" i="8"/>
  <c r="N15" i="8" s="1"/>
  <c r="AD16" i="8"/>
  <c r="T16" i="8" s="1"/>
  <c r="AC13" i="9"/>
  <c r="S13" i="9" s="1"/>
  <c r="AC16" i="9"/>
  <c r="S16" i="9" s="1"/>
  <c r="AD11" i="9"/>
  <c r="T11" i="9" s="1"/>
  <c r="Z13" i="8"/>
  <c r="P13" i="8" s="1"/>
  <c r="AD16" i="9"/>
  <c r="T16" i="9" s="1"/>
  <c r="AA31" i="9"/>
  <c r="Q31" i="9" s="1"/>
  <c r="AA39" i="9"/>
  <c r="Q39" i="9" s="1"/>
  <c r="Z39" i="8"/>
  <c r="P39" i="8" s="1"/>
  <c r="Y29" i="9"/>
  <c r="O29" i="9" s="1"/>
  <c r="D75" i="9" s="1"/>
  <c r="X39" i="8"/>
  <c r="N39" i="8" s="1"/>
  <c r="X25" i="9"/>
  <c r="N25" i="9" s="1"/>
  <c r="N41" i="9" s="1"/>
  <c r="AH11" i="9"/>
  <c r="AL12" i="9"/>
  <c r="AB12" i="9" s="1"/>
  <c r="R12" i="9" s="1"/>
  <c r="AL15" i="9"/>
  <c r="AB15" i="9" s="1"/>
  <c r="R15" i="9" s="1"/>
  <c r="Y25" i="9"/>
  <c r="O25" i="9" s="1"/>
  <c r="AI11" i="9"/>
  <c r="Y11" i="9" s="1"/>
  <c r="O11" i="9" s="1"/>
  <c r="AM12" i="9"/>
  <c r="AC12" i="9" s="1"/>
  <c r="S12" i="9" s="1"/>
  <c r="AM15" i="9"/>
  <c r="AC15" i="9" s="1"/>
  <c r="S15" i="9" s="1"/>
  <c r="AB35" i="9"/>
  <c r="R35" i="9" s="1"/>
  <c r="AJ11" i="9"/>
  <c r="Z11" i="9" s="1"/>
  <c r="P11" i="9" s="1"/>
  <c r="AN12" i="9"/>
  <c r="AD12" i="9" s="1"/>
  <c r="T12" i="9" s="1"/>
  <c r="AN15" i="9"/>
  <c r="AD15" i="9" s="1"/>
  <c r="T15" i="9" s="1"/>
  <c r="AO12" i="9"/>
  <c r="AE12" i="9" s="1"/>
  <c r="U12" i="9" s="1"/>
  <c r="AO15" i="9"/>
  <c r="AE15" i="9" s="1"/>
  <c r="U15" i="9" s="1"/>
  <c r="AM14" i="9"/>
  <c r="AC14" i="9" s="1"/>
  <c r="S14" i="9" s="1"/>
  <c r="AL17" i="9"/>
  <c r="AB17" i="9" s="1"/>
  <c r="R17" i="9" s="1"/>
  <c r="AE27" i="9"/>
  <c r="U27" i="9" s="1"/>
  <c r="G54" i="9"/>
  <c r="Z18" i="9"/>
  <c r="P18" i="9" s="1"/>
  <c r="AL14" i="9"/>
  <c r="AB14" i="9" s="1"/>
  <c r="R14" i="9" s="1"/>
  <c r="AN14" i="9"/>
  <c r="AD14" i="9" s="1"/>
  <c r="T14" i="9" s="1"/>
  <c r="AM17" i="9"/>
  <c r="AC17" i="9" s="1"/>
  <c r="S17" i="9" s="1"/>
  <c r="AE33" i="9"/>
  <c r="U33" i="9" s="1"/>
  <c r="AN17" i="9"/>
  <c r="AD17" i="9" s="1"/>
  <c r="T17" i="9" s="1"/>
  <c r="AE29" i="8"/>
  <c r="U29" i="8" s="1"/>
  <c r="AC33" i="8"/>
  <c r="S33" i="8" s="1"/>
  <c r="AE37" i="8"/>
  <c r="U37" i="8" s="1"/>
  <c r="F55" i="8"/>
  <c r="AI18" i="8"/>
  <c r="Y18" i="8" s="1"/>
  <c r="O18" i="8" s="1"/>
  <c r="AO12" i="8"/>
  <c r="AE12" i="8" s="1"/>
  <c r="U12" i="8" s="1"/>
  <c r="AJ18" i="8"/>
  <c r="Z18" i="8" s="1"/>
  <c r="P18" i="8" s="1"/>
  <c r="AK18" i="8"/>
  <c r="AA18" i="8" s="1"/>
  <c r="Q18" i="8" s="1"/>
  <c r="D83" i="8" s="1"/>
  <c r="AD33" i="8"/>
  <c r="T33" i="8" s="1"/>
  <c r="AE33" i="8"/>
  <c r="U33" i="8" s="1"/>
  <c r="E55" i="8"/>
  <c r="AN17" i="8"/>
  <c r="AD17" i="8" s="1"/>
  <c r="T17" i="8" s="1"/>
  <c r="AM14" i="8"/>
  <c r="AC14" i="8" s="1"/>
  <c r="S14" i="8" s="1"/>
  <c r="AM15" i="8"/>
  <c r="AC15" i="8" s="1"/>
  <c r="S15" i="8" s="1"/>
  <c r="AO17" i="8"/>
  <c r="AE17" i="8" s="1"/>
  <c r="U17" i="8" s="1"/>
  <c r="J53" i="8"/>
  <c r="X11" i="9"/>
  <c r="N11" i="9" s="1"/>
  <c r="Z12" i="9"/>
  <c r="P12" i="9" s="1"/>
  <c r="Z15" i="9"/>
  <c r="P15" i="9" s="1"/>
  <c r="AD18" i="9"/>
  <c r="T18" i="9" s="1"/>
  <c r="Z25" i="9"/>
  <c r="P25" i="9" s="1"/>
  <c r="Z27" i="9"/>
  <c r="P27" i="9" s="1"/>
  <c r="AB29" i="9"/>
  <c r="R29" i="9" s="1"/>
  <c r="AB31" i="9"/>
  <c r="R31" i="9" s="1"/>
  <c r="AA33" i="9"/>
  <c r="Q33" i="9" s="1"/>
  <c r="AB39" i="9"/>
  <c r="R39" i="9" s="1"/>
  <c r="AA25" i="9"/>
  <c r="Q25" i="9" s="1"/>
  <c r="AA27" i="9"/>
  <c r="Q27" i="9" s="1"/>
  <c r="AC29" i="9"/>
  <c r="S29" i="9" s="1"/>
  <c r="AC31" i="9"/>
  <c r="S31" i="9" s="1"/>
  <c r="AB33" i="9"/>
  <c r="R33" i="9" s="1"/>
  <c r="AD35" i="9"/>
  <c r="T35" i="9" s="1"/>
  <c r="AD37" i="9"/>
  <c r="T37" i="9" s="1"/>
  <c r="AC39" i="9"/>
  <c r="S39" i="9" s="1"/>
  <c r="Z13" i="9"/>
  <c r="P13" i="9" s="1"/>
  <c r="Z14" i="9"/>
  <c r="P14" i="9" s="1"/>
  <c r="X15" i="9"/>
  <c r="N15" i="9" s="1"/>
  <c r="Z16" i="9"/>
  <c r="P16" i="9" s="1"/>
  <c r="AB25" i="9"/>
  <c r="R25" i="9" s="1"/>
  <c r="AB27" i="9"/>
  <c r="R27" i="9" s="1"/>
  <c r="AD29" i="9"/>
  <c r="T29" i="9" s="1"/>
  <c r="AD31" i="9"/>
  <c r="T31" i="9" s="1"/>
  <c r="AC33" i="9"/>
  <c r="S33" i="9" s="1"/>
  <c r="AE35" i="9"/>
  <c r="U35" i="9" s="1"/>
  <c r="AE37" i="9"/>
  <c r="U37" i="9" s="1"/>
  <c r="AE11" i="9"/>
  <c r="U11" i="9" s="1"/>
  <c r="AC18" i="9"/>
  <c r="S18" i="9" s="1"/>
  <c r="AC35" i="9"/>
  <c r="S35" i="9" s="1"/>
  <c r="AA11" i="9"/>
  <c r="Q11" i="9" s="1"/>
  <c r="Y12" i="9"/>
  <c r="O12" i="9" s="1"/>
  <c r="AE13" i="9"/>
  <c r="U13" i="9" s="1"/>
  <c r="AE14" i="9"/>
  <c r="U14" i="9" s="1"/>
  <c r="Y15" i="9"/>
  <c r="O15" i="9" s="1"/>
  <c r="AE16" i="9"/>
  <c r="U16" i="9" s="1"/>
  <c r="X18" i="9"/>
  <c r="N18" i="9" s="1"/>
  <c r="AC25" i="9"/>
  <c r="S25" i="9" s="1"/>
  <c r="AC27" i="9"/>
  <c r="S27" i="9" s="1"/>
  <c r="AE29" i="9"/>
  <c r="U29" i="9" s="1"/>
  <c r="AE31" i="9"/>
  <c r="U31" i="9" s="1"/>
  <c r="AD33" i="9"/>
  <c r="T33" i="9" s="1"/>
  <c r="AE39" i="9"/>
  <c r="U39" i="9" s="1"/>
  <c r="X12" i="9"/>
  <c r="N12" i="9" s="1"/>
  <c r="AC37" i="9"/>
  <c r="S37" i="9" s="1"/>
  <c r="AB11" i="9"/>
  <c r="R11" i="9" s="1"/>
  <c r="Z17" i="9"/>
  <c r="P17" i="9" s="1"/>
  <c r="AD25" i="9"/>
  <c r="T25" i="9" s="1"/>
  <c r="AD27" i="9"/>
  <c r="T27" i="9" s="1"/>
  <c r="AE25" i="8"/>
  <c r="U25" i="8" s="1"/>
  <c r="Z29" i="8"/>
  <c r="P29" i="8" s="1"/>
  <c r="AD31" i="8"/>
  <c r="T31" i="8" s="1"/>
  <c r="Z35" i="8"/>
  <c r="P35" i="8" s="1"/>
  <c r="AD37" i="8"/>
  <c r="T37" i="8" s="1"/>
  <c r="X27" i="8"/>
  <c r="N27" i="8" s="1"/>
  <c r="AB29" i="8"/>
  <c r="R29" i="8" s="1"/>
  <c r="AB35" i="8"/>
  <c r="R35" i="8" s="1"/>
  <c r="X33" i="8"/>
  <c r="N33" i="8" s="1"/>
  <c r="AD25" i="8"/>
  <c r="T25" i="8" s="1"/>
  <c r="AD27" i="8"/>
  <c r="T27" i="8" s="1"/>
  <c r="X35" i="8"/>
  <c r="N35" i="8" s="1"/>
  <c r="C75" i="9" l="1"/>
  <c r="F82" i="8"/>
  <c r="F75" i="8"/>
  <c r="P41" i="9"/>
  <c r="E73" i="9" s="1"/>
  <c r="R41" i="8"/>
  <c r="O42" i="8"/>
  <c r="D74" i="8" s="1"/>
  <c r="E75" i="9"/>
  <c r="O42" i="9"/>
  <c r="D74" i="9" s="1"/>
  <c r="O41" i="8"/>
  <c r="D73" i="8" s="1"/>
  <c r="P19" i="8"/>
  <c r="E68" i="8" s="1"/>
  <c r="E70" i="8"/>
  <c r="D75" i="8"/>
  <c r="Q20" i="8"/>
  <c r="F69" i="8" s="1"/>
  <c r="F83" i="8"/>
  <c r="Q42" i="8"/>
  <c r="F74" i="8" s="1"/>
  <c r="S19" i="8"/>
  <c r="H68" i="8" s="1"/>
  <c r="S41" i="8"/>
  <c r="H73" i="8" s="1"/>
  <c r="O41" i="9"/>
  <c r="U19" i="8"/>
  <c r="J68" i="8" s="1"/>
  <c r="Q41" i="8"/>
  <c r="F73" i="8" s="1"/>
  <c r="N42" i="9"/>
  <c r="U19" i="9"/>
  <c r="J68" i="9" s="1"/>
  <c r="O19" i="8"/>
  <c r="D68" i="8" s="1"/>
  <c r="P20" i="8"/>
  <c r="E69" i="8" s="1"/>
  <c r="F83" i="9"/>
  <c r="I70" i="8"/>
  <c r="U20" i="8"/>
  <c r="J69" i="8" s="1"/>
  <c r="G70" i="8"/>
  <c r="N19" i="8"/>
  <c r="F70" i="8"/>
  <c r="R20" i="8"/>
  <c r="G69" i="8" s="1"/>
  <c r="T20" i="8"/>
  <c r="I69" i="8" s="1"/>
  <c r="R19" i="9"/>
  <c r="G68" i="9" s="1"/>
  <c r="R20" i="9"/>
  <c r="G69" i="9" s="1"/>
  <c r="F70" i="9"/>
  <c r="Q19" i="8"/>
  <c r="F68" i="8" s="1"/>
  <c r="Q20" i="9"/>
  <c r="F69" i="9" s="1"/>
  <c r="G70" i="9"/>
  <c r="N19" i="9"/>
  <c r="C68" i="9" s="1"/>
  <c r="D70" i="8"/>
  <c r="O20" i="8"/>
  <c r="D69" i="8" s="1"/>
  <c r="T19" i="8"/>
  <c r="I68" i="8" s="1"/>
  <c r="N20" i="8"/>
  <c r="R19" i="8"/>
  <c r="G68" i="8" s="1"/>
  <c r="C70" i="8"/>
  <c r="T20" i="9"/>
  <c r="I69" i="9" s="1"/>
  <c r="J70" i="8"/>
  <c r="P19" i="9"/>
  <c r="E68" i="9" s="1"/>
  <c r="Q19" i="9"/>
  <c r="F68" i="9" s="1"/>
  <c r="D82" i="8"/>
  <c r="D83" i="9"/>
  <c r="S20" i="8"/>
  <c r="H69" i="8" s="1"/>
  <c r="S42" i="9"/>
  <c r="H74" i="9" s="1"/>
  <c r="U42" i="8"/>
  <c r="J74" i="8" s="1"/>
  <c r="H75" i="8"/>
  <c r="S42" i="8"/>
  <c r="H74" i="8" s="1"/>
  <c r="R41" i="9"/>
  <c r="R54" i="9" s="1"/>
  <c r="Q42" i="9"/>
  <c r="F74" i="9" s="1"/>
  <c r="U41" i="8"/>
  <c r="U54" i="8" s="1"/>
  <c r="H70" i="9"/>
  <c r="S20" i="9"/>
  <c r="H69" i="9" s="1"/>
  <c r="T19" i="9"/>
  <c r="I68" i="9" s="1"/>
  <c r="T42" i="9"/>
  <c r="I74" i="9" s="1"/>
  <c r="J75" i="9"/>
  <c r="P20" i="9"/>
  <c r="E69" i="9" s="1"/>
  <c r="I75" i="9"/>
  <c r="R42" i="9"/>
  <c r="G74" i="9" s="1"/>
  <c r="U42" i="9"/>
  <c r="J74" i="9" s="1"/>
  <c r="H75" i="9"/>
  <c r="U20" i="9"/>
  <c r="J69" i="9" s="1"/>
  <c r="O19" i="9"/>
  <c r="D68" i="9" s="1"/>
  <c r="O20" i="9"/>
  <c r="D69" i="9" s="1"/>
  <c r="P53" i="9"/>
  <c r="T41" i="9"/>
  <c r="T54" i="9" s="1"/>
  <c r="C70" i="9"/>
  <c r="H70" i="8"/>
  <c r="P42" i="8"/>
  <c r="E74" i="8" s="1"/>
  <c r="J75" i="8"/>
  <c r="S41" i="9"/>
  <c r="H73" i="9" s="1"/>
  <c r="D70" i="9"/>
  <c r="D82" i="9"/>
  <c r="S19" i="9"/>
  <c r="H68" i="9" s="1"/>
  <c r="P42" i="9"/>
  <c r="E74" i="9" s="1"/>
  <c r="U43" i="9"/>
  <c r="G75" i="9"/>
  <c r="F82" i="9"/>
  <c r="E70" i="9"/>
  <c r="N20" i="9"/>
  <c r="Q41" i="9"/>
  <c r="Q54" i="9" s="1"/>
  <c r="I70" i="9"/>
  <c r="F75" i="9"/>
  <c r="J70" i="9"/>
  <c r="U41" i="9"/>
  <c r="U53" i="9" s="1"/>
  <c r="P41" i="8"/>
  <c r="E73" i="8" s="1"/>
  <c r="I75" i="8"/>
  <c r="R42" i="8"/>
  <c r="G74" i="8" s="1"/>
  <c r="U43" i="8"/>
  <c r="E75" i="8"/>
  <c r="N41" i="8"/>
  <c r="N54" i="8" s="1"/>
  <c r="G75" i="8"/>
  <c r="N42" i="8"/>
  <c r="C74" i="8" s="1"/>
  <c r="T41" i="8"/>
  <c r="C75" i="8"/>
  <c r="T42" i="8"/>
  <c r="I74" i="8" s="1"/>
  <c r="N54" i="9"/>
  <c r="C73" i="9"/>
  <c r="N53" i="9"/>
  <c r="O53" i="9"/>
  <c r="D73" i="9"/>
  <c r="O54" i="9"/>
  <c r="C74" i="9"/>
  <c r="C69" i="8"/>
  <c r="R53" i="8"/>
  <c r="G73" i="8"/>
  <c r="R54" i="8"/>
  <c r="P54" i="9" l="1"/>
  <c r="S53" i="8"/>
  <c r="S54" i="8"/>
  <c r="O54" i="8"/>
  <c r="O53" i="8"/>
  <c r="S53" i="9"/>
  <c r="S54" i="9"/>
  <c r="N21" i="8"/>
  <c r="R53" i="9"/>
  <c r="Q53" i="8"/>
  <c r="Q54" i="8"/>
  <c r="T53" i="9"/>
  <c r="I73" i="9"/>
  <c r="C68" i="8"/>
  <c r="R21" i="8"/>
  <c r="J73" i="8"/>
  <c r="Q53" i="9"/>
  <c r="G73" i="9"/>
  <c r="R43" i="9"/>
  <c r="R48" i="9" s="1"/>
  <c r="S48" i="9" s="1"/>
  <c r="J73" i="9"/>
  <c r="U53" i="8"/>
  <c r="R21" i="9"/>
  <c r="U54" i="9"/>
  <c r="F73" i="9"/>
  <c r="C69" i="9"/>
  <c r="N21" i="9"/>
  <c r="N43" i="9"/>
  <c r="R43" i="8"/>
  <c r="R48" i="8" s="1"/>
  <c r="S48" i="8" s="1"/>
  <c r="P53" i="8"/>
  <c r="P54" i="8"/>
  <c r="N43" i="8"/>
  <c r="N53" i="8"/>
  <c r="C73" i="8"/>
  <c r="T53" i="8"/>
  <c r="I73" i="8"/>
  <c r="T54" i="8"/>
  <c r="R47" i="9" l="1"/>
  <c r="S47" i="9" s="1"/>
  <c r="R49" i="9"/>
  <c r="S49" i="9" s="1"/>
  <c r="R50" i="9"/>
  <c r="S50" i="9" s="1"/>
  <c r="N55" i="9"/>
  <c r="R49" i="8"/>
  <c r="S49" i="8" s="1"/>
  <c r="N55" i="8"/>
  <c r="R50" i="8"/>
  <c r="S50" i="8" s="1"/>
  <c r="R47" i="8"/>
  <c r="S47" i="8" s="1"/>
  <c r="AB25" i="3" l="1"/>
  <c r="AA25" i="3"/>
  <c r="Z25" i="3"/>
  <c r="Y25" i="3"/>
  <c r="X25" i="3"/>
  <c r="AE25" i="3"/>
  <c r="AD25" i="3"/>
  <c r="AC25" i="3"/>
  <c r="AO11" i="3"/>
  <c r="AN11" i="3"/>
  <c r="AM11" i="3"/>
  <c r="AL11" i="3"/>
  <c r="AK11" i="3"/>
  <c r="AJ11" i="3"/>
  <c r="AI11" i="3"/>
  <c r="AH11" i="3"/>
  <c r="J53" i="3"/>
  <c r="C53" i="3"/>
  <c r="I53" i="3"/>
  <c r="H53" i="3"/>
  <c r="G53" i="3"/>
  <c r="F53" i="3"/>
  <c r="E53" i="3"/>
  <c r="D53" i="3"/>
  <c r="J42" i="3" l="1"/>
  <c r="J41" i="3"/>
  <c r="I42" i="3"/>
  <c r="I41" i="3"/>
  <c r="H42" i="3"/>
  <c r="H41" i="3"/>
  <c r="G42" i="3"/>
  <c r="G41" i="3"/>
  <c r="F42" i="3"/>
  <c r="F41" i="3"/>
  <c r="E42" i="3"/>
  <c r="E41" i="3"/>
  <c r="D42" i="3"/>
  <c r="D41" i="3"/>
  <c r="C42" i="3"/>
  <c r="C41" i="3"/>
  <c r="J20" i="3"/>
  <c r="J19" i="3"/>
  <c r="I20" i="3"/>
  <c r="I19" i="3"/>
  <c r="H20" i="3"/>
  <c r="H19" i="3"/>
  <c r="G20" i="3"/>
  <c r="G19" i="3"/>
  <c r="F20" i="3"/>
  <c r="F19" i="3"/>
  <c r="E20" i="3"/>
  <c r="E19" i="3"/>
  <c r="D20" i="3"/>
  <c r="D19" i="3"/>
  <c r="C20" i="3"/>
  <c r="C19" i="3"/>
  <c r="E83" i="3" l="1"/>
  <c r="G83" i="3" s="1"/>
  <c r="E82" i="3"/>
  <c r="G82" i="3" s="1"/>
  <c r="C82" i="3"/>
  <c r="C83" i="3"/>
  <c r="B81" i="3"/>
  <c r="C63" i="3" l="1"/>
  <c r="C78" i="3" s="1"/>
  <c r="C65" i="3"/>
  <c r="D65" i="3"/>
  <c r="E65" i="3"/>
  <c r="F65" i="3"/>
  <c r="G65" i="3"/>
  <c r="H65" i="3"/>
  <c r="I65" i="3"/>
  <c r="J65" i="3"/>
  <c r="D60" i="3"/>
  <c r="E60" i="3"/>
  <c r="F60" i="3"/>
  <c r="G60" i="3"/>
  <c r="H60" i="3"/>
  <c r="I60" i="3"/>
  <c r="J60" i="3"/>
  <c r="C60" i="3"/>
  <c r="B77" i="3" l="1"/>
  <c r="B72" i="3"/>
  <c r="B67" i="3"/>
  <c r="B62" i="3"/>
  <c r="B57" i="3"/>
  <c r="B52" i="3"/>
  <c r="AE37" i="3"/>
  <c r="U37" i="3" s="1"/>
  <c r="AD37" i="3"/>
  <c r="T37" i="3" s="1"/>
  <c r="AC37" i="3"/>
  <c r="S37" i="3" s="1"/>
  <c r="AB37" i="3"/>
  <c r="R37" i="3" s="1"/>
  <c r="AA37" i="3"/>
  <c r="Q37" i="3" s="1"/>
  <c r="Z37" i="3"/>
  <c r="P37" i="3" s="1"/>
  <c r="Y37" i="3"/>
  <c r="O37" i="3" s="1"/>
  <c r="X37" i="3"/>
  <c r="N37" i="3" s="1"/>
  <c r="AE35" i="3"/>
  <c r="U35" i="3" s="1"/>
  <c r="AD35" i="3"/>
  <c r="T35" i="3" s="1"/>
  <c r="AC35" i="3"/>
  <c r="S35" i="3" s="1"/>
  <c r="AB35" i="3"/>
  <c r="R35" i="3" s="1"/>
  <c r="AA35" i="3"/>
  <c r="Q35" i="3" s="1"/>
  <c r="Z35" i="3"/>
  <c r="P35" i="3" s="1"/>
  <c r="Y35" i="3"/>
  <c r="O35" i="3" s="1"/>
  <c r="X35" i="3"/>
  <c r="N35" i="3" s="1"/>
  <c r="AE33" i="3"/>
  <c r="U33" i="3" s="1"/>
  <c r="AD33" i="3"/>
  <c r="T33" i="3" s="1"/>
  <c r="AC33" i="3"/>
  <c r="S33" i="3" s="1"/>
  <c r="AB33" i="3"/>
  <c r="R33" i="3" s="1"/>
  <c r="AA33" i="3"/>
  <c r="Q33" i="3" s="1"/>
  <c r="Z33" i="3"/>
  <c r="P33" i="3" s="1"/>
  <c r="Y33" i="3"/>
  <c r="O33" i="3" s="1"/>
  <c r="X33" i="3"/>
  <c r="N33" i="3" s="1"/>
  <c r="AE31" i="3"/>
  <c r="U31" i="3" s="1"/>
  <c r="AD31" i="3"/>
  <c r="T31" i="3" s="1"/>
  <c r="AC31" i="3"/>
  <c r="S31" i="3" s="1"/>
  <c r="AB31" i="3"/>
  <c r="R31" i="3" s="1"/>
  <c r="AA31" i="3"/>
  <c r="Q31" i="3" s="1"/>
  <c r="Z31" i="3"/>
  <c r="P31" i="3" s="1"/>
  <c r="Y31" i="3"/>
  <c r="O31" i="3" s="1"/>
  <c r="X31" i="3"/>
  <c r="N31" i="3" s="1"/>
  <c r="AE29" i="3"/>
  <c r="U29" i="3" s="1"/>
  <c r="AD29" i="3"/>
  <c r="T29" i="3" s="1"/>
  <c r="AC29" i="3"/>
  <c r="S29" i="3" s="1"/>
  <c r="AB29" i="3"/>
  <c r="R29" i="3" s="1"/>
  <c r="AA29" i="3"/>
  <c r="Q29" i="3" s="1"/>
  <c r="Z29" i="3"/>
  <c r="P29" i="3" s="1"/>
  <c r="Y29" i="3"/>
  <c r="O29" i="3" s="1"/>
  <c r="X29" i="3"/>
  <c r="N29" i="3" s="1"/>
  <c r="N25" i="3"/>
  <c r="D63" i="3"/>
  <c r="D78" i="3" s="1"/>
  <c r="E63" i="3"/>
  <c r="E78" i="3" s="1"/>
  <c r="F63" i="3"/>
  <c r="F78" i="3" s="1"/>
  <c r="G63" i="3"/>
  <c r="H63" i="3"/>
  <c r="H78" i="3" s="1"/>
  <c r="J63" i="3"/>
  <c r="J78" i="3" s="1"/>
  <c r="D64" i="3"/>
  <c r="E64" i="3"/>
  <c r="F64" i="3"/>
  <c r="G64" i="3"/>
  <c r="H64" i="3"/>
  <c r="H79" i="3" s="1"/>
  <c r="J64" i="3"/>
  <c r="J79" i="3" s="1"/>
  <c r="C64" i="3"/>
  <c r="C79" i="3" s="1"/>
  <c r="D59" i="3"/>
  <c r="E59" i="3"/>
  <c r="F59" i="3"/>
  <c r="G59" i="3"/>
  <c r="H59" i="3"/>
  <c r="I59" i="3"/>
  <c r="J59" i="3"/>
  <c r="C59" i="3"/>
  <c r="I58" i="3"/>
  <c r="D58" i="3"/>
  <c r="E58" i="3"/>
  <c r="F58" i="3"/>
  <c r="G58" i="3"/>
  <c r="H58" i="3"/>
  <c r="J58" i="3"/>
  <c r="C58" i="3"/>
  <c r="C54" i="3"/>
  <c r="AH16" i="3"/>
  <c r="X16" i="3" s="1"/>
  <c r="N16" i="3" s="1"/>
  <c r="AI16" i="3"/>
  <c r="AJ16" i="3"/>
  <c r="Z16" i="3" s="1"/>
  <c r="P16" i="3" s="1"/>
  <c r="AK16" i="3"/>
  <c r="AA16" i="3" s="1"/>
  <c r="Q16" i="3" s="1"/>
  <c r="AL16" i="3"/>
  <c r="AB16" i="3" s="1"/>
  <c r="R16" i="3" s="1"/>
  <c r="AM16" i="3"/>
  <c r="AC16" i="3" s="1"/>
  <c r="S16" i="3" s="1"/>
  <c r="AN16" i="3"/>
  <c r="AD16" i="3" s="1"/>
  <c r="T16" i="3" s="1"/>
  <c r="AO16" i="3"/>
  <c r="AE16" i="3" s="1"/>
  <c r="U16" i="3" s="1"/>
  <c r="AH17" i="3"/>
  <c r="X17" i="3" s="1"/>
  <c r="N17" i="3" s="1"/>
  <c r="AI17" i="3"/>
  <c r="Y17" i="3" s="1"/>
  <c r="O17" i="3" s="1"/>
  <c r="AJ17" i="3"/>
  <c r="Z17" i="3" s="1"/>
  <c r="P17" i="3" s="1"/>
  <c r="AK17" i="3"/>
  <c r="AA17" i="3" s="1"/>
  <c r="Q17" i="3" s="1"/>
  <c r="AL17" i="3"/>
  <c r="AB17" i="3" s="1"/>
  <c r="R17" i="3" s="1"/>
  <c r="AM17" i="3"/>
  <c r="AC17" i="3" s="1"/>
  <c r="S17" i="3" s="1"/>
  <c r="AN17" i="3"/>
  <c r="AD17" i="3" s="1"/>
  <c r="T17" i="3" s="1"/>
  <c r="AO17" i="3"/>
  <c r="AE17" i="3" s="1"/>
  <c r="U17" i="3" s="1"/>
  <c r="AH12" i="3"/>
  <c r="X12" i="3" s="1"/>
  <c r="N12" i="3" s="1"/>
  <c r="AI12" i="3"/>
  <c r="Y12" i="3" s="1"/>
  <c r="O12" i="3" s="1"/>
  <c r="AJ12" i="3"/>
  <c r="Z12" i="3" s="1"/>
  <c r="P12" i="3" s="1"/>
  <c r="AK12" i="3"/>
  <c r="AA12" i="3" s="1"/>
  <c r="Q12" i="3" s="1"/>
  <c r="AL12" i="3"/>
  <c r="AB12" i="3" s="1"/>
  <c r="R12" i="3" s="1"/>
  <c r="AM12" i="3"/>
  <c r="AC12" i="3" s="1"/>
  <c r="S12" i="3" s="1"/>
  <c r="AN12" i="3"/>
  <c r="AD12" i="3" s="1"/>
  <c r="T12" i="3" s="1"/>
  <c r="AO12" i="3"/>
  <c r="AE12" i="3" s="1"/>
  <c r="U12" i="3" s="1"/>
  <c r="AH13" i="3"/>
  <c r="X13" i="3" s="1"/>
  <c r="N13" i="3" s="1"/>
  <c r="AI13" i="3"/>
  <c r="Y13" i="3" s="1"/>
  <c r="O13" i="3" s="1"/>
  <c r="AJ13" i="3"/>
  <c r="Z13" i="3" s="1"/>
  <c r="P13" i="3" s="1"/>
  <c r="AK13" i="3"/>
  <c r="AA13" i="3" s="1"/>
  <c r="Q13" i="3" s="1"/>
  <c r="AL13" i="3"/>
  <c r="AB13" i="3" s="1"/>
  <c r="R13" i="3" s="1"/>
  <c r="AM13" i="3"/>
  <c r="AC13" i="3" s="1"/>
  <c r="S13" i="3" s="1"/>
  <c r="AN13" i="3"/>
  <c r="AD13" i="3" s="1"/>
  <c r="T13" i="3" s="1"/>
  <c r="AO13" i="3"/>
  <c r="AE13" i="3" s="1"/>
  <c r="U13" i="3" s="1"/>
  <c r="AH14" i="3"/>
  <c r="X14" i="3" s="1"/>
  <c r="N14" i="3" s="1"/>
  <c r="AI14" i="3"/>
  <c r="Y14" i="3" s="1"/>
  <c r="O14" i="3" s="1"/>
  <c r="AJ14" i="3"/>
  <c r="Z14" i="3" s="1"/>
  <c r="P14" i="3" s="1"/>
  <c r="AK14" i="3"/>
  <c r="AA14" i="3" s="1"/>
  <c r="Q14" i="3" s="1"/>
  <c r="AL14" i="3"/>
  <c r="AB14" i="3" s="1"/>
  <c r="R14" i="3" s="1"/>
  <c r="AM14" i="3"/>
  <c r="AC14" i="3" s="1"/>
  <c r="S14" i="3" s="1"/>
  <c r="AN14" i="3"/>
  <c r="AD14" i="3" s="1"/>
  <c r="T14" i="3" s="1"/>
  <c r="AO14" i="3"/>
  <c r="AE14" i="3" s="1"/>
  <c r="U14" i="3" s="1"/>
  <c r="AH15" i="3"/>
  <c r="X15" i="3" s="1"/>
  <c r="N15" i="3" s="1"/>
  <c r="AI15" i="3"/>
  <c r="Y15" i="3" s="1"/>
  <c r="O15" i="3" s="1"/>
  <c r="AJ15" i="3"/>
  <c r="Z15" i="3" s="1"/>
  <c r="P15" i="3" s="1"/>
  <c r="AK15" i="3"/>
  <c r="AA15" i="3" s="1"/>
  <c r="Q15" i="3" s="1"/>
  <c r="AL15" i="3"/>
  <c r="AB15" i="3" s="1"/>
  <c r="R15" i="3" s="1"/>
  <c r="AM15" i="3"/>
  <c r="AC15" i="3" s="1"/>
  <c r="S15" i="3" s="1"/>
  <c r="AN15" i="3"/>
  <c r="AD15" i="3" s="1"/>
  <c r="T15" i="3" s="1"/>
  <c r="AO15" i="3"/>
  <c r="AE11" i="3"/>
  <c r="U11" i="3" s="1"/>
  <c r="AI18" i="3"/>
  <c r="AJ18" i="3"/>
  <c r="AK18" i="3"/>
  <c r="AL18" i="3"/>
  <c r="AM18" i="3"/>
  <c r="AN18" i="3"/>
  <c r="AO18" i="3"/>
  <c r="AH18" i="3"/>
  <c r="X39" i="3"/>
  <c r="N39" i="3" s="1"/>
  <c r="Y39" i="3"/>
  <c r="O39" i="3" s="1"/>
  <c r="Z39" i="3"/>
  <c r="P39" i="3" s="1"/>
  <c r="AA39" i="3"/>
  <c r="Q39" i="3" s="1"/>
  <c r="AB39" i="3"/>
  <c r="R39" i="3" s="1"/>
  <c r="AC39" i="3"/>
  <c r="S39" i="3" s="1"/>
  <c r="AD39" i="3"/>
  <c r="T39" i="3" s="1"/>
  <c r="AE39" i="3"/>
  <c r="U39" i="3" s="1"/>
  <c r="X27" i="3"/>
  <c r="N27" i="3" s="1"/>
  <c r="C55" i="3"/>
  <c r="D55" i="3"/>
  <c r="E55" i="3"/>
  <c r="F55" i="3"/>
  <c r="G55" i="3"/>
  <c r="H55" i="3"/>
  <c r="I55" i="3"/>
  <c r="J55" i="3"/>
  <c r="D54" i="3"/>
  <c r="E54" i="3"/>
  <c r="F54" i="3"/>
  <c r="G54" i="3"/>
  <c r="H54" i="3"/>
  <c r="I54" i="3"/>
  <c r="J54" i="3"/>
  <c r="Y11" i="3"/>
  <c r="O11" i="3" s="1"/>
  <c r="Z11" i="3"/>
  <c r="P11" i="3" s="1"/>
  <c r="AA11" i="3"/>
  <c r="Q11" i="3" s="1"/>
  <c r="AB11" i="3"/>
  <c r="R11" i="3" s="1"/>
  <c r="AC11" i="3"/>
  <c r="S11" i="3" s="1"/>
  <c r="AD11" i="3"/>
  <c r="T11" i="3" s="1"/>
  <c r="X11" i="3"/>
  <c r="N11" i="3" s="1"/>
  <c r="I64" i="3"/>
  <c r="I79" i="3" s="1"/>
  <c r="I63" i="3"/>
  <c r="I78" i="3" s="1"/>
  <c r="Y27" i="3"/>
  <c r="O27" i="3" s="1"/>
  <c r="Z27" i="3"/>
  <c r="P27" i="3" s="1"/>
  <c r="AA27" i="3"/>
  <c r="Q27" i="3" s="1"/>
  <c r="AB27" i="3"/>
  <c r="R27" i="3" s="1"/>
  <c r="AC27" i="3"/>
  <c r="S27" i="3" s="1"/>
  <c r="AD27" i="3"/>
  <c r="T27" i="3" s="1"/>
  <c r="AE27" i="3"/>
  <c r="U27" i="3" s="1"/>
  <c r="U25" i="3"/>
  <c r="O25" i="3"/>
  <c r="P25" i="3"/>
  <c r="Q25" i="3"/>
  <c r="R25" i="3"/>
  <c r="S25" i="3"/>
  <c r="T25" i="3"/>
  <c r="AE15" i="3"/>
  <c r="U15" i="3" s="1"/>
  <c r="Y16" i="3"/>
  <c r="O16" i="3" s="1"/>
  <c r="N20" i="3" l="1"/>
  <c r="U42" i="3"/>
  <c r="U41" i="3"/>
  <c r="S42" i="3"/>
  <c r="S41" i="3"/>
  <c r="H73" i="3" s="1"/>
  <c r="R41" i="3"/>
  <c r="G73" i="3" s="1"/>
  <c r="R42" i="3"/>
  <c r="G74" i="3" s="1"/>
  <c r="P20" i="3"/>
  <c r="O20" i="3"/>
  <c r="S20" i="3"/>
  <c r="S19" i="3"/>
  <c r="R19" i="3"/>
  <c r="R20" i="3"/>
  <c r="T20" i="3"/>
  <c r="T19" i="3"/>
  <c r="Q42" i="3"/>
  <c r="F74" i="3" s="1"/>
  <c r="Q41" i="3"/>
  <c r="O42" i="3"/>
  <c r="D74" i="3" s="1"/>
  <c r="O41" i="3"/>
  <c r="T42" i="3"/>
  <c r="I74" i="3" s="1"/>
  <c r="T41" i="3"/>
  <c r="Q20" i="3"/>
  <c r="U20" i="3"/>
  <c r="U19" i="3"/>
  <c r="U43" i="3"/>
  <c r="N42" i="3"/>
  <c r="N41" i="3"/>
  <c r="P42" i="3"/>
  <c r="E74" i="3" s="1"/>
  <c r="P41" i="3"/>
  <c r="G79" i="3"/>
  <c r="G78" i="3"/>
  <c r="F79" i="3"/>
  <c r="E79" i="3"/>
  <c r="D79" i="3"/>
  <c r="G75" i="3"/>
  <c r="F75" i="3"/>
  <c r="C75" i="3"/>
  <c r="E75" i="3"/>
  <c r="N19" i="3"/>
  <c r="C70" i="3"/>
  <c r="D75" i="3"/>
  <c r="Q19" i="3"/>
  <c r="F70" i="3"/>
  <c r="J75" i="3"/>
  <c r="I70" i="3"/>
  <c r="P19" i="3"/>
  <c r="E70" i="3"/>
  <c r="H70" i="3"/>
  <c r="O19" i="3"/>
  <c r="D68" i="3" s="1"/>
  <c r="D70" i="3"/>
  <c r="G70" i="3"/>
  <c r="J70" i="3"/>
  <c r="I75" i="3"/>
  <c r="H75" i="3"/>
  <c r="F82" i="3"/>
  <c r="F83" i="3"/>
  <c r="X18" i="3"/>
  <c r="N18" i="3" s="1"/>
  <c r="AE18" i="3"/>
  <c r="U18" i="3" s="1"/>
  <c r="AD18" i="3"/>
  <c r="T18" i="3" s="1"/>
  <c r="AC18" i="3"/>
  <c r="S18" i="3" s="1"/>
  <c r="AB18" i="3"/>
  <c r="R18" i="3" s="1"/>
  <c r="AA18" i="3"/>
  <c r="Q18" i="3" s="1"/>
  <c r="Z18" i="3"/>
  <c r="P18" i="3" s="1"/>
  <c r="Y18" i="3"/>
  <c r="O18" i="3" s="1"/>
  <c r="O54" i="3" l="1"/>
  <c r="P54" i="3"/>
  <c r="N54" i="3"/>
  <c r="T54" i="3"/>
  <c r="Q54" i="3"/>
  <c r="R54" i="3"/>
  <c r="S54" i="3"/>
  <c r="F73" i="3"/>
  <c r="E73" i="3"/>
  <c r="U54" i="3"/>
  <c r="N43" i="3"/>
  <c r="H74" i="3"/>
  <c r="R43" i="3"/>
  <c r="O53" i="3" s="1"/>
  <c r="I73" i="3"/>
  <c r="C73" i="3"/>
  <c r="C74" i="3"/>
  <c r="R21" i="3"/>
  <c r="D73" i="3"/>
  <c r="N21" i="3"/>
  <c r="D83" i="3"/>
  <c r="D82" i="3"/>
  <c r="G68" i="3"/>
  <c r="G69" i="3"/>
  <c r="C69" i="3"/>
  <c r="J74" i="3"/>
  <c r="D69" i="3"/>
  <c r="C68" i="3"/>
  <c r="N53" i="3" l="1"/>
  <c r="U53" i="3"/>
  <c r="P53" i="3"/>
  <c r="Q53" i="3"/>
  <c r="N55" i="3"/>
  <c r="T53" i="3"/>
  <c r="S53" i="3"/>
  <c r="R53" i="3"/>
  <c r="R49" i="3"/>
  <c r="S49" i="3" s="1"/>
  <c r="R48" i="3"/>
  <c r="S48" i="3" s="1"/>
  <c r="R47" i="3"/>
  <c r="S47" i="3" s="1"/>
  <c r="R50" i="3"/>
  <c r="S50" i="3" s="1"/>
  <c r="I69" i="3"/>
  <c r="I68" i="3"/>
  <c r="H69" i="3"/>
  <c r="H68" i="3"/>
  <c r="F69" i="3"/>
  <c r="F68" i="3"/>
  <c r="E69" i="3"/>
  <c r="E68" i="3"/>
  <c r="J73" i="3"/>
  <c r="J68" i="3" l="1"/>
  <c r="J69" i="3"/>
</calcChain>
</file>

<file path=xl/sharedStrings.xml><?xml version="1.0" encoding="utf-8"?>
<sst xmlns="http://schemas.openxmlformats.org/spreadsheetml/2006/main" count="696" uniqueCount="83">
  <si>
    <t>Sample ID</t>
  </si>
  <si>
    <t>&lt;--</t>
  </si>
  <si>
    <t>Add your sampel ID in cell D1</t>
  </si>
  <si>
    <t>R_sheet (RT)</t>
  </si>
  <si>
    <t>Tc</t>
  </si>
  <si>
    <t>Diffusivity</t>
  </si>
  <si>
    <t>Gap factor</t>
  </si>
  <si>
    <t>T he</t>
  </si>
  <si>
    <t>T chu</t>
  </si>
  <si>
    <t>Time</t>
  </si>
  <si>
    <t>Notes</t>
  </si>
  <si>
    <t>R_sheet (20K)</t>
  </si>
  <si>
    <t>Film thickness</t>
  </si>
  <si>
    <t>Op. temperature</t>
  </si>
  <si>
    <t>#154 A</t>
  </si>
  <si>
    <t>A</t>
  </si>
  <si>
    <t>B</t>
  </si>
  <si>
    <t>C</t>
  </si>
  <si>
    <t>D</t>
  </si>
  <si>
    <t>E</t>
  </si>
  <si>
    <t>F</t>
  </si>
  <si>
    <t>G</t>
  </si>
  <si>
    <t>H</t>
  </si>
  <si>
    <t xml:space="preserve"> 1</t>
  </si>
  <si>
    <t>Noise level</t>
  </si>
  <si>
    <t>2 - 7</t>
  </si>
  <si>
    <t>Holder Nr</t>
  </si>
  <si>
    <t>He level before</t>
  </si>
  <si>
    <t>RT_resist</t>
  </si>
  <si>
    <t>R-factor</t>
  </si>
  <si>
    <t>Expected resistance</t>
  </si>
  <si>
    <t>Detector length/wire width (calculated from fixed length to the right and wire width table to the left)</t>
  </si>
  <si>
    <t>Detector length (µm)</t>
  </si>
  <si>
    <t>MOhm</t>
  </si>
  <si>
    <t>Average</t>
  </si>
  <si>
    <t>Max</t>
  </si>
  <si>
    <t>Detector length extracted from Klayout. Selecting all Wires+Bends and calculate the perimeter. Perimeter devided by 2 equals the detector length. Taper is excluded.</t>
  </si>
  <si>
    <t>Average of all widths</t>
  </si>
  <si>
    <t>Maximum of all widths</t>
  </si>
  <si>
    <t>I_sw</t>
  </si>
  <si>
    <t>Q-factor</t>
  </si>
  <si>
    <t>Expected switching current</t>
  </si>
  <si>
    <t>µA/MHz</t>
  </si>
  <si>
    <t>Number of detectors</t>
  </si>
  <si>
    <t>Return Current</t>
  </si>
  <si>
    <t xml:space="preserve"> </t>
  </si>
  <si>
    <t>Device</t>
  </si>
  <si>
    <t>Number</t>
  </si>
  <si>
    <t>Percent (%)</t>
  </si>
  <si>
    <t>Heat Conductance</t>
  </si>
  <si>
    <t>Yield &gt;90% of Qmax</t>
  </si>
  <si>
    <t>Ideally all those values are 100% for perfect yield; the closer to 100% the better</t>
  </si>
  <si>
    <t>Yield &gt;80% of Qmax</t>
  </si>
  <si>
    <t>Yield &gt;70% of Qmax</t>
  </si>
  <si>
    <t>Summary</t>
  </si>
  <si>
    <t>Yield &gt;60% of Qmax</t>
  </si>
  <si>
    <t>Wire widths (reading values from above)</t>
  </si>
  <si>
    <t>Norm. Deviation from Qmax (=1-(Qmax-Qavg)/Qmax)</t>
  </si>
  <si>
    <t>Using overall Qmax</t>
  </si>
  <si>
    <t>Using column Qmax</t>
  </si>
  <si>
    <t>8</t>
  </si>
  <si>
    <t>All</t>
  </si>
  <si>
    <t>Detector resistance (ignoring row 8)</t>
  </si>
  <si>
    <t>Ideally all those values are 1 for perfect yield; the closer to 1 the better</t>
  </si>
  <si>
    <t>Maximum</t>
  </si>
  <si>
    <t>Stdv</t>
  </si>
  <si>
    <t>Switching currents (ignoring row 8)</t>
  </si>
  <si>
    <t>R-factor (ignoring row 8)</t>
  </si>
  <si>
    <t>Q-factor (ignoring row 8)</t>
  </si>
  <si>
    <t>Isw/width [µA/nm]  (ignoring row 8)</t>
  </si>
  <si>
    <t>Reference detectors  (row 8, column C-H)</t>
  </si>
  <si>
    <t>R</t>
  </si>
  <si>
    <t>Isw</t>
  </si>
  <si>
    <t>Q</t>
  </si>
  <si>
    <t>Isw/WW</t>
  </si>
  <si>
    <t>Constants for calculator: do not change!!!</t>
  </si>
  <si>
    <t>h_bar</t>
  </si>
  <si>
    <t>electron charge</t>
  </si>
  <si>
    <t>Boltzmann</t>
  </si>
  <si>
    <t>240930_U3</t>
  </si>
  <si>
    <t>x</t>
  </si>
  <si>
    <t>28.98</t>
  </si>
  <si>
    <t>&gt;100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</si>
</sst>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818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07AEB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ck">
        <color indexed="64"/>
      </bottom>
      <diagonal/>
    </border>
    <border>
      <left/>
      <right/>
      <top style="medium">
        <color rgb="FF000000"/>
      </top>
      <bottom style="thick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ck">
        <color indexed="64"/>
      </bottom>
      <diagonal/>
    </border>
    <border>
      <left style="medium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rgb="FF000000"/>
      </right>
      <top style="thick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ck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rgb="FF000000"/>
      </top>
      <bottom/>
      <diagonal/>
    </border>
    <border>
      <left style="thick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rgb="FF000000"/>
      </bottom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rgb="FF000000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/>
      <top style="thin">
        <color rgb="FF000000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rgb="FF000000"/>
      </bottom>
      <diagonal/>
    </border>
    <border>
      <left/>
      <right/>
      <top style="thick">
        <color indexed="64"/>
      </top>
      <bottom style="medium">
        <color rgb="FF000000"/>
      </bottom>
      <diagonal/>
    </border>
    <border>
      <left/>
      <right style="thick">
        <color indexed="64"/>
      </right>
      <top style="thick">
        <color indexed="64"/>
      </top>
      <bottom style="medium">
        <color rgb="FF000000"/>
      </bottom>
      <diagonal/>
    </border>
    <border>
      <left/>
      <right style="thick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/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rgb="FF000000"/>
      </bottom>
      <diagonal/>
    </border>
    <border>
      <left/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3" fillId="17" borderId="93" applyNumberFormat="0" applyAlignment="0" applyProtection="0"/>
    <xf numFmtId="0" fontId="12" fillId="18" borderId="94" applyNumberFormat="0" applyFont="0" applyAlignment="0" applyProtection="0"/>
  </cellStyleXfs>
  <cellXfs count="417">
    <xf numFmtId="0" fontId="0" fillId="0" borderId="0" xfId="0"/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5" borderId="40" xfId="0" applyFill="1" applyBorder="1"/>
    <xf numFmtId="0" fontId="0" fillId="5" borderId="42" xfId="0" applyFill="1" applyBorder="1"/>
    <xf numFmtId="0" fontId="2" fillId="2" borderId="22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quotePrefix="1" applyAlignment="1">
      <alignment horizontal="center"/>
    </xf>
    <xf numFmtId="2" fontId="0" fillId="3" borderId="8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8" borderId="57" xfId="0" applyFill="1" applyBorder="1"/>
    <xf numFmtId="0" fontId="1" fillId="8" borderId="37" xfId="0" applyFont="1" applyFill="1" applyBorder="1"/>
    <xf numFmtId="0" fontId="1" fillId="8" borderId="58" xfId="0" applyFont="1" applyFill="1" applyBorder="1"/>
    <xf numFmtId="0" fontId="1" fillId="8" borderId="59" xfId="0" applyFont="1" applyFill="1" applyBorder="1"/>
    <xf numFmtId="0" fontId="1" fillId="8" borderId="60" xfId="0" applyFont="1" applyFill="1" applyBorder="1"/>
    <xf numFmtId="0" fontId="0" fillId="5" borderId="0" xfId="0" applyFill="1"/>
    <xf numFmtId="20" fontId="0" fillId="5" borderId="41" xfId="0" applyNumberFormat="1" applyFill="1" applyBorder="1"/>
    <xf numFmtId="0" fontId="0" fillId="5" borderId="41" xfId="0" applyFill="1" applyBorder="1"/>
    <xf numFmtId="0" fontId="0" fillId="5" borderId="44" xfId="0" applyFill="1" applyBorder="1"/>
    <xf numFmtId="0" fontId="1" fillId="0" borderId="0" xfId="0" applyFont="1" applyAlignment="1">
      <alignment horizontal="right"/>
    </xf>
    <xf numFmtId="0" fontId="9" fillId="10" borderId="0" xfId="0" applyFont="1" applyFill="1"/>
    <xf numFmtId="3" fontId="9" fillId="10" borderId="0" xfId="0" applyNumberFormat="1" applyFont="1" applyFill="1"/>
    <xf numFmtId="11" fontId="9" fillId="10" borderId="0" xfId="0" applyNumberFormat="1" applyFont="1" applyFill="1"/>
    <xf numFmtId="0" fontId="0" fillId="0" borderId="0" xfId="0" applyAlignment="1">
      <alignment horizontal="right"/>
    </xf>
    <xf numFmtId="0" fontId="1" fillId="2" borderId="67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74" xfId="0" applyFont="1" applyFill="1" applyBorder="1" applyAlignment="1">
      <alignment horizontal="center" vertical="center"/>
    </xf>
    <xf numFmtId="0" fontId="1" fillId="7" borderId="75" xfId="0" applyFont="1" applyFill="1" applyBorder="1" applyAlignment="1">
      <alignment horizontal="center" vertical="center"/>
    </xf>
    <xf numFmtId="0" fontId="1" fillId="7" borderId="48" xfId="0" applyFont="1" applyFill="1" applyBorder="1" applyAlignment="1">
      <alignment horizontal="center" vertical="center"/>
    </xf>
    <xf numFmtId="0" fontId="1" fillId="7" borderId="49" xfId="0" applyFont="1" applyFill="1" applyBorder="1" applyAlignment="1">
      <alignment horizontal="center" vertical="center"/>
    </xf>
    <xf numFmtId="0" fontId="0" fillId="15" borderId="38" xfId="0" applyFill="1" applyBorder="1" applyAlignment="1">
      <alignment horizontal="center"/>
    </xf>
    <xf numFmtId="0" fontId="0" fillId="15" borderId="39" xfId="0" applyFill="1" applyBorder="1" applyAlignment="1">
      <alignment horizontal="center"/>
    </xf>
    <xf numFmtId="0" fontId="0" fillId="15" borderId="76" xfId="0" applyFill="1" applyBorder="1" applyAlignment="1">
      <alignment horizontal="center"/>
    </xf>
    <xf numFmtId="0" fontId="0" fillId="15" borderId="40" xfId="0" applyFill="1" applyBorder="1" applyAlignment="1">
      <alignment horizontal="center"/>
    </xf>
    <xf numFmtId="0" fontId="0" fillId="15" borderId="41" xfId="0" applyFill="1" applyBorder="1" applyAlignment="1">
      <alignment horizontal="center"/>
    </xf>
    <xf numFmtId="0" fontId="5" fillId="3" borderId="8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82" xfId="0" applyFont="1" applyFill="1" applyBorder="1" applyAlignment="1">
      <alignment horizontal="center" vertical="center"/>
    </xf>
    <xf numFmtId="0" fontId="0" fillId="15" borderId="42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0" fontId="0" fillId="15" borderId="44" xfId="0" applyFill="1" applyBorder="1" applyAlignment="1">
      <alignment horizontal="center"/>
    </xf>
    <xf numFmtId="0" fontId="0" fillId="16" borderId="35" xfId="0" applyFill="1" applyBorder="1"/>
    <xf numFmtId="0" fontId="0" fillId="16" borderId="78" xfId="0" applyFill="1" applyBorder="1"/>
    <xf numFmtId="0" fontId="0" fillId="16" borderId="37" xfId="0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8" fillId="0" borderId="0" xfId="0" applyFont="1"/>
    <xf numFmtId="0" fontId="0" fillId="15" borderId="0" xfId="0" applyFill="1" applyAlignment="1">
      <alignment horizontal="center"/>
    </xf>
    <xf numFmtId="0" fontId="2" fillId="2" borderId="87" xfId="0" applyFon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0" fontId="1" fillId="2" borderId="89" xfId="0" applyFont="1" applyFill="1" applyBorder="1" applyAlignment="1">
      <alignment horizontal="center" vertical="center"/>
    </xf>
    <xf numFmtId="0" fontId="1" fillId="2" borderId="9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92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14" borderId="98" xfId="0" applyFill="1" applyBorder="1" applyAlignment="1">
      <alignment horizontal="center" vertical="center"/>
    </xf>
    <xf numFmtId="0" fontId="0" fillId="14" borderId="99" xfId="0" applyFill="1" applyBorder="1" applyAlignment="1">
      <alignment horizontal="center" vertical="center"/>
    </xf>
    <xf numFmtId="0" fontId="0" fillId="14" borderId="100" xfId="0" applyFill="1" applyBorder="1" applyAlignment="1">
      <alignment horizontal="center" vertical="center"/>
    </xf>
    <xf numFmtId="0" fontId="0" fillId="14" borderId="73" xfId="0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1" fillId="7" borderId="80" xfId="0" applyFont="1" applyFill="1" applyBorder="1" applyAlignment="1">
      <alignment horizontal="center" vertical="center"/>
    </xf>
    <xf numFmtId="0" fontId="1" fillId="7" borderId="8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" fontId="0" fillId="10" borderId="98" xfId="0" applyNumberFormat="1" applyFill="1" applyBorder="1" applyAlignment="1">
      <alignment horizontal="center" vertical="center"/>
    </xf>
    <xf numFmtId="2" fontId="0" fillId="10" borderId="99" xfId="0" applyNumberFormat="1" applyFill="1" applyBorder="1" applyAlignment="1">
      <alignment horizontal="center" vertical="center"/>
    </xf>
    <xf numFmtId="2" fontId="0" fillId="10" borderId="101" xfId="0" applyNumberFormat="1" applyFill="1" applyBorder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10" borderId="100" xfId="0" applyFill="1" applyBorder="1" applyAlignment="1">
      <alignment horizontal="center" vertical="center"/>
    </xf>
    <xf numFmtId="0" fontId="0" fillId="10" borderId="73" xfId="0" applyFill="1" applyBorder="1" applyAlignment="1">
      <alignment horizontal="center" vertical="center"/>
    </xf>
    <xf numFmtId="2" fontId="0" fillId="13" borderId="98" xfId="0" applyNumberFormat="1" applyFill="1" applyBorder="1" applyAlignment="1">
      <alignment horizontal="center" vertical="center"/>
    </xf>
    <xf numFmtId="2" fontId="0" fillId="13" borderId="99" xfId="0" applyNumberFormat="1" applyFill="1" applyBorder="1" applyAlignment="1">
      <alignment horizontal="center" vertical="center"/>
    </xf>
    <xf numFmtId="2" fontId="0" fillId="13" borderId="101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0" fillId="13" borderId="100" xfId="0" applyFill="1" applyBorder="1" applyAlignment="1">
      <alignment horizontal="center" vertical="center"/>
    </xf>
    <xf numFmtId="0" fontId="0" fillId="13" borderId="73" xfId="0" applyFill="1" applyBorder="1" applyAlignment="1">
      <alignment horizontal="center" vertical="center"/>
    </xf>
    <xf numFmtId="2" fontId="0" fillId="11" borderId="98" xfId="0" applyNumberFormat="1" applyFill="1" applyBorder="1" applyAlignment="1">
      <alignment horizontal="center" vertical="center"/>
    </xf>
    <xf numFmtId="2" fontId="0" fillId="11" borderId="99" xfId="0" applyNumberFormat="1" applyFill="1" applyBorder="1" applyAlignment="1">
      <alignment horizontal="center" vertical="center"/>
    </xf>
    <xf numFmtId="2" fontId="0" fillId="11" borderId="101" xfId="0" applyNumberFormat="1" applyFill="1" applyBorder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1" borderId="100" xfId="0" applyFill="1" applyBorder="1" applyAlignment="1">
      <alignment horizontal="center" vertical="center"/>
    </xf>
    <xf numFmtId="0" fontId="0" fillId="11" borderId="73" xfId="0" applyFill="1" applyBorder="1" applyAlignment="1">
      <alignment horizontal="center" vertical="center"/>
    </xf>
    <xf numFmtId="2" fontId="0" fillId="6" borderId="98" xfId="0" applyNumberFormat="1" applyFill="1" applyBorder="1" applyAlignment="1">
      <alignment horizontal="center" vertical="center"/>
    </xf>
    <xf numFmtId="2" fontId="0" fillId="6" borderId="99" xfId="0" applyNumberFormat="1" applyFill="1" applyBorder="1" applyAlignment="1">
      <alignment horizontal="center" vertical="center"/>
    </xf>
    <xf numFmtId="2" fontId="0" fillId="6" borderId="10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100" xfId="0" applyNumberFormat="1" applyFill="1" applyBorder="1" applyAlignment="1">
      <alignment horizontal="center" vertical="center"/>
    </xf>
    <xf numFmtId="2" fontId="0" fillId="6" borderId="73" xfId="0" applyNumberFormat="1" applyFill="1" applyBorder="1" applyAlignment="1">
      <alignment horizontal="center" vertical="center"/>
    </xf>
    <xf numFmtId="2" fontId="0" fillId="9" borderId="9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97" xfId="0" applyNumberFormat="1" applyFill="1" applyBorder="1" applyAlignment="1">
      <alignment horizontal="center"/>
    </xf>
    <xf numFmtId="2" fontId="0" fillId="9" borderId="96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2" fontId="0" fillId="9" borderId="97" xfId="0" applyNumberFormat="1" applyFill="1" applyBorder="1" applyAlignment="1">
      <alignment horizontal="center" vertical="center"/>
    </xf>
    <xf numFmtId="2" fontId="0" fillId="4" borderId="10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103" xfId="0" applyNumberFormat="1" applyFill="1" applyBorder="1" applyAlignment="1">
      <alignment horizontal="center"/>
    </xf>
    <xf numFmtId="2" fontId="0" fillId="4" borderId="102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4" borderId="103" xfId="0" applyNumberFormat="1" applyFill="1" applyBorder="1" applyAlignment="1">
      <alignment horizontal="center" vertical="center"/>
    </xf>
    <xf numFmtId="2" fontId="1" fillId="11" borderId="79" xfId="0" applyNumberFormat="1" applyFont="1" applyFill="1" applyBorder="1" applyAlignment="1">
      <alignment horizontal="center" vertical="center"/>
    </xf>
    <xf numFmtId="2" fontId="1" fillId="6" borderId="79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" fontId="0" fillId="0" borderId="0" xfId="0" applyNumberFormat="1"/>
    <xf numFmtId="0" fontId="1" fillId="7" borderId="0" xfId="0" applyFont="1" applyFill="1" applyAlignment="1">
      <alignment horizontal="right" vertical="center"/>
    </xf>
    <xf numFmtId="0" fontId="14" fillId="7" borderId="49" xfId="0" applyFont="1" applyFill="1" applyBorder="1" applyAlignment="1">
      <alignment horizontal="center" vertical="center"/>
    </xf>
    <xf numFmtId="0" fontId="0" fillId="19" borderId="98" xfId="0" applyFill="1" applyBorder="1" applyAlignment="1">
      <alignment horizontal="center" vertical="center"/>
    </xf>
    <xf numFmtId="0" fontId="0" fillId="19" borderId="99" xfId="0" applyFill="1" applyBorder="1" applyAlignment="1">
      <alignment horizontal="center" vertical="center"/>
    </xf>
    <xf numFmtId="0" fontId="2" fillId="7" borderId="105" xfId="0" applyFont="1" applyFill="1" applyBorder="1" applyAlignment="1">
      <alignment horizontal="center" vertical="center"/>
    </xf>
    <xf numFmtId="0" fontId="1" fillId="7" borderId="106" xfId="0" applyFont="1" applyFill="1" applyBorder="1" applyAlignment="1">
      <alignment horizontal="center" vertical="center"/>
    </xf>
    <xf numFmtId="0" fontId="1" fillId="7" borderId="107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08" xfId="0" applyFont="1" applyFill="1" applyBorder="1" applyAlignment="1">
      <alignment horizontal="center" vertical="center"/>
    </xf>
    <xf numFmtId="0" fontId="0" fillId="0" borderId="109" xfId="0" applyBorder="1"/>
    <xf numFmtId="0" fontId="3" fillId="3" borderId="21" xfId="0" applyFont="1" applyFill="1" applyBorder="1" applyAlignment="1">
      <alignment horizontal="center"/>
    </xf>
    <xf numFmtId="0" fontId="3" fillId="3" borderId="112" xfId="0" applyFont="1" applyFill="1" applyBorder="1" applyAlignment="1">
      <alignment horizontal="center"/>
    </xf>
    <xf numFmtId="0" fontId="3" fillId="3" borderId="113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15" xfId="0" applyFont="1" applyFill="1" applyBorder="1" applyAlignment="1">
      <alignment horizontal="center" vertical="center"/>
    </xf>
    <xf numFmtId="0" fontId="1" fillId="2" borderId="116" xfId="0" applyFont="1" applyFill="1" applyBorder="1" applyAlignment="1">
      <alignment horizontal="center" vertical="center"/>
    </xf>
    <xf numFmtId="0" fontId="1" fillId="2" borderId="1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18" xfId="0" applyFont="1" applyFill="1" applyBorder="1" applyAlignment="1">
      <alignment horizontal="center" vertical="center"/>
    </xf>
    <xf numFmtId="0" fontId="5" fillId="3" borderId="112" xfId="0" applyFont="1" applyFill="1" applyBorder="1" applyAlignment="1">
      <alignment horizontal="center" vertical="center"/>
    </xf>
    <xf numFmtId="0" fontId="0" fillId="3" borderId="120" xfId="0" applyFill="1" applyBorder="1" applyAlignment="1">
      <alignment horizontal="center" vertical="center"/>
    </xf>
    <xf numFmtId="0" fontId="0" fillId="3" borderId="121" xfId="0" applyFill="1" applyBorder="1" applyAlignment="1">
      <alignment horizontal="center" vertical="center"/>
    </xf>
    <xf numFmtId="0" fontId="5" fillId="3" borderId="122" xfId="0" applyFont="1" applyFill="1" applyBorder="1" applyAlignment="1">
      <alignment horizontal="center" vertical="center"/>
    </xf>
    <xf numFmtId="2" fontId="0" fillId="3" borderId="120" xfId="0" applyNumberFormat="1" applyFill="1" applyBorder="1" applyAlignment="1">
      <alignment horizontal="center" vertical="center"/>
    </xf>
    <xf numFmtId="2" fontId="0" fillId="3" borderId="123" xfId="0" applyNumberFormat="1" applyFill="1" applyBorder="1" applyAlignment="1">
      <alignment horizontal="center" vertical="center"/>
    </xf>
    <xf numFmtId="2" fontId="0" fillId="3" borderId="121" xfId="0" applyNumberFormat="1" applyFill="1" applyBorder="1" applyAlignment="1">
      <alignment horizontal="center" vertical="center"/>
    </xf>
    <xf numFmtId="2" fontId="0" fillId="3" borderId="130" xfId="0" applyNumberFormat="1" applyFill="1" applyBorder="1" applyAlignment="1">
      <alignment horizontal="center" vertical="center"/>
    </xf>
    <xf numFmtId="2" fontId="0" fillId="3" borderId="131" xfId="0" applyNumberFormat="1" applyFill="1" applyBorder="1" applyAlignment="1">
      <alignment horizontal="center" vertical="center"/>
    </xf>
    <xf numFmtId="2" fontId="0" fillId="3" borderId="132" xfId="0" applyNumberFormat="1" applyFill="1" applyBorder="1" applyAlignment="1">
      <alignment horizontal="center" vertical="center"/>
    </xf>
    <xf numFmtId="2" fontId="0" fillId="3" borderId="133" xfId="0" applyNumberFormat="1" applyFill="1" applyBorder="1" applyAlignment="1">
      <alignment horizontal="center" vertical="center"/>
    </xf>
    <xf numFmtId="2" fontId="0" fillId="3" borderId="134" xfId="0" applyNumberFormat="1" applyFill="1" applyBorder="1" applyAlignment="1">
      <alignment horizontal="center" vertical="center"/>
    </xf>
    <xf numFmtId="2" fontId="0" fillId="3" borderId="124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129" xfId="0" applyNumberFormat="1" applyFill="1" applyBorder="1" applyAlignment="1">
      <alignment horizontal="center" vertical="center"/>
    </xf>
    <xf numFmtId="2" fontId="0" fillId="3" borderId="135" xfId="0" applyNumberFormat="1" applyFill="1" applyBorder="1" applyAlignment="1">
      <alignment horizontal="center" vertical="center"/>
    </xf>
    <xf numFmtId="2" fontId="0" fillId="3" borderId="110" xfId="0" applyNumberFormat="1" applyFill="1" applyBorder="1" applyAlignment="1">
      <alignment horizontal="center" vertical="center"/>
    </xf>
    <xf numFmtId="2" fontId="0" fillId="3" borderId="80" xfId="0" applyNumberFormat="1" applyFill="1" applyBorder="1" applyAlignment="1">
      <alignment horizontal="center" vertical="center"/>
    </xf>
    <xf numFmtId="2" fontId="0" fillId="3" borderId="136" xfId="0" applyNumberFormat="1" applyFill="1" applyBorder="1" applyAlignment="1">
      <alignment horizontal="center" vertical="center"/>
    </xf>
    <xf numFmtId="2" fontId="13" fillId="17" borderId="112" xfId="1" applyNumberFormat="1" applyBorder="1" applyAlignment="1">
      <alignment horizontal="center" vertical="center"/>
    </xf>
    <xf numFmtId="2" fontId="13" fillId="17" borderId="19" xfId="1" applyNumberFormat="1" applyBorder="1" applyAlignment="1">
      <alignment horizontal="center" vertical="center"/>
    </xf>
    <xf numFmtId="2" fontId="13" fillId="17" borderId="20" xfId="1" applyNumberFormat="1" applyBorder="1" applyAlignment="1">
      <alignment horizontal="center" vertical="center"/>
    </xf>
    <xf numFmtId="0" fontId="0" fillId="18" borderId="94" xfId="2" applyFont="1"/>
    <xf numFmtId="0" fontId="4" fillId="3" borderId="137" xfId="0" applyFont="1" applyFill="1" applyBorder="1" applyAlignment="1">
      <alignment horizontal="center" vertical="center" wrapText="1"/>
    </xf>
    <xf numFmtId="0" fontId="1" fillId="3" borderId="137" xfId="0" applyFont="1" applyFill="1" applyBorder="1" applyAlignment="1">
      <alignment vertical="center"/>
    </xf>
    <xf numFmtId="0" fontId="6" fillId="3" borderId="137" xfId="0" applyFont="1" applyFill="1" applyBorder="1" applyAlignment="1">
      <alignment horizontal="center" vertical="center"/>
    </xf>
    <xf numFmtId="2" fontId="13" fillId="17" borderId="21" xfId="1" applyNumberFormat="1" applyBorder="1" applyAlignment="1">
      <alignment horizontal="center" vertical="center"/>
    </xf>
    <xf numFmtId="2" fontId="13" fillId="17" borderId="124" xfId="1" applyNumberFormat="1" applyBorder="1" applyAlignment="1">
      <alignment horizontal="center" vertical="center"/>
    </xf>
    <xf numFmtId="2" fontId="13" fillId="17" borderId="4" xfId="1" applyNumberFormat="1" applyBorder="1" applyAlignment="1">
      <alignment horizontal="center" vertical="center"/>
    </xf>
    <xf numFmtId="2" fontId="13" fillId="17" borderId="17" xfId="1" applyNumberFormat="1" applyBorder="1" applyAlignment="1">
      <alignment horizontal="center" vertical="center"/>
    </xf>
    <xf numFmtId="2" fontId="13" fillId="17" borderId="7" xfId="1" applyNumberFormat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0" fillId="0" borderId="139" xfId="0" applyBorder="1"/>
    <xf numFmtId="1" fontId="1" fillId="2" borderId="32" xfId="0" quotePrefix="1" applyNumberFormat="1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7" borderId="141" xfId="0" applyFont="1" applyFill="1" applyBorder="1" applyAlignment="1">
      <alignment horizontal="center" vertical="center"/>
    </xf>
    <xf numFmtId="0" fontId="1" fillId="7" borderId="104" xfId="0" applyFont="1" applyFill="1" applyBorder="1" applyAlignment="1">
      <alignment horizontal="center" vertical="center"/>
    </xf>
    <xf numFmtId="16" fontId="1" fillId="7" borderId="142" xfId="0" quotePrefix="1" applyNumberFormat="1" applyFont="1" applyFill="1" applyBorder="1" applyAlignment="1">
      <alignment horizontal="center" vertical="center"/>
    </xf>
    <xf numFmtId="0" fontId="1" fillId="7" borderId="119" xfId="0" applyFont="1" applyFill="1" applyBorder="1" applyAlignment="1">
      <alignment horizontal="center" vertical="center"/>
    </xf>
    <xf numFmtId="16" fontId="1" fillId="7" borderId="143" xfId="0" applyNumberFormat="1" applyFont="1" applyFill="1" applyBorder="1" applyAlignment="1">
      <alignment horizontal="center" vertical="center"/>
    </xf>
    <xf numFmtId="2" fontId="0" fillId="6" borderId="136" xfId="0" applyNumberFormat="1" applyFill="1" applyBorder="1" applyAlignment="1">
      <alignment horizontal="center" vertical="center"/>
    </xf>
    <xf numFmtId="2" fontId="0" fillId="6" borderId="109" xfId="0" applyNumberFormat="1" applyFill="1" applyBorder="1" applyAlignment="1">
      <alignment horizontal="center" vertical="center"/>
    </xf>
    <xf numFmtId="16" fontId="1" fillId="7" borderId="144" xfId="0" applyNumberFormat="1" applyFont="1" applyFill="1" applyBorder="1" applyAlignment="1">
      <alignment horizontal="center" vertical="center"/>
    </xf>
    <xf numFmtId="2" fontId="0" fillId="6" borderId="145" xfId="0" applyNumberFormat="1" applyFill="1" applyBorder="1" applyAlignment="1">
      <alignment horizontal="center" vertical="center"/>
    </xf>
    <xf numFmtId="0" fontId="1" fillId="7" borderId="114" xfId="0" applyFont="1" applyFill="1" applyBorder="1" applyAlignment="1">
      <alignment horizontal="center" vertical="center"/>
    </xf>
    <xf numFmtId="2" fontId="0" fillId="11" borderId="136" xfId="0" applyNumberFormat="1" applyFill="1" applyBorder="1" applyAlignment="1">
      <alignment horizontal="center" vertical="center"/>
    </xf>
    <xf numFmtId="2" fontId="0" fillId="11" borderId="109" xfId="0" applyNumberFormat="1" applyFill="1" applyBorder="1" applyAlignment="1">
      <alignment horizontal="center" vertical="center"/>
    </xf>
    <xf numFmtId="0" fontId="0" fillId="11" borderId="145" xfId="0" applyFill="1" applyBorder="1" applyAlignment="1">
      <alignment horizontal="center" vertical="center"/>
    </xf>
    <xf numFmtId="2" fontId="0" fillId="13" borderId="136" xfId="0" applyNumberFormat="1" applyFill="1" applyBorder="1" applyAlignment="1">
      <alignment horizontal="center" vertical="center"/>
    </xf>
    <xf numFmtId="2" fontId="0" fillId="13" borderId="109" xfId="0" applyNumberFormat="1" applyFill="1" applyBorder="1" applyAlignment="1">
      <alignment horizontal="center" vertical="center"/>
    </xf>
    <xf numFmtId="0" fontId="0" fillId="13" borderId="145" xfId="0" applyFill="1" applyBorder="1" applyAlignment="1">
      <alignment horizontal="center" vertical="center"/>
    </xf>
    <xf numFmtId="2" fontId="0" fillId="10" borderId="136" xfId="0" applyNumberFormat="1" applyFill="1" applyBorder="1" applyAlignment="1">
      <alignment horizontal="center" vertical="center"/>
    </xf>
    <xf numFmtId="2" fontId="0" fillId="10" borderId="109" xfId="0" applyNumberFormat="1" applyFill="1" applyBorder="1" applyAlignment="1">
      <alignment horizontal="center" vertical="center"/>
    </xf>
    <xf numFmtId="0" fontId="0" fillId="10" borderId="145" xfId="0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/>
    </xf>
    <xf numFmtId="0" fontId="0" fillId="14" borderId="136" xfId="0" applyFill="1" applyBorder="1" applyAlignment="1">
      <alignment horizontal="center" vertical="center"/>
    </xf>
    <xf numFmtId="0" fontId="0" fillId="14" borderId="145" xfId="0" applyFill="1" applyBorder="1" applyAlignment="1">
      <alignment horizontal="center" vertical="center"/>
    </xf>
    <xf numFmtId="0" fontId="1" fillId="7" borderId="111" xfId="0" applyFont="1" applyFill="1" applyBorder="1" applyAlignment="1">
      <alignment horizontal="center" vertical="center"/>
    </xf>
    <xf numFmtId="0" fontId="0" fillId="19" borderId="136" xfId="0" applyFill="1" applyBorder="1" applyAlignment="1">
      <alignment horizontal="center" vertical="center"/>
    </xf>
    <xf numFmtId="16" fontId="1" fillId="7" borderId="148" xfId="0" applyNumberFormat="1" applyFont="1" applyFill="1" applyBorder="1" applyAlignment="1">
      <alignment horizontal="center" vertical="center"/>
    </xf>
    <xf numFmtId="0" fontId="0" fillId="19" borderId="149" xfId="0" applyFill="1" applyBorder="1" applyAlignment="1">
      <alignment horizontal="center" vertical="center"/>
    </xf>
    <xf numFmtId="0" fontId="0" fillId="19" borderId="139" xfId="0" applyFill="1" applyBorder="1" applyAlignment="1">
      <alignment horizontal="center" vertical="center"/>
    </xf>
    <xf numFmtId="0" fontId="0" fillId="19" borderId="126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18" borderId="150" xfId="2" applyFont="1" applyBorder="1"/>
    <xf numFmtId="2" fontId="13" fillId="17" borderId="23" xfId="1" applyNumberFormat="1" applyBorder="1" applyAlignment="1">
      <alignment horizontal="center" vertical="center"/>
    </xf>
    <xf numFmtId="0" fontId="1" fillId="7" borderId="0" xfId="0" applyFont="1" applyFill="1" applyAlignment="1">
      <alignment horizontal="right"/>
    </xf>
    <xf numFmtId="0" fontId="0" fillId="8" borderId="79" xfId="0" applyFill="1" applyBorder="1"/>
    <xf numFmtId="0" fontId="0" fillId="8" borderId="152" xfId="0" applyFill="1" applyBorder="1"/>
    <xf numFmtId="0" fontId="1" fillId="20" borderId="106" xfId="0" applyFont="1" applyFill="1" applyBorder="1"/>
    <xf numFmtId="0" fontId="1" fillId="20" borderId="107" xfId="0" applyFont="1" applyFill="1" applyBorder="1"/>
    <xf numFmtId="0" fontId="1" fillId="20" borderId="153" xfId="0" applyFont="1" applyFill="1" applyBorder="1"/>
    <xf numFmtId="0" fontId="3" fillId="5" borderId="120" xfId="0" applyFont="1" applyFill="1" applyBorder="1" applyAlignment="1">
      <alignment horizontal="center" vertical="center"/>
    </xf>
    <xf numFmtId="0" fontId="3" fillId="5" borderId="123" xfId="0" applyFont="1" applyFill="1" applyBorder="1" applyAlignment="1">
      <alignment horizontal="center" vertical="center"/>
    </xf>
    <xf numFmtId="0" fontId="3" fillId="5" borderId="128" xfId="0" applyFont="1" applyFill="1" applyBorder="1" applyAlignment="1">
      <alignment horizontal="center" vertical="center"/>
    </xf>
    <xf numFmtId="0" fontId="3" fillId="5" borderId="121" xfId="0" applyFont="1" applyFill="1" applyBorder="1" applyAlignment="1">
      <alignment horizontal="center" vertical="center"/>
    </xf>
    <xf numFmtId="0" fontId="3" fillId="5" borderId="12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29" xfId="0" applyFont="1" applyFill="1" applyBorder="1" applyAlignment="1">
      <alignment horizontal="center" vertical="center"/>
    </xf>
    <xf numFmtId="0" fontId="3" fillId="5" borderId="125" xfId="0" applyFont="1" applyFill="1" applyBorder="1" applyAlignment="1">
      <alignment horizontal="center" vertical="center"/>
    </xf>
    <xf numFmtId="0" fontId="3" fillId="5" borderId="127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13" xfId="0" applyFont="1" applyFill="1" applyBorder="1" applyAlignment="1">
      <alignment horizontal="center" vertical="center"/>
    </xf>
    <xf numFmtId="0" fontId="3" fillId="5" borderId="108" xfId="0" applyFont="1" applyFill="1" applyBorder="1" applyAlignment="1">
      <alignment horizontal="center" vertical="center"/>
    </xf>
    <xf numFmtId="0" fontId="3" fillId="5" borderId="126" xfId="0" applyFont="1" applyFill="1" applyBorder="1" applyAlignment="1">
      <alignment horizontal="center" vertical="center"/>
    </xf>
    <xf numFmtId="0" fontId="0" fillId="5" borderId="38" xfId="0" applyFill="1" applyBorder="1"/>
    <xf numFmtId="0" fontId="3" fillId="5" borderId="39" xfId="0" applyFont="1" applyFill="1" applyBorder="1" applyAlignment="1">
      <alignment horizontal="center" vertical="center"/>
    </xf>
    <xf numFmtId="0" fontId="0" fillId="5" borderId="76" xfId="0" applyFill="1" applyBorder="1"/>
    <xf numFmtId="0" fontId="3" fillId="5" borderId="41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2" fontId="0" fillId="5" borderId="130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2" fontId="0" fillId="5" borderId="131" xfId="0" applyNumberFormat="1" applyFill="1" applyBorder="1" applyAlignment="1">
      <alignment horizontal="center" vertical="center"/>
    </xf>
    <xf numFmtId="0" fontId="0" fillId="23" borderId="154" xfId="0" applyFill="1" applyBorder="1"/>
    <xf numFmtId="0" fontId="3" fillId="3" borderId="13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38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5" borderId="13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0" fillId="15" borderId="137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3" fillId="5" borderId="13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5" borderId="27" xfId="0" applyFill="1" applyBorder="1"/>
    <xf numFmtId="0" fontId="0" fillId="3" borderId="123" xfId="0" applyFill="1" applyBorder="1" applyAlignment="1">
      <alignment horizontal="center" vertical="center"/>
    </xf>
    <xf numFmtId="0" fontId="0" fillId="3" borderId="157" xfId="0" applyFill="1" applyBorder="1" applyAlignment="1">
      <alignment horizontal="center" vertical="center"/>
    </xf>
    <xf numFmtId="0" fontId="0" fillId="3" borderId="115" xfId="0" applyFill="1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7" borderId="67" xfId="0" applyNumberFormat="1" applyFont="1" applyFill="1" applyBorder="1" applyAlignment="1">
      <alignment horizontal="center" vertical="center"/>
    </xf>
    <xf numFmtId="0" fontId="0" fillId="2" borderId="165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155" xfId="0" applyFill="1" applyBorder="1" applyAlignment="1">
      <alignment horizontal="center" vertical="center"/>
    </xf>
    <xf numFmtId="0" fontId="0" fillId="2" borderId="156" xfId="0" applyFill="1" applyBorder="1" applyAlignment="1">
      <alignment horizontal="center" vertical="center"/>
    </xf>
    <xf numFmtId="0" fontId="0" fillId="2" borderId="16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0" borderId="167" xfId="0" applyBorder="1" applyAlignment="1">
      <alignment horizontal="center" vertical="center"/>
    </xf>
    <xf numFmtId="0" fontId="0" fillId="0" borderId="168" xfId="0" applyBorder="1" applyAlignment="1">
      <alignment horizontal="center" vertical="center"/>
    </xf>
    <xf numFmtId="0" fontId="0" fillId="0" borderId="169" xfId="0" applyBorder="1" applyAlignment="1">
      <alignment horizontal="center" vertical="center"/>
    </xf>
    <xf numFmtId="0" fontId="0" fillId="0" borderId="17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1" xfId="0" applyBorder="1" applyAlignment="1">
      <alignment horizontal="center" vertical="center"/>
    </xf>
    <xf numFmtId="0" fontId="0" fillId="0" borderId="172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173" xfId="0" applyBorder="1" applyAlignment="1">
      <alignment horizontal="center" vertical="center"/>
    </xf>
    <xf numFmtId="0" fontId="0" fillId="0" borderId="174" xfId="0" applyBorder="1" applyAlignment="1">
      <alignment horizontal="center" vertical="center"/>
    </xf>
    <xf numFmtId="0" fontId="0" fillId="0" borderId="175" xfId="0" applyBorder="1" applyAlignment="1">
      <alignment horizontal="center" vertical="center"/>
    </xf>
    <xf numFmtId="0" fontId="0" fillId="4" borderId="45" xfId="0" applyFill="1" applyBorder="1"/>
    <xf numFmtId="0" fontId="0" fillId="24" borderId="47" xfId="0" applyFill="1" applyBorder="1"/>
    <xf numFmtId="3" fontId="3" fillId="3" borderId="3" xfId="0" applyNumberFormat="1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/>
    </xf>
    <xf numFmtId="0" fontId="1" fillId="10" borderId="73" xfId="0" applyFont="1" applyFill="1" applyBorder="1" applyAlignment="1">
      <alignment horizontal="center"/>
    </xf>
    <xf numFmtId="0" fontId="1" fillId="10" borderId="145" xfId="0" applyFont="1" applyFill="1" applyBorder="1" applyAlignment="1">
      <alignment horizontal="center"/>
    </xf>
    <xf numFmtId="0" fontId="1" fillId="6" borderId="137" xfId="0" applyFon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8" borderId="79" xfId="0" applyFont="1" applyFill="1" applyBorder="1" applyAlignment="1">
      <alignment horizontal="center"/>
    </xf>
    <xf numFmtId="0" fontId="1" fillId="19" borderId="146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9" borderId="109" xfId="0" applyFont="1" applyFill="1" applyBorder="1" applyAlignment="1">
      <alignment horizontal="center"/>
    </xf>
    <xf numFmtId="0" fontId="1" fillId="10" borderId="137" xfId="0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0" fontId="1" fillId="10" borderId="27" xfId="0" applyFont="1" applyFill="1" applyBorder="1" applyAlignment="1">
      <alignment horizontal="center"/>
    </xf>
    <xf numFmtId="0" fontId="1" fillId="13" borderId="137" xfId="0" applyFont="1" applyFill="1" applyBorder="1" applyAlignment="1">
      <alignment horizontal="center"/>
    </xf>
    <xf numFmtId="0" fontId="1" fillId="13" borderId="28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6" borderId="55" xfId="0" applyFill="1" applyBorder="1" applyAlignment="1">
      <alignment horizontal="center"/>
    </xf>
    <xf numFmtId="0" fontId="0" fillId="16" borderId="77" xfId="0" applyFill="1" applyBorder="1" applyAlignment="1">
      <alignment horizontal="center"/>
    </xf>
    <xf numFmtId="0" fontId="0" fillId="16" borderId="56" xfId="0" applyFill="1" applyBorder="1" applyAlignment="1">
      <alignment horizontal="center"/>
    </xf>
    <xf numFmtId="0" fontId="1" fillId="11" borderId="137" xfId="0" applyFont="1" applyFill="1" applyBorder="1" applyAlignment="1">
      <alignment horizontal="center"/>
    </xf>
    <xf numFmtId="0" fontId="1" fillId="11" borderId="28" xfId="0" applyFont="1" applyFill="1" applyBorder="1" applyAlignment="1">
      <alignment horizontal="center"/>
    </xf>
    <xf numFmtId="0" fontId="1" fillId="11" borderId="27" xfId="0" applyFont="1" applyFill="1" applyBorder="1" applyAlignment="1">
      <alignment horizontal="center"/>
    </xf>
    <xf numFmtId="0" fontId="1" fillId="14" borderId="146" xfId="0" applyFont="1" applyFill="1" applyBorder="1" applyAlignment="1">
      <alignment horizontal="center"/>
    </xf>
    <xf numFmtId="0" fontId="1" fillId="14" borderId="43" xfId="0" applyFont="1" applyFill="1" applyBorder="1" applyAlignment="1">
      <alignment horizontal="center"/>
    </xf>
    <xf numFmtId="0" fontId="1" fillId="14" borderId="147" xfId="0" applyFont="1" applyFill="1" applyBorder="1" applyAlignment="1">
      <alignment horizontal="center"/>
    </xf>
    <xf numFmtId="0" fontId="1" fillId="2" borderId="140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164" xfId="0" applyFont="1" applyFill="1" applyBorder="1" applyAlignment="1">
      <alignment horizontal="center"/>
    </xf>
    <xf numFmtId="0" fontId="1" fillId="6" borderId="53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09" xfId="0" applyFont="1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57" xfId="0" applyFill="1" applyBorder="1" applyAlignment="1">
      <alignment horizontal="center"/>
    </xf>
    <xf numFmtId="0" fontId="1" fillId="8" borderId="57" xfId="0" applyFont="1" applyFill="1" applyBorder="1" applyAlignment="1">
      <alignment horizontal="left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15" fillId="18" borderId="94" xfId="2" applyFont="1" applyAlignment="1">
      <alignment horizontal="center" wrapText="1"/>
    </xf>
    <xf numFmtId="0" fontId="1" fillId="11" borderId="53" xfId="0" applyFont="1" applyFill="1" applyBorder="1" applyAlignment="1">
      <alignment horizontal="center"/>
    </xf>
    <xf numFmtId="0" fontId="1" fillId="11" borderId="73" xfId="0" applyFont="1" applyFill="1" applyBorder="1" applyAlignment="1">
      <alignment horizontal="center"/>
    </xf>
    <xf numFmtId="0" fontId="1" fillId="11" borderId="145" xfId="0" applyFont="1" applyFill="1" applyBorder="1" applyAlignment="1">
      <alignment horizontal="center"/>
    </xf>
    <xf numFmtId="0" fontId="1" fillId="13" borderId="53" xfId="0" applyFont="1" applyFill="1" applyBorder="1" applyAlignment="1">
      <alignment horizontal="center"/>
    </xf>
    <xf numFmtId="0" fontId="1" fillId="13" borderId="73" xfId="0" applyFont="1" applyFill="1" applyBorder="1" applyAlignment="1">
      <alignment horizontal="center"/>
    </xf>
    <xf numFmtId="0" fontId="1" fillId="13" borderId="145" xfId="0" applyFont="1" applyFill="1" applyBorder="1" applyAlignment="1">
      <alignment horizontal="center"/>
    </xf>
    <xf numFmtId="0" fontId="0" fillId="21" borderId="45" xfId="0" applyFill="1" applyBorder="1" applyAlignment="1">
      <alignment horizontal="center"/>
    </xf>
    <xf numFmtId="0" fontId="0" fillId="21" borderId="47" xfId="0" applyFill="1" applyBorder="1" applyAlignment="1">
      <alignment horizontal="center"/>
    </xf>
    <xf numFmtId="0" fontId="1" fillId="7" borderId="45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0" fillId="12" borderId="161" xfId="0" applyFont="1" applyFill="1" applyBorder="1" applyAlignment="1">
      <alignment horizontal="center"/>
    </xf>
    <xf numFmtId="0" fontId="10" fillId="12" borderId="162" xfId="0" applyFont="1" applyFill="1" applyBorder="1" applyAlignment="1">
      <alignment horizontal="center"/>
    </xf>
    <xf numFmtId="0" fontId="10" fillId="12" borderId="163" xfId="0" applyFont="1" applyFill="1" applyBorder="1" applyAlignment="1">
      <alignment horizontal="center"/>
    </xf>
    <xf numFmtId="0" fontId="15" fillId="18" borderId="94" xfId="2" applyFont="1" applyAlignment="1">
      <alignment horizontal="left" vertical="top" wrapText="1"/>
    </xf>
    <xf numFmtId="0" fontId="1" fillId="20" borderId="34" xfId="0" applyFont="1" applyFill="1" applyBorder="1" applyAlignment="1">
      <alignment horizontal="left"/>
    </xf>
    <xf numFmtId="0" fontId="1" fillId="20" borderId="151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left"/>
    </xf>
    <xf numFmtId="0" fontId="11" fillId="5" borderId="0" xfId="0" applyFont="1" applyFill="1" applyAlignment="1">
      <alignment horizontal="left"/>
    </xf>
    <xf numFmtId="0" fontId="11" fillId="5" borderId="41" xfId="0" applyFont="1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43" xfId="0" applyFill="1" applyBorder="1" applyAlignment="1">
      <alignment horizontal="left"/>
    </xf>
    <xf numFmtId="0" fontId="0" fillId="5" borderId="44" xfId="0" applyFill="1" applyBorder="1" applyAlignment="1">
      <alignment horizontal="left"/>
    </xf>
    <xf numFmtId="0" fontId="1" fillId="8" borderId="64" xfId="0" applyFont="1" applyFill="1" applyBorder="1" applyAlignment="1">
      <alignment horizontal="center"/>
    </xf>
    <xf numFmtId="0" fontId="1" fillId="8" borderId="65" xfId="0" applyFont="1" applyFill="1" applyBorder="1" applyAlignment="1">
      <alignment horizontal="center"/>
    </xf>
    <xf numFmtId="0" fontId="4" fillId="3" borderId="84" xfId="0" applyFont="1" applyFill="1" applyBorder="1" applyAlignment="1">
      <alignment horizontal="center" vertical="center" wrapText="1"/>
    </xf>
    <xf numFmtId="0" fontId="4" fillId="3" borderId="85" xfId="0" applyFont="1" applyFill="1" applyBorder="1" applyAlignment="1">
      <alignment horizontal="center" vertical="center" wrapText="1"/>
    </xf>
    <xf numFmtId="0" fontId="4" fillId="3" borderId="86" xfId="0" applyFont="1" applyFill="1" applyBorder="1" applyAlignment="1">
      <alignment horizontal="center" vertical="center" wrapText="1"/>
    </xf>
    <xf numFmtId="0" fontId="1" fillId="8" borderId="58" xfId="0" applyFont="1" applyFill="1" applyBorder="1" applyAlignment="1">
      <alignment horizontal="center"/>
    </xf>
    <xf numFmtId="0" fontId="1" fillId="8" borderId="59" xfId="0" applyFont="1" applyFill="1" applyBorder="1" applyAlignment="1">
      <alignment horizontal="center"/>
    </xf>
    <xf numFmtId="0" fontId="1" fillId="8" borderId="60" xfId="0" applyFont="1" applyFill="1" applyBorder="1" applyAlignment="1">
      <alignment horizontal="center"/>
    </xf>
    <xf numFmtId="0" fontId="0" fillId="5" borderId="61" xfId="0" applyFill="1" applyBorder="1" applyAlignment="1">
      <alignment horizontal="left"/>
    </xf>
    <xf numFmtId="0" fontId="0" fillId="5" borderId="62" xfId="0" applyFill="1" applyBorder="1" applyAlignment="1">
      <alignment horizontal="left"/>
    </xf>
    <xf numFmtId="0" fontId="0" fillId="5" borderId="63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41" xfId="0" applyFill="1" applyBorder="1" applyAlignment="1">
      <alignment horizontal="left"/>
    </xf>
    <xf numFmtId="0" fontId="1" fillId="8" borderId="34" xfId="0" applyFont="1" applyFill="1" applyBorder="1" applyAlignment="1">
      <alignment horizontal="left"/>
    </xf>
    <xf numFmtId="0" fontId="1" fillId="8" borderId="55" xfId="0" applyFont="1" applyFill="1" applyBorder="1" applyAlignment="1">
      <alignment horizontal="left"/>
    </xf>
    <xf numFmtId="0" fontId="1" fillId="8" borderId="36" xfId="0" applyFont="1" applyFill="1" applyBorder="1" applyAlignment="1">
      <alignment horizontal="left"/>
    </xf>
    <xf numFmtId="0" fontId="1" fillId="8" borderId="79" xfId="0" applyFont="1" applyFill="1" applyBorder="1" applyAlignment="1">
      <alignment horizontal="left"/>
    </xf>
    <xf numFmtId="0" fontId="1" fillId="8" borderId="57" xfId="0" applyFont="1" applyFill="1" applyBorder="1" applyAlignment="1">
      <alignment horizontal="left" vertical="center"/>
    </xf>
    <xf numFmtId="0" fontId="0" fillId="22" borderId="42" xfId="0" applyFill="1" applyBorder="1" applyAlignment="1">
      <alignment horizontal="center"/>
    </xf>
    <xf numFmtId="0" fontId="0" fillId="22" borderId="44" xfId="0" applyFill="1" applyBorder="1" applyAlignment="1">
      <alignment horizontal="center"/>
    </xf>
  </cellXfs>
  <cellStyles count="3">
    <cellStyle name="Ausgabe" xfId="1" builtinId="21"/>
    <cellStyle name="Notiz" xfId="2" builtinId="10"/>
    <cellStyle name="Standard" xfId="0" builtinId="0"/>
  </cellStyles>
  <dxfs count="4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63BE7B"/>
      <color rgb="FFF8696B"/>
      <color rgb="FFFFE1FF"/>
      <color rgb="FFFFB9FF"/>
      <color rgb="FF807AEB"/>
      <color rgb="FFF78181"/>
      <color rgb="FF9117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E112"/>
  <sheetViews>
    <sheetView tabSelected="1" zoomScaleNormal="100" workbookViewId="0">
      <selection activeCell="H5" sqref="H5"/>
    </sheetView>
  </sheetViews>
  <sheetFormatPr baseColWidth="10" defaultColWidth="9.09765625" defaultRowHeight="14.4" outlineLevelRow="1" x14ac:dyDescent="0.3"/>
  <cols>
    <col min="1" max="1" width="4.296875" customWidth="1"/>
    <col min="2" max="2" width="12.69921875" customWidth="1"/>
    <col min="3" max="3" width="6" customWidth="1"/>
    <col min="4" max="8" width="5.69921875" customWidth="1"/>
    <col min="9" max="9" width="7.09765625" customWidth="1"/>
    <col min="10" max="10" width="5.69921875" customWidth="1"/>
    <col min="11" max="11" width="6.69921875" customWidth="1"/>
    <col min="12" max="12" width="7.8984375" customWidth="1"/>
    <col min="13" max="13" width="5.69921875" customWidth="1"/>
    <col min="14" max="14" width="9.8984375" customWidth="1"/>
    <col min="26" max="26" width="9.296875" bestFit="1" customWidth="1"/>
    <col min="30" max="33" width="9.296875" bestFit="1" customWidth="1"/>
    <col min="44" max="44" width="4.3984375" customWidth="1"/>
    <col min="45" max="52" width="7.09765625" customWidth="1"/>
    <col min="54" max="55" width="15.296875" customWidth="1"/>
    <col min="56" max="56" width="23.8984375" customWidth="1"/>
    <col min="57" max="57" width="24.69921875" customWidth="1"/>
  </cols>
  <sheetData>
    <row r="1" spans="1:57" ht="15" customHeight="1" thickBot="1" x14ac:dyDescent="0.35">
      <c r="B1" s="385" t="s">
        <v>0</v>
      </c>
      <c r="C1" s="386"/>
      <c r="D1" s="260" t="s">
        <v>79</v>
      </c>
      <c r="E1" s="261"/>
      <c r="F1" s="261"/>
      <c r="G1" s="261"/>
      <c r="H1" s="261"/>
      <c r="I1" s="261"/>
      <c r="J1" s="261"/>
      <c r="K1" s="261"/>
      <c r="L1" s="261"/>
      <c r="M1" s="262"/>
    </row>
    <row r="2" spans="1:57" ht="15.7" customHeight="1" thickBot="1" x14ac:dyDescent="0.35">
      <c r="B2" s="410" t="s">
        <v>3</v>
      </c>
      <c r="C2" s="411"/>
      <c r="D2" s="258">
        <v>371</v>
      </c>
      <c r="E2" s="413" t="s">
        <v>4</v>
      </c>
      <c r="F2" s="413"/>
      <c r="G2" s="258">
        <v>9.52</v>
      </c>
      <c r="H2" s="413" t="s">
        <v>5</v>
      </c>
      <c r="I2" s="413"/>
      <c r="J2" s="258">
        <v>0.5</v>
      </c>
      <c r="K2" s="338" t="s">
        <v>6</v>
      </c>
      <c r="L2" s="338"/>
      <c r="M2" s="259">
        <v>1.76</v>
      </c>
      <c r="O2" s="59" t="s">
        <v>7</v>
      </c>
      <c r="P2" s="60" t="s">
        <v>8</v>
      </c>
      <c r="Q2" s="61" t="s">
        <v>9</v>
      </c>
      <c r="S2" s="401" t="s">
        <v>10</v>
      </c>
      <c r="T2" s="402"/>
      <c r="U2" s="402"/>
      <c r="V2" s="402"/>
      <c r="W2" s="402"/>
      <c r="X2" s="402"/>
      <c r="Y2" s="402"/>
      <c r="Z2" s="402"/>
      <c r="AA2" s="403"/>
    </row>
    <row r="3" spans="1:57" ht="19.899999999999999" customHeight="1" thickTop="1" thickBot="1" x14ac:dyDescent="0.35">
      <c r="B3" s="412" t="s">
        <v>11</v>
      </c>
      <c r="C3" s="367"/>
      <c r="D3" s="57">
        <v>486</v>
      </c>
      <c r="E3" s="367" t="s">
        <v>12</v>
      </c>
      <c r="F3" s="367"/>
      <c r="G3" s="57">
        <v>7.4</v>
      </c>
      <c r="H3" s="414" t="s">
        <v>13</v>
      </c>
      <c r="I3" s="414"/>
      <c r="J3" s="57">
        <v>4.5</v>
      </c>
      <c r="K3" s="396"/>
      <c r="L3" s="397"/>
      <c r="M3" s="58"/>
      <c r="O3" s="42"/>
      <c r="P3" s="62"/>
      <c r="Q3" s="63"/>
      <c r="S3" s="404"/>
      <c r="T3" s="405"/>
      <c r="U3" s="405"/>
      <c r="V3" s="405"/>
      <c r="W3" s="405"/>
      <c r="X3" s="405"/>
      <c r="Y3" s="405"/>
      <c r="Z3" s="405"/>
      <c r="AA3" s="406"/>
    </row>
    <row r="4" spans="1:57" ht="17.149999999999999" customHeight="1" outlineLevel="1" thickTop="1" thickBot="1" x14ac:dyDescent="0.35">
      <c r="B4" s="225" t="s">
        <v>14</v>
      </c>
      <c r="C4" s="16" t="s">
        <v>15</v>
      </c>
      <c r="D4" s="17" t="s">
        <v>16</v>
      </c>
      <c r="E4" s="17" t="s">
        <v>17</v>
      </c>
      <c r="F4" s="16" t="s">
        <v>18</v>
      </c>
      <c r="G4" s="17" t="s">
        <v>19</v>
      </c>
      <c r="H4" s="17" t="s">
        <v>20</v>
      </c>
      <c r="I4" s="17" t="s">
        <v>21</v>
      </c>
      <c r="J4" s="18" t="s">
        <v>22</v>
      </c>
      <c r="O4" s="42"/>
      <c r="P4" s="62"/>
      <c r="Q4" s="64"/>
      <c r="S4" s="407"/>
      <c r="T4" s="408"/>
      <c r="U4" s="408"/>
      <c r="V4" s="408"/>
      <c r="W4" s="408"/>
      <c r="X4" s="408"/>
      <c r="Y4" s="408"/>
      <c r="Z4" s="408"/>
      <c r="AA4" s="409"/>
    </row>
    <row r="5" spans="1:57" ht="17.149999999999999" customHeight="1" outlineLevel="1" x14ac:dyDescent="0.3">
      <c r="B5" s="309" t="s">
        <v>23</v>
      </c>
      <c r="C5" s="223">
        <v>80</v>
      </c>
      <c r="D5" s="224">
        <v>90</v>
      </c>
      <c r="E5" s="224">
        <v>100</v>
      </c>
      <c r="F5" s="326">
        <v>100</v>
      </c>
      <c r="G5" s="321">
        <v>100</v>
      </c>
      <c r="H5" s="327">
        <v>100</v>
      </c>
      <c r="I5" s="327">
        <v>100</v>
      </c>
      <c r="J5" s="328">
        <v>100</v>
      </c>
      <c r="L5" s="377" t="s">
        <v>24</v>
      </c>
      <c r="M5" s="378"/>
      <c r="O5" s="42"/>
      <c r="P5" s="62"/>
      <c r="Q5" s="64"/>
      <c r="S5" s="407"/>
      <c r="T5" s="408"/>
      <c r="U5" s="408"/>
      <c r="V5" s="408"/>
      <c r="W5" s="408"/>
      <c r="X5" s="408"/>
      <c r="Y5" s="408"/>
      <c r="Z5" s="408"/>
      <c r="AA5" s="409"/>
    </row>
    <row r="6" spans="1:57" ht="17.149999999999999" customHeight="1" outlineLevel="1" x14ac:dyDescent="0.3">
      <c r="B6" s="309" t="s">
        <v>25</v>
      </c>
      <c r="C6" s="306">
        <v>80</v>
      </c>
      <c r="D6" s="307">
        <v>90</v>
      </c>
      <c r="E6" s="307">
        <v>100</v>
      </c>
      <c r="F6" s="307">
        <v>100</v>
      </c>
      <c r="G6" s="307">
        <v>110</v>
      </c>
      <c r="H6" s="307">
        <v>110</v>
      </c>
      <c r="I6" s="307">
        <v>120</v>
      </c>
      <c r="J6" s="308">
        <v>120</v>
      </c>
      <c r="L6" s="368"/>
      <c r="M6" s="369"/>
      <c r="O6" s="42"/>
      <c r="P6" s="62"/>
      <c r="Q6" s="64"/>
      <c r="S6" s="390"/>
      <c r="T6" s="391"/>
      <c r="U6" s="391"/>
      <c r="V6" s="391"/>
      <c r="W6" s="391"/>
      <c r="X6" s="391"/>
      <c r="Y6" s="391"/>
      <c r="Z6" s="391"/>
      <c r="AA6" s="392"/>
    </row>
    <row r="7" spans="1:57" ht="17.149999999999999" customHeight="1" outlineLevel="1" x14ac:dyDescent="0.3">
      <c r="B7" s="222">
        <v>8</v>
      </c>
      <c r="C7" s="321">
        <v>500</v>
      </c>
      <c r="D7" s="328">
        <v>500</v>
      </c>
      <c r="E7" s="321">
        <v>100</v>
      </c>
      <c r="F7" s="327">
        <v>100</v>
      </c>
      <c r="G7" s="327">
        <v>100</v>
      </c>
      <c r="H7" s="327">
        <v>100</v>
      </c>
      <c r="I7" s="327">
        <v>100</v>
      </c>
      <c r="J7" s="328">
        <v>100</v>
      </c>
      <c r="L7" s="329" t="s">
        <v>26</v>
      </c>
      <c r="M7" s="330"/>
      <c r="O7" s="379" t="s">
        <v>27</v>
      </c>
      <c r="P7" s="380"/>
      <c r="Q7" s="289"/>
      <c r="S7" s="393"/>
      <c r="T7" s="394"/>
      <c r="U7" s="394"/>
      <c r="V7" s="394"/>
      <c r="W7" s="394"/>
      <c r="X7" s="394"/>
      <c r="Y7" s="394"/>
      <c r="Z7" s="394"/>
      <c r="AA7" s="395"/>
    </row>
    <row r="8" spans="1:57" ht="17.149999999999999" customHeight="1" outlineLevel="1" x14ac:dyDescent="0.3">
      <c r="B8" s="221"/>
      <c r="C8" s="221"/>
      <c r="D8" s="221"/>
      <c r="E8" s="221"/>
      <c r="F8" s="221"/>
      <c r="G8" s="221"/>
      <c r="H8" s="221"/>
      <c r="I8" s="221"/>
      <c r="J8" s="221"/>
    </row>
    <row r="9" spans="1:57" ht="17.149999999999999" customHeight="1" outlineLevel="1" thickTop="1" thickBot="1" x14ac:dyDescent="0.35">
      <c r="A9" s="177"/>
      <c r="B9" s="335" t="s">
        <v>28</v>
      </c>
      <c r="C9" s="336"/>
      <c r="D9" s="336"/>
      <c r="E9" s="336"/>
      <c r="F9" s="337"/>
      <c r="G9" s="214"/>
      <c r="H9" s="40"/>
      <c r="I9" s="40"/>
      <c r="J9" s="41"/>
      <c r="M9" s="346" t="s">
        <v>29</v>
      </c>
      <c r="N9" s="347"/>
      <c r="O9" s="347"/>
      <c r="P9" s="347"/>
      <c r="Q9" s="348"/>
      <c r="R9" s="40"/>
      <c r="S9" s="40"/>
      <c r="T9" s="40"/>
      <c r="U9" s="41"/>
      <c r="W9" s="212"/>
      <c r="X9" s="39"/>
      <c r="Y9" s="39"/>
      <c r="Z9" s="20" t="s">
        <v>30</v>
      </c>
      <c r="AA9" s="19"/>
      <c r="AB9" s="40"/>
      <c r="AC9" s="40"/>
      <c r="AD9" s="40"/>
      <c r="AE9" s="41"/>
      <c r="AG9" s="398" t="s">
        <v>31</v>
      </c>
      <c r="AH9" s="399"/>
      <c r="AI9" s="399"/>
      <c r="AJ9" s="399"/>
      <c r="AK9" s="399"/>
      <c r="AL9" s="399"/>
      <c r="AM9" s="399"/>
      <c r="AN9" s="399"/>
      <c r="AO9" s="400"/>
      <c r="AR9" s="387" t="s">
        <v>32</v>
      </c>
      <c r="AS9" s="388"/>
      <c r="AT9" s="388"/>
      <c r="AU9" s="388"/>
      <c r="AV9" s="388"/>
      <c r="AW9" s="388"/>
      <c r="AX9" s="388"/>
      <c r="AY9" s="388"/>
      <c r="AZ9" s="389"/>
      <c r="BB9" s="97"/>
      <c r="BC9" s="98"/>
      <c r="BD9" s="98"/>
      <c r="BE9" s="98"/>
    </row>
    <row r="10" spans="1:57" ht="17.149999999999999" customHeight="1" outlineLevel="1" thickTop="1" thickBot="1" x14ac:dyDescent="0.35">
      <c r="B10" s="15" t="s">
        <v>33</v>
      </c>
      <c r="C10" s="16" t="s">
        <v>15</v>
      </c>
      <c r="D10" s="17" t="s">
        <v>16</v>
      </c>
      <c r="E10" s="17" t="s">
        <v>17</v>
      </c>
      <c r="F10" s="18" t="s">
        <v>18</v>
      </c>
      <c r="G10" s="74" t="s">
        <v>19</v>
      </c>
      <c r="H10" s="75" t="s">
        <v>20</v>
      </c>
      <c r="I10" s="75" t="s">
        <v>21</v>
      </c>
      <c r="J10" s="76" t="s">
        <v>22</v>
      </c>
      <c r="M10" s="15" t="s">
        <v>33</v>
      </c>
      <c r="N10" s="16" t="s">
        <v>15</v>
      </c>
      <c r="O10" s="17" t="s">
        <v>16</v>
      </c>
      <c r="P10" s="17" t="s">
        <v>17</v>
      </c>
      <c r="Q10" s="18" t="s">
        <v>18</v>
      </c>
      <c r="R10" s="16" t="s">
        <v>19</v>
      </c>
      <c r="S10" s="17" t="s">
        <v>20</v>
      </c>
      <c r="T10" s="17" t="s">
        <v>21</v>
      </c>
      <c r="U10" s="18" t="s">
        <v>22</v>
      </c>
      <c r="W10" s="15" t="s">
        <v>33</v>
      </c>
      <c r="X10" s="16" t="s">
        <v>15</v>
      </c>
      <c r="Y10" s="17" t="s">
        <v>16</v>
      </c>
      <c r="Z10" s="17" t="s">
        <v>17</v>
      </c>
      <c r="AA10" s="18" t="s">
        <v>18</v>
      </c>
      <c r="AB10" s="16" t="s">
        <v>19</v>
      </c>
      <c r="AC10" s="17" t="s">
        <v>20</v>
      </c>
      <c r="AD10" s="17" t="s">
        <v>21</v>
      </c>
      <c r="AE10" s="18" t="s">
        <v>22</v>
      </c>
      <c r="AG10" s="104"/>
      <c r="AH10" s="74" t="s">
        <v>15</v>
      </c>
      <c r="AI10" s="75" t="s">
        <v>16</v>
      </c>
      <c r="AJ10" s="75" t="s">
        <v>17</v>
      </c>
      <c r="AK10" s="76" t="s">
        <v>18</v>
      </c>
      <c r="AL10" s="74" t="s">
        <v>19</v>
      </c>
      <c r="AM10" s="75" t="s">
        <v>20</v>
      </c>
      <c r="AN10" s="75" t="s">
        <v>21</v>
      </c>
      <c r="AO10" s="105" t="s">
        <v>22</v>
      </c>
      <c r="AR10" s="44"/>
      <c r="AS10" s="45" t="s">
        <v>15</v>
      </c>
      <c r="AT10" s="46" t="s">
        <v>16</v>
      </c>
      <c r="AU10" s="46" t="s">
        <v>17</v>
      </c>
      <c r="AV10" s="47" t="s">
        <v>18</v>
      </c>
      <c r="AW10" s="45" t="s">
        <v>19</v>
      </c>
      <c r="AX10" s="46" t="s">
        <v>20</v>
      </c>
      <c r="AY10" s="46" t="s">
        <v>21</v>
      </c>
      <c r="AZ10" s="47" t="s">
        <v>22</v>
      </c>
      <c r="BB10" s="98"/>
      <c r="BC10" s="98"/>
      <c r="BD10" s="98"/>
      <c r="BE10" s="98"/>
    </row>
    <row r="11" spans="1:57" ht="17.149999999999999" customHeight="1" outlineLevel="1" thickTop="1" thickBot="1" x14ac:dyDescent="0.35">
      <c r="B11" s="26">
        <v>1</v>
      </c>
      <c r="C11" s="6">
        <v>3.6909999999999998</v>
      </c>
      <c r="D11" s="7">
        <v>2.5649999999999999</v>
      </c>
      <c r="E11" s="7">
        <v>2.1040000000000001</v>
      </c>
      <c r="F11" s="184">
        <v>2.1259999999999999</v>
      </c>
      <c r="G11" s="290" t="s">
        <v>80</v>
      </c>
      <c r="H11" s="291">
        <v>0.1298</v>
      </c>
      <c r="I11" s="291">
        <v>0.1769</v>
      </c>
      <c r="J11" s="175">
        <v>0.12909999999999999</v>
      </c>
      <c r="M11" s="26">
        <v>1</v>
      </c>
      <c r="N11" s="165">
        <f>IF(AND(ISNUMBER(C11),X11&lt;&gt;0),C11/X11,"")</f>
        <v>1.1116684012245308</v>
      </c>
      <c r="O11" s="163">
        <f t="shared" ref="O11:U11" si="0">IF(AND(ISNUMBER(D11),Y11&lt;&gt;0),D11/Y11,"")</f>
        <v>0.98942831969858258</v>
      </c>
      <c r="P11" s="163">
        <f t="shared" si="0"/>
        <v>0.97043321104647973</v>
      </c>
      <c r="Q11" s="164">
        <f t="shared" si="0"/>
        <v>0.98058032637111014</v>
      </c>
      <c r="R11" s="292" t="str">
        <f t="shared" si="0"/>
        <v/>
      </c>
      <c r="S11" s="293">
        <f t="shared" si="0"/>
        <v>0.69973045822102431</v>
      </c>
      <c r="T11" s="293">
        <f t="shared" si="0"/>
        <v>0.95363881401617256</v>
      </c>
      <c r="U11" s="181">
        <f t="shared" si="0"/>
        <v>0.69595687331536382</v>
      </c>
      <c r="W11" s="26">
        <v>1</v>
      </c>
      <c r="X11" s="263">
        <f t="shared" ref="X11:AE18" si="1">AH11*$D$2/1000000</f>
        <v>3.3202346994249998</v>
      </c>
      <c r="Y11" s="264">
        <f t="shared" si="1"/>
        <v>2.592406088377778</v>
      </c>
      <c r="Z11" s="264">
        <f t="shared" si="1"/>
        <v>2.1681038695399999</v>
      </c>
      <c r="AA11" s="265">
        <f t="shared" si="1"/>
        <v>2.1681038695399999</v>
      </c>
      <c r="AB11" s="294">
        <f t="shared" si="1"/>
        <v>0.1855</v>
      </c>
      <c r="AC11" s="296">
        <f t="shared" si="1"/>
        <v>0.1855</v>
      </c>
      <c r="AD11" s="296">
        <f t="shared" si="1"/>
        <v>0.1855</v>
      </c>
      <c r="AE11" s="295">
        <f t="shared" si="1"/>
        <v>0.1855</v>
      </c>
      <c r="AG11" s="106">
        <v>1</v>
      </c>
      <c r="AH11" s="83">
        <f>AS11/C$5*1000</f>
        <v>8949.4196749999992</v>
      </c>
      <c r="AI11" s="84">
        <f>AT11/D$5*1000</f>
        <v>6987.6174888888891</v>
      </c>
      <c r="AJ11" s="84">
        <f>AU11/E$5*1000</f>
        <v>5843.9457400000001</v>
      </c>
      <c r="AK11" s="84">
        <f>AV11/F$5*1000</f>
        <v>5843.9457400000001</v>
      </c>
      <c r="AL11" s="297">
        <f>AW11/$G$5*1000</f>
        <v>500</v>
      </c>
      <c r="AM11" s="299">
        <f>AX11/$H$5*1000</f>
        <v>500</v>
      </c>
      <c r="AN11" s="299">
        <f>AY11/$I$5*1000</f>
        <v>500</v>
      </c>
      <c r="AO11" s="298">
        <f>AZ11/$J$5*1000</f>
        <v>500</v>
      </c>
      <c r="AR11" s="71">
        <v>1</v>
      </c>
      <c r="AS11" s="277">
        <v>715.953574</v>
      </c>
      <c r="AT11" s="278">
        <v>628.88557400000002</v>
      </c>
      <c r="AU11" s="278">
        <v>584.39457400000003</v>
      </c>
      <c r="AV11" s="278">
        <v>584.39457400000003</v>
      </c>
      <c r="AW11" s="300">
        <v>50</v>
      </c>
      <c r="AX11" s="301">
        <v>50</v>
      </c>
      <c r="AY11" s="301">
        <v>50</v>
      </c>
      <c r="AZ11" s="302">
        <v>50</v>
      </c>
      <c r="BB11" s="99"/>
      <c r="BC11" s="99"/>
      <c r="BD11" s="99"/>
      <c r="BE11" s="99"/>
    </row>
    <row r="12" spans="1:57" ht="15" customHeight="1" thickTop="1" x14ac:dyDescent="0.3">
      <c r="B12" s="27">
        <v>2</v>
      </c>
      <c r="C12" s="8">
        <v>3.5720000000000001</v>
      </c>
      <c r="D12" s="9">
        <v>2.5139999999999998</v>
      </c>
      <c r="E12" s="331">
        <v>2.0579999999999998</v>
      </c>
      <c r="F12" s="22">
        <v>2.0739999999999998</v>
      </c>
      <c r="G12" s="6">
        <v>1.6859999999999999</v>
      </c>
      <c r="H12" s="7">
        <v>1.698</v>
      </c>
      <c r="I12" s="7">
        <v>1.3979999999999999</v>
      </c>
      <c r="J12" s="21">
        <v>1.397</v>
      </c>
      <c r="M12" s="27">
        <v>2</v>
      </c>
      <c r="N12" s="160">
        <f t="shared" ref="N12:N18" si="2">IF(AND(ISNUMBER(C12),X12&lt;&gt;0),C12/X12,"")</f>
        <v>1.0758275614126318</v>
      </c>
      <c r="O12" s="158">
        <f t="shared" ref="O12:O18" si="3">IF(AND(ISNUMBER(D12),Y12&lt;&gt;0),D12/Y12,"")</f>
        <v>0.96975547591510192</v>
      </c>
      <c r="P12" s="158">
        <f t="shared" ref="P12:P18" si="4">IF(AND(ISNUMBER(E12),Z12&lt;&gt;0),E12/Z12,"")</f>
        <v>0.94921651536770679</v>
      </c>
      <c r="Q12" s="159">
        <f t="shared" ref="Q12:Q18" si="5">IF(AND(ISNUMBER(F12),AA12&lt;&gt;0),F12/AA12,"")</f>
        <v>0.95659623560380169</v>
      </c>
      <c r="R12" s="165">
        <f t="shared" ref="R12:R18" si="6">IF(AND(ISNUMBER(G12),AB12&lt;&gt;0),G12/AB12,"")</f>
        <v>0.95789912755622486</v>
      </c>
      <c r="S12" s="163">
        <f t="shared" ref="S12:S18" si="7">IF(AND(ISNUMBER(H12),AC12&lt;&gt;0),H12/AC12,"")</f>
        <v>0.96471691494096667</v>
      </c>
      <c r="T12" s="163">
        <f t="shared" ref="T12:T18" si="8">IF(AND(ISNUMBER(I12),AD12&lt;&gt;0),I12/AD12,"")</f>
        <v>0.94805668057461912</v>
      </c>
      <c r="U12" s="164">
        <f t="shared" ref="U12:U18" si="9">IF(AND(ISNUMBER(J12),AE12&lt;&gt;0),J12/AE12,"")</f>
        <v>0.94737852844259163</v>
      </c>
      <c r="W12" s="27">
        <v>2</v>
      </c>
      <c r="X12" s="267">
        <f>AH12*$D$2/1000000</f>
        <v>3.3202346994249998</v>
      </c>
      <c r="Y12" s="268">
        <f t="shared" si="1"/>
        <v>2.592406088377778</v>
      </c>
      <c r="Z12" s="268">
        <f t="shared" si="1"/>
        <v>2.1681038695399999</v>
      </c>
      <c r="AA12" s="269">
        <f t="shared" si="1"/>
        <v>2.1681038695399999</v>
      </c>
      <c r="AB12" s="267">
        <f t="shared" si="1"/>
        <v>1.7601018223090912</v>
      </c>
      <c r="AC12" s="268">
        <f t="shared" si="1"/>
        <v>1.7601018223090912</v>
      </c>
      <c r="AD12" s="268">
        <f t="shared" si="1"/>
        <v>1.474595378783333</v>
      </c>
      <c r="AE12" s="270">
        <f t="shared" si="1"/>
        <v>1.474595378783333</v>
      </c>
      <c r="AG12" s="107">
        <v>2</v>
      </c>
      <c r="AH12" s="86">
        <f t="shared" ref="AH12:AH15" si="10">AS12/C$6*1000</f>
        <v>8949.4196749999992</v>
      </c>
      <c r="AI12" s="103">
        <f t="shared" ref="AI12:AI15" si="11">AT12/D$6*1000</f>
        <v>6987.6174888888891</v>
      </c>
      <c r="AJ12" s="103">
        <f t="shared" ref="AJ12:AJ15" si="12">AU12/E$6*1000</f>
        <v>5843.9457400000001</v>
      </c>
      <c r="AK12" s="87">
        <f t="shared" ref="AK12:AK15" si="13">AV12/F$6*1000</f>
        <v>5843.9457400000001</v>
      </c>
      <c r="AL12" s="103">
        <f t="shared" ref="AL12:AL15" si="14">AW12/G$6*1000</f>
        <v>4744.2097636363642</v>
      </c>
      <c r="AM12" s="103">
        <f t="shared" ref="AM12:AM15" si="15">AX12/H$6*1000</f>
        <v>4744.2097636363642</v>
      </c>
      <c r="AN12" s="103">
        <f t="shared" ref="AN12:AN15" si="16">AY12/I$6*1000</f>
        <v>3974.6506166666663</v>
      </c>
      <c r="AO12" s="87">
        <f t="shared" ref="AO12:AO15" si="17">AZ12/J$6*1000</f>
        <v>3974.6506166666663</v>
      </c>
      <c r="AR12" s="72">
        <v>2</v>
      </c>
      <c r="AS12" s="42">
        <v>715.953574</v>
      </c>
      <c r="AT12" s="273">
        <v>628.88557400000002</v>
      </c>
      <c r="AU12" s="273">
        <v>584.39457400000003</v>
      </c>
      <c r="AV12" s="280">
        <v>584.39457400000003</v>
      </c>
      <c r="AW12" s="273">
        <v>521.8630740000001</v>
      </c>
      <c r="AX12" s="273">
        <v>521.8630740000001</v>
      </c>
      <c r="AY12" s="273">
        <v>476.95807399999995</v>
      </c>
      <c r="AZ12" s="64">
        <v>476.95807399999995</v>
      </c>
      <c r="BB12" s="100"/>
    </row>
    <row r="13" spans="1:57" ht="19.899999999999999" customHeight="1" x14ac:dyDescent="0.3">
      <c r="B13" s="27">
        <v>3</v>
      </c>
      <c r="C13" s="8">
        <v>3.3370000000000002</v>
      </c>
      <c r="D13" s="38" t="s">
        <v>80</v>
      </c>
      <c r="E13" s="9" t="s">
        <v>80</v>
      </c>
      <c r="F13" s="22" t="s">
        <v>80</v>
      </c>
      <c r="G13" s="8">
        <v>1.63</v>
      </c>
      <c r="H13" s="9">
        <v>1.631</v>
      </c>
      <c r="I13" s="9">
        <v>1.351</v>
      </c>
      <c r="J13" s="22">
        <v>1.361</v>
      </c>
      <c r="M13" s="27">
        <v>3</v>
      </c>
      <c r="N13" s="160">
        <f t="shared" si="2"/>
        <v>1.0050494323723271</v>
      </c>
      <c r="O13" s="158" t="str">
        <f t="shared" si="3"/>
        <v/>
      </c>
      <c r="P13" s="158" t="str">
        <f t="shared" si="4"/>
        <v/>
      </c>
      <c r="Q13" s="159" t="str">
        <f t="shared" si="5"/>
        <v/>
      </c>
      <c r="R13" s="160">
        <f t="shared" si="6"/>
        <v>0.92608278642742969</v>
      </c>
      <c r="S13" s="158">
        <f t="shared" si="7"/>
        <v>0.92665093537615828</v>
      </c>
      <c r="T13" s="158">
        <f t="shared" si="8"/>
        <v>0.91618353036932088</v>
      </c>
      <c r="U13" s="159">
        <f t="shared" si="9"/>
        <v>0.92296505168959708</v>
      </c>
      <c r="W13" s="27">
        <v>3</v>
      </c>
      <c r="X13" s="267">
        <f t="shared" si="1"/>
        <v>3.3202346994249998</v>
      </c>
      <c r="Y13" s="268">
        <f t="shared" si="1"/>
        <v>2.592406088377778</v>
      </c>
      <c r="Z13" s="268">
        <f t="shared" si="1"/>
        <v>2.1681038695399999</v>
      </c>
      <c r="AA13" s="269">
        <f t="shared" si="1"/>
        <v>2.1681038695399999</v>
      </c>
      <c r="AB13" s="267">
        <f t="shared" si="1"/>
        <v>1.7601018223090912</v>
      </c>
      <c r="AC13" s="268">
        <f t="shared" si="1"/>
        <v>1.7601018223090912</v>
      </c>
      <c r="AD13" s="268">
        <f t="shared" si="1"/>
        <v>1.474595378783333</v>
      </c>
      <c r="AE13" s="270">
        <f t="shared" si="1"/>
        <v>1.474595378783333</v>
      </c>
      <c r="AG13" s="107">
        <v>3</v>
      </c>
      <c r="AH13" s="86">
        <f t="shared" si="10"/>
        <v>8949.4196749999992</v>
      </c>
      <c r="AI13" s="103">
        <f t="shared" si="11"/>
        <v>6987.6174888888891</v>
      </c>
      <c r="AJ13" s="103">
        <f t="shared" si="12"/>
        <v>5843.9457400000001</v>
      </c>
      <c r="AK13" s="87">
        <f t="shared" si="13"/>
        <v>5843.9457400000001</v>
      </c>
      <c r="AL13" s="103">
        <f t="shared" si="14"/>
        <v>4744.2097636363642</v>
      </c>
      <c r="AM13" s="103">
        <f t="shared" si="15"/>
        <v>4744.2097636363642</v>
      </c>
      <c r="AN13" s="103">
        <f t="shared" si="16"/>
        <v>3974.6506166666663</v>
      </c>
      <c r="AO13" s="87">
        <f t="shared" si="17"/>
        <v>3974.6506166666663</v>
      </c>
      <c r="AR13" s="72">
        <v>3</v>
      </c>
      <c r="AS13" s="42">
        <v>715.953574</v>
      </c>
      <c r="AT13" s="273">
        <v>628.88557400000002</v>
      </c>
      <c r="AU13" s="273">
        <v>584.39457400000003</v>
      </c>
      <c r="AV13" s="280">
        <v>584.39457400000003</v>
      </c>
      <c r="AW13" s="273">
        <v>521.8630740000001</v>
      </c>
      <c r="AX13" s="273">
        <v>521.8630740000001</v>
      </c>
      <c r="AY13" s="273">
        <v>476.95807399999995</v>
      </c>
      <c r="AZ13" s="64">
        <v>476.95807399999995</v>
      </c>
      <c r="BC13" s="101"/>
      <c r="BD13" s="101"/>
      <c r="BE13" s="101"/>
    </row>
    <row r="14" spans="1:57" ht="19.899999999999999" customHeight="1" thickBot="1" x14ac:dyDescent="0.35">
      <c r="B14" s="28">
        <v>4</v>
      </c>
      <c r="C14" s="174">
        <v>3.3330000000000002</v>
      </c>
      <c r="D14" s="23">
        <v>2.6059999999999999</v>
      </c>
      <c r="E14" s="23">
        <v>2.0569999999999999</v>
      </c>
      <c r="F14" s="24">
        <v>2.0459999999999998</v>
      </c>
      <c r="G14" s="25">
        <v>1.633</v>
      </c>
      <c r="H14" s="23" t="s">
        <v>80</v>
      </c>
      <c r="I14" s="23">
        <v>1.3340000000000001</v>
      </c>
      <c r="J14" s="24">
        <v>1.333</v>
      </c>
      <c r="M14" s="28">
        <v>4</v>
      </c>
      <c r="N14" s="178">
        <f t="shared" si="2"/>
        <v>1.0038446982610028</v>
      </c>
      <c r="O14" s="161">
        <f t="shared" si="3"/>
        <v>1.0052437431323611</v>
      </c>
      <c r="P14" s="161">
        <f t="shared" si="4"/>
        <v>0.94875528285295085</v>
      </c>
      <c r="Q14" s="162">
        <f t="shared" si="5"/>
        <v>0.94368172519063565</v>
      </c>
      <c r="R14" s="178">
        <f t="shared" si="6"/>
        <v>0.92778723327361523</v>
      </c>
      <c r="S14" s="161" t="str">
        <f t="shared" si="7"/>
        <v/>
      </c>
      <c r="T14" s="161">
        <f t="shared" si="8"/>
        <v>0.90465494412485126</v>
      </c>
      <c r="U14" s="162">
        <f t="shared" si="9"/>
        <v>0.90397679199282355</v>
      </c>
      <c r="W14" s="28">
        <v>4</v>
      </c>
      <c r="X14" s="271">
        <f t="shared" si="1"/>
        <v>3.3202346994249998</v>
      </c>
      <c r="Y14" s="272">
        <f t="shared" si="1"/>
        <v>2.592406088377778</v>
      </c>
      <c r="Z14" s="272">
        <f t="shared" si="1"/>
        <v>2.1681038695399999</v>
      </c>
      <c r="AA14" s="273">
        <f t="shared" si="1"/>
        <v>2.1681038695399999</v>
      </c>
      <c r="AB14" s="274">
        <f t="shared" si="1"/>
        <v>1.7601018223090912</v>
      </c>
      <c r="AC14" s="275">
        <f t="shared" si="1"/>
        <v>1.7601018223090912</v>
      </c>
      <c r="AD14" s="275">
        <f t="shared" si="1"/>
        <v>1.474595378783333</v>
      </c>
      <c r="AE14" s="276">
        <f t="shared" si="1"/>
        <v>1.474595378783333</v>
      </c>
      <c r="AG14" s="108">
        <v>4</v>
      </c>
      <c r="AH14" s="91">
        <f t="shared" si="10"/>
        <v>8949.4196749999992</v>
      </c>
      <c r="AI14" s="92">
        <f t="shared" si="11"/>
        <v>6987.6174888888891</v>
      </c>
      <c r="AJ14" s="92">
        <f t="shared" si="12"/>
        <v>5843.9457400000001</v>
      </c>
      <c r="AK14" s="93">
        <f t="shared" si="13"/>
        <v>5843.9457400000001</v>
      </c>
      <c r="AL14" s="103">
        <f t="shared" si="14"/>
        <v>4744.2097636363642</v>
      </c>
      <c r="AM14" s="103">
        <f t="shared" si="15"/>
        <v>4744.2097636363642</v>
      </c>
      <c r="AN14" s="103">
        <f t="shared" si="16"/>
        <v>3974.6506166666663</v>
      </c>
      <c r="AO14" s="87">
        <f t="shared" si="17"/>
        <v>3974.6506166666663</v>
      </c>
      <c r="AR14" s="73">
        <v>4</v>
      </c>
      <c r="AS14" s="43">
        <v>715.953574</v>
      </c>
      <c r="AT14" s="281">
        <v>628.88557400000002</v>
      </c>
      <c r="AU14" s="281">
        <v>584.39457400000003</v>
      </c>
      <c r="AV14" s="282">
        <v>584.39457400000003</v>
      </c>
      <c r="AW14" s="273">
        <v>521.8630740000001</v>
      </c>
      <c r="AX14" s="273">
        <v>521.8630740000001</v>
      </c>
      <c r="AY14" s="273">
        <v>476.95807399999995</v>
      </c>
      <c r="AZ14" s="64">
        <v>476.95807399999995</v>
      </c>
    </row>
    <row r="15" spans="1:57" ht="17.149999999999999" customHeight="1" outlineLevel="1" thickTop="1" x14ac:dyDescent="0.3">
      <c r="B15" s="26">
        <v>5</v>
      </c>
      <c r="C15" s="6" t="s">
        <v>80</v>
      </c>
      <c r="D15" s="7">
        <v>2.5310000000000001</v>
      </c>
      <c r="E15" s="7">
        <v>2.0819999999999999</v>
      </c>
      <c r="F15" s="21">
        <v>2.0649999999999999</v>
      </c>
      <c r="G15" s="6">
        <v>1.651</v>
      </c>
      <c r="H15" s="7">
        <v>1.6319999999999999</v>
      </c>
      <c r="I15" s="7">
        <v>1.3360000000000001</v>
      </c>
      <c r="J15" s="21">
        <v>1.33</v>
      </c>
      <c r="M15" s="26">
        <v>5</v>
      </c>
      <c r="N15" s="165" t="str">
        <f t="shared" si="2"/>
        <v/>
      </c>
      <c r="O15" s="163">
        <f t="shared" si="3"/>
        <v>0.97631309050959558</v>
      </c>
      <c r="P15" s="163">
        <f t="shared" si="4"/>
        <v>0.96028609572184909</v>
      </c>
      <c r="Q15" s="164">
        <f t="shared" si="5"/>
        <v>0.95244514297099836</v>
      </c>
      <c r="R15" s="165">
        <f t="shared" si="6"/>
        <v>0.9380139143507279</v>
      </c>
      <c r="S15" s="163">
        <f t="shared" si="7"/>
        <v>0.92721908432488664</v>
      </c>
      <c r="T15" s="163">
        <f t="shared" si="8"/>
        <v>0.90601124838890656</v>
      </c>
      <c r="U15" s="164">
        <f t="shared" si="9"/>
        <v>0.90194233559674075</v>
      </c>
      <c r="W15" s="26">
        <v>5</v>
      </c>
      <c r="X15" s="263">
        <f>AH15*$D$2/1000000</f>
        <v>3.3202346994249998</v>
      </c>
      <c r="Y15" s="264">
        <f t="shared" si="1"/>
        <v>2.592406088377778</v>
      </c>
      <c r="Z15" s="264">
        <f t="shared" si="1"/>
        <v>2.1681038695399999</v>
      </c>
      <c r="AA15" s="266">
        <f t="shared" si="1"/>
        <v>2.1681038695399999</v>
      </c>
      <c r="AB15" s="268">
        <f t="shared" si="1"/>
        <v>1.7601018223090912</v>
      </c>
      <c r="AC15" s="268">
        <f t="shared" si="1"/>
        <v>1.7601018223090912</v>
      </c>
      <c r="AD15" s="268">
        <f t="shared" si="1"/>
        <v>1.474595378783333</v>
      </c>
      <c r="AE15" s="270">
        <f t="shared" si="1"/>
        <v>1.474595378783333</v>
      </c>
      <c r="AG15" s="106">
        <v>5</v>
      </c>
      <c r="AH15" s="86">
        <f t="shared" si="10"/>
        <v>8949.4196749999992</v>
      </c>
      <c r="AI15" s="103">
        <f t="shared" si="11"/>
        <v>6987.6174888888891</v>
      </c>
      <c r="AJ15" s="103">
        <f t="shared" si="12"/>
        <v>5843.9457400000001</v>
      </c>
      <c r="AK15" s="103">
        <f t="shared" si="13"/>
        <v>5843.9457400000001</v>
      </c>
      <c r="AL15" s="83">
        <f t="shared" si="14"/>
        <v>4744.2097636363642</v>
      </c>
      <c r="AM15" s="84">
        <f t="shared" si="15"/>
        <v>4744.2097636363642</v>
      </c>
      <c r="AN15" s="84">
        <f t="shared" si="16"/>
        <v>3974.6506166666663</v>
      </c>
      <c r="AO15" s="85">
        <f t="shared" si="17"/>
        <v>3974.6506166666663</v>
      </c>
      <c r="AR15" s="71">
        <v>5</v>
      </c>
      <c r="AS15" s="42">
        <v>715.953574</v>
      </c>
      <c r="AT15" s="273">
        <v>628.88557400000002</v>
      </c>
      <c r="AU15" s="273">
        <v>584.39457400000003</v>
      </c>
      <c r="AV15" s="273">
        <v>584.39457400000003</v>
      </c>
      <c r="AW15" s="283">
        <v>521.8630740000001</v>
      </c>
      <c r="AX15" s="278">
        <v>521.8630740000001</v>
      </c>
      <c r="AY15" s="278">
        <v>476.95807399999995</v>
      </c>
      <c r="AZ15" s="279">
        <v>476.95807399999995</v>
      </c>
      <c r="BC15" s="102"/>
      <c r="BE15" s="102"/>
    </row>
    <row r="16" spans="1:57" ht="17.149999999999999" customHeight="1" outlineLevel="1" x14ac:dyDescent="0.3">
      <c r="B16" s="27">
        <v>6</v>
      </c>
      <c r="C16" s="8">
        <v>3.3769999999999998</v>
      </c>
      <c r="D16" s="9">
        <v>2.5510000000000002</v>
      </c>
      <c r="E16" s="9">
        <v>2.0760000000000001</v>
      </c>
      <c r="F16" s="22">
        <v>2.0649999999999999</v>
      </c>
      <c r="G16" s="8">
        <v>1.647</v>
      </c>
      <c r="H16" s="9">
        <v>1.641</v>
      </c>
      <c r="I16" s="9">
        <v>1.345</v>
      </c>
      <c r="J16" s="22">
        <v>1.3340000000000001</v>
      </c>
      <c r="M16" s="27">
        <v>6</v>
      </c>
      <c r="N16" s="160">
        <f t="shared" si="2"/>
        <v>1.0170967734855703</v>
      </c>
      <c r="O16" s="158">
        <f t="shared" si="3"/>
        <v>0.98402793120899967</v>
      </c>
      <c r="P16" s="158">
        <f t="shared" si="4"/>
        <v>0.95751870063331368</v>
      </c>
      <c r="Q16" s="159">
        <f t="shared" si="5"/>
        <v>0.95244514297099836</v>
      </c>
      <c r="R16" s="160">
        <f t="shared" si="6"/>
        <v>0.93574131855581399</v>
      </c>
      <c r="S16" s="158">
        <f t="shared" si="7"/>
        <v>0.93233242486344314</v>
      </c>
      <c r="T16" s="158">
        <f t="shared" si="8"/>
        <v>0.91211461757715506</v>
      </c>
      <c r="U16" s="159">
        <f t="shared" si="9"/>
        <v>0.90465494412485126</v>
      </c>
      <c r="W16" s="27">
        <v>6</v>
      </c>
      <c r="X16" s="267">
        <f t="shared" si="1"/>
        <v>3.3202346994249998</v>
      </c>
      <c r="Y16" s="268">
        <f t="shared" si="1"/>
        <v>2.592406088377778</v>
      </c>
      <c r="Z16" s="268">
        <f t="shared" si="1"/>
        <v>2.1681038695399999</v>
      </c>
      <c r="AA16" s="270">
        <f t="shared" si="1"/>
        <v>2.1681038695399999</v>
      </c>
      <c r="AB16" s="268">
        <f t="shared" si="1"/>
        <v>1.7601018223090912</v>
      </c>
      <c r="AC16" s="268">
        <f t="shared" si="1"/>
        <v>1.7601018223090912</v>
      </c>
      <c r="AD16" s="268">
        <f t="shared" si="1"/>
        <v>1.474595378783333</v>
      </c>
      <c r="AE16" s="270">
        <f t="shared" si="1"/>
        <v>1.474595378783333</v>
      </c>
      <c r="AG16" s="107">
        <v>6</v>
      </c>
      <c r="AH16" s="86">
        <f t="shared" ref="AH16:AH17" si="18">AS16/C$6*1000</f>
        <v>8949.4196749999992</v>
      </c>
      <c r="AI16" s="103">
        <f t="shared" ref="AI16:AI17" si="19">AT16/D$6*1000</f>
        <v>6987.6174888888891</v>
      </c>
      <c r="AJ16" s="103">
        <f t="shared" ref="AJ16:AJ17" si="20">AU16/E$6*1000</f>
        <v>5843.9457400000001</v>
      </c>
      <c r="AK16" s="103">
        <f t="shared" ref="AK16:AK17" si="21">AV16/F$6*1000</f>
        <v>5843.9457400000001</v>
      </c>
      <c r="AL16" s="86">
        <f t="shared" ref="AL16:AL17" si="22">AW16/G$6*1000</f>
        <v>4744.2097636363642</v>
      </c>
      <c r="AM16" s="103">
        <f t="shared" ref="AM16:AM17" si="23">AX16/H$6*1000</f>
        <v>4744.2097636363642</v>
      </c>
      <c r="AN16" s="103">
        <f t="shared" ref="AN16:AN17" si="24">AY16/I$6*1000</f>
        <v>3974.6506166666663</v>
      </c>
      <c r="AO16" s="87">
        <f t="shared" ref="AO16:AO17" si="25">AZ16/J$6*1000</f>
        <v>3974.6506166666663</v>
      </c>
      <c r="AR16" s="72">
        <v>6</v>
      </c>
      <c r="AS16" s="42">
        <v>715.953574</v>
      </c>
      <c r="AT16" s="273">
        <v>628.88557400000002</v>
      </c>
      <c r="AU16" s="273">
        <v>584.39457400000003</v>
      </c>
      <c r="AV16" s="273">
        <v>584.39457400000003</v>
      </c>
      <c r="AW16" s="284">
        <v>521.8630740000001</v>
      </c>
      <c r="AX16" s="273">
        <v>521.8630740000001</v>
      </c>
      <c r="AY16" s="273">
        <v>476.95807399999995</v>
      </c>
      <c r="AZ16" s="64">
        <v>476.95807399999995</v>
      </c>
    </row>
    <row r="17" spans="2:52" ht="17.149999999999999" customHeight="1" outlineLevel="1" thickBot="1" x14ac:dyDescent="0.35">
      <c r="B17" s="27">
        <v>7</v>
      </c>
      <c r="C17" s="174">
        <v>3.3959999999999999</v>
      </c>
      <c r="D17" s="23">
        <v>2.5630000000000002</v>
      </c>
      <c r="E17" s="9">
        <v>2.0840000000000001</v>
      </c>
      <c r="F17" s="22">
        <v>2.0739999999999998</v>
      </c>
      <c r="G17" s="8">
        <v>1.65</v>
      </c>
      <c r="H17" s="9">
        <v>1.637</v>
      </c>
      <c r="I17" s="9">
        <v>1.343</v>
      </c>
      <c r="J17" s="22">
        <v>1.3340000000000001</v>
      </c>
      <c r="M17" s="27">
        <v>7</v>
      </c>
      <c r="N17" s="179">
        <f t="shared" si="2"/>
        <v>1.0228192605143609</v>
      </c>
      <c r="O17" s="161">
        <f t="shared" si="3"/>
        <v>0.98865683562864226</v>
      </c>
      <c r="P17" s="158">
        <f t="shared" si="4"/>
        <v>0.96120856075136107</v>
      </c>
      <c r="Q17" s="159">
        <f t="shared" si="5"/>
        <v>0.95659623560380169</v>
      </c>
      <c r="R17" s="160">
        <f t="shared" si="6"/>
        <v>0.93744576540199942</v>
      </c>
      <c r="S17" s="158">
        <f t="shared" si="7"/>
        <v>0.93005982906852913</v>
      </c>
      <c r="T17" s="158">
        <f t="shared" si="8"/>
        <v>0.91075831331309987</v>
      </c>
      <c r="U17" s="159">
        <f t="shared" si="9"/>
        <v>0.90465494412485126</v>
      </c>
      <c r="W17" s="27">
        <v>7</v>
      </c>
      <c r="X17" s="271">
        <f t="shared" si="1"/>
        <v>3.3202346994249998</v>
      </c>
      <c r="Y17" s="272">
        <f t="shared" si="1"/>
        <v>2.592406088377778</v>
      </c>
      <c r="Z17" s="268">
        <f t="shared" si="1"/>
        <v>2.1681038695399999</v>
      </c>
      <c r="AA17" s="270">
        <f t="shared" si="1"/>
        <v>2.1681038695399999</v>
      </c>
      <c r="AB17" s="268">
        <f t="shared" si="1"/>
        <v>1.7601018223090912</v>
      </c>
      <c r="AC17" s="268">
        <f t="shared" si="1"/>
        <v>1.7601018223090912</v>
      </c>
      <c r="AD17" s="268">
        <f t="shared" si="1"/>
        <v>1.474595378783333</v>
      </c>
      <c r="AE17" s="270">
        <f t="shared" si="1"/>
        <v>1.474595378783333</v>
      </c>
      <c r="AG17" s="107">
        <v>7</v>
      </c>
      <c r="AH17" s="86">
        <f t="shared" si="18"/>
        <v>8949.4196749999992</v>
      </c>
      <c r="AI17" s="103">
        <f t="shared" si="19"/>
        <v>6987.6174888888891</v>
      </c>
      <c r="AJ17" s="103">
        <f t="shared" si="20"/>
        <v>5843.9457400000001</v>
      </c>
      <c r="AK17" s="103">
        <f t="shared" si="21"/>
        <v>5843.9457400000001</v>
      </c>
      <c r="AL17" s="86">
        <f t="shared" si="22"/>
        <v>4744.2097636363642</v>
      </c>
      <c r="AM17" s="103">
        <f t="shared" si="23"/>
        <v>4744.2097636363642</v>
      </c>
      <c r="AN17" s="103">
        <f t="shared" si="24"/>
        <v>3974.6506166666663</v>
      </c>
      <c r="AO17" s="87">
        <f t="shared" si="25"/>
        <v>3974.6506166666663</v>
      </c>
      <c r="AR17" s="72">
        <v>7</v>
      </c>
      <c r="AS17" s="42">
        <v>715.953574</v>
      </c>
      <c r="AT17" s="273">
        <v>628.88557400000002</v>
      </c>
      <c r="AU17" s="273">
        <v>584.39457400000003</v>
      </c>
      <c r="AV17" s="273">
        <v>584.39457400000003</v>
      </c>
      <c r="AW17" s="284">
        <v>521.8630740000001</v>
      </c>
      <c r="AX17" s="273">
        <v>521.8630740000001</v>
      </c>
      <c r="AY17" s="273">
        <v>476.95807399999995</v>
      </c>
      <c r="AZ17" s="64">
        <v>476.95807399999995</v>
      </c>
    </row>
    <row r="18" spans="2:52" ht="17.149999999999999" customHeight="1" outlineLevel="1" thickTop="1" thickBot="1" x14ac:dyDescent="0.35">
      <c r="B18" s="28">
        <v>8</v>
      </c>
      <c r="C18" s="176">
        <v>2.1950000000000001E-2</v>
      </c>
      <c r="D18" s="175">
        <v>2.2200000000000001E-2</v>
      </c>
      <c r="E18" s="174">
        <v>1.3879999999999999</v>
      </c>
      <c r="F18" s="24">
        <v>1.3839999999999999</v>
      </c>
      <c r="G18" s="25">
        <v>1.375</v>
      </c>
      <c r="H18" s="23">
        <v>1.367</v>
      </c>
      <c r="I18" s="23">
        <v>1.3580000000000001</v>
      </c>
      <c r="J18" s="24">
        <v>1.353</v>
      </c>
      <c r="M18" s="28">
        <v>8</v>
      </c>
      <c r="N18" s="180">
        <f t="shared" si="2"/>
        <v>0.59164420485175206</v>
      </c>
      <c r="O18" s="181">
        <f t="shared" si="3"/>
        <v>0.59838274932614555</v>
      </c>
      <c r="P18" s="178">
        <f t="shared" si="4"/>
        <v>0.96404700933534693</v>
      </c>
      <c r="Q18" s="162">
        <f t="shared" si="5"/>
        <v>0.96126877587904902</v>
      </c>
      <c r="R18" s="178">
        <f t="shared" si="6"/>
        <v>0.95501775060237903</v>
      </c>
      <c r="S18" s="161">
        <f t="shared" si="7"/>
        <v>0.94946128368978333</v>
      </c>
      <c r="T18" s="161">
        <f t="shared" si="8"/>
        <v>0.94321025841311323</v>
      </c>
      <c r="U18" s="162">
        <f t="shared" si="9"/>
        <v>0.93973746659274093</v>
      </c>
      <c r="W18" s="28">
        <v>8</v>
      </c>
      <c r="X18" s="294">
        <f t="shared" si="1"/>
        <v>3.7100000000000001E-2</v>
      </c>
      <c r="Y18" s="295">
        <f t="shared" si="1"/>
        <v>3.7100000000000001E-2</v>
      </c>
      <c r="Z18" s="275">
        <f t="shared" si="1"/>
        <v>1.4397638150000003</v>
      </c>
      <c r="AA18" s="276">
        <f t="shared" si="1"/>
        <v>1.4397638150000003</v>
      </c>
      <c r="AB18" s="275">
        <f t="shared" si="1"/>
        <v>1.4397638150000003</v>
      </c>
      <c r="AC18" s="275">
        <f t="shared" si="1"/>
        <v>1.4397638150000003</v>
      </c>
      <c r="AD18" s="275">
        <f t="shared" si="1"/>
        <v>1.4397638150000003</v>
      </c>
      <c r="AE18" s="276">
        <f t="shared" si="1"/>
        <v>1.4397638150000003</v>
      </c>
      <c r="AG18" s="109">
        <v>8</v>
      </c>
      <c r="AH18" s="297">
        <f t="shared" ref="AH18" si="26">AS18/C$7*1000</f>
        <v>100</v>
      </c>
      <c r="AI18" s="298">
        <f t="shared" ref="AI18:AO18" si="27">AT18/D$7*1000</f>
        <v>100</v>
      </c>
      <c r="AJ18" s="92">
        <f t="shared" si="27"/>
        <v>3880.7650000000003</v>
      </c>
      <c r="AK18" s="92">
        <f t="shared" si="27"/>
        <v>3880.7650000000003</v>
      </c>
      <c r="AL18" s="91">
        <f t="shared" si="27"/>
        <v>3880.7650000000003</v>
      </c>
      <c r="AM18" s="92">
        <f t="shared" si="27"/>
        <v>3880.7650000000003</v>
      </c>
      <c r="AN18" s="92">
        <f t="shared" si="27"/>
        <v>3880.7650000000003</v>
      </c>
      <c r="AO18" s="93">
        <f t="shared" si="27"/>
        <v>3880.7650000000003</v>
      </c>
      <c r="AR18" s="73">
        <v>8</v>
      </c>
      <c r="AS18" s="300">
        <v>50</v>
      </c>
      <c r="AT18" s="295">
        <v>50</v>
      </c>
      <c r="AU18" s="281">
        <v>388.07650000000001</v>
      </c>
      <c r="AV18" s="281">
        <v>388.07650000000001</v>
      </c>
      <c r="AW18" s="285">
        <v>388.07650000000001</v>
      </c>
      <c r="AX18" s="281">
        <v>388.07650000000001</v>
      </c>
      <c r="AY18" s="281">
        <v>388.07650000000001</v>
      </c>
      <c r="AZ18" s="65">
        <v>388.07650000000001</v>
      </c>
    </row>
    <row r="19" spans="2:52" ht="17.149999999999999" customHeight="1" outlineLevel="1" thickTop="1" x14ac:dyDescent="0.3">
      <c r="B19" s="66" t="s">
        <v>34</v>
      </c>
      <c r="C19" s="153">
        <f>IF(_xlfn.AGGREGATE(9,6,C11:C17)=0," - ",_xlfn.AGGREGATE(1,6,C11:C17))</f>
        <v>3.4510000000000001</v>
      </c>
      <c r="D19" s="154">
        <f>IF(_xlfn.AGGREGATE(9,6,D11:D17)=0," - ",_xlfn.AGGREGATE(1,6,D11:D17))</f>
        <v>2.5550000000000002</v>
      </c>
      <c r="E19" s="154">
        <f>IF(_xlfn.AGGREGATE(9,6,E11:E17)=0," - ",_xlfn.AGGREGATE(1,6,E11:E17))</f>
        <v>2.0768333333333331</v>
      </c>
      <c r="F19" s="154">
        <f>IF(_xlfn.AGGREGATE(9,6,F11:F17)=0," - ",_xlfn.AGGREGATE(1,6,F11:F17))</f>
        <v>2.0749999999999997</v>
      </c>
      <c r="G19" s="154">
        <f>IF(_xlfn.AGGREGATE(9,6,G12:G17)=0," - ",_xlfn.AGGREGATE(1,6,G12:G17))</f>
        <v>1.6495</v>
      </c>
      <c r="H19" s="154">
        <f>IF(_xlfn.AGGREGATE(9,6,H12:H17)=0," - ",_xlfn.AGGREGATE(1,6,H12:H17))</f>
        <v>1.6477999999999997</v>
      </c>
      <c r="I19" s="154">
        <f>IF(_xlfn.AGGREGATE(9,6,I12:I17)=0," - ",_xlfn.AGGREGATE(1,6,I12:I17))</f>
        <v>1.3511666666666666</v>
      </c>
      <c r="J19" s="155">
        <f>IF(_xlfn.AGGREGATE(9,6,J12:J17)=0," - ",_xlfn.AGGREGATE(1,6,J12:J17))</f>
        <v>1.3481666666666667</v>
      </c>
      <c r="M19" s="66" t="s">
        <v>34</v>
      </c>
      <c r="N19" s="150">
        <f>IF(_xlfn.AGGREGATE(9,6,N11:N17)=0," - ",_xlfn.AGGREGATE(1,6,N11:N17))</f>
        <v>1.0393843545450707</v>
      </c>
      <c r="O19" s="151">
        <f t="shared" ref="O19:Q19" si="28">IF(_xlfn.AGGREGATE(9,6,O11:O17)=0," - ",_xlfn.AGGREGATE(1,6,O11:O17))</f>
        <v>0.98557089934888065</v>
      </c>
      <c r="P19" s="151">
        <f t="shared" si="28"/>
        <v>0.95790306106227685</v>
      </c>
      <c r="Q19" s="151">
        <f t="shared" si="28"/>
        <v>0.95705746811855763</v>
      </c>
      <c r="R19" s="151">
        <f>IF(_xlfn.AGGREGATE(9,6,R12:R17)=0," - ",_xlfn.AGGREGATE(1,6,R12:R17))</f>
        <v>0.93716169092763513</v>
      </c>
      <c r="S19" s="151">
        <f>IF(_xlfn.AGGREGATE(9,6,S12:S17)=0," - ",_xlfn.AGGREGATE(1,6,S12:S17))</f>
        <v>0.93619583771479675</v>
      </c>
      <c r="T19" s="151">
        <f>IF(_xlfn.AGGREGATE(9,6,T12:T17)=0," - ",_xlfn.AGGREGATE(1,6,T12:T17))</f>
        <v>0.91629655572465885</v>
      </c>
      <c r="U19" s="152">
        <f>IF(_xlfn.AGGREGATE(9,6,U12:U17)=0," - ",_xlfn.AGGREGATE(1,6,U12:U17))</f>
        <v>0.91426209932857583</v>
      </c>
    </row>
    <row r="20" spans="2:52" ht="17.149999999999999" customHeight="1" outlineLevel="1" thickBot="1" x14ac:dyDescent="0.35">
      <c r="B20" s="66" t="s">
        <v>35</v>
      </c>
      <c r="C20" s="147">
        <f>IF(_xlfn.AGGREGATE(9,6,C11:C17)=0," - ",_xlfn.AGGREGATE(4,6,C11:C17))</f>
        <v>3.6909999999999998</v>
      </c>
      <c r="D20" s="148">
        <f>IF(_xlfn.AGGREGATE(9,6,D11:D17)=0," - ",_xlfn.AGGREGATE(4,6,D11:D17))</f>
        <v>2.6059999999999999</v>
      </c>
      <c r="E20" s="148">
        <f>IF(_xlfn.AGGREGATE(9,6,E11:E17)=0," - ",_xlfn.AGGREGATE(4,6,E11:E17))</f>
        <v>2.1040000000000001</v>
      </c>
      <c r="F20" s="148">
        <f>IF(_xlfn.AGGREGATE(9,6,F11:F17)=0," - ",_xlfn.AGGREGATE(4,6,F11:F17))</f>
        <v>2.1259999999999999</v>
      </c>
      <c r="G20" s="148">
        <f>IF(_xlfn.AGGREGATE(9,6,G12:G17)=0," - ",_xlfn.AGGREGATE(4,6,G12:G17))</f>
        <v>1.6859999999999999</v>
      </c>
      <c r="H20" s="148">
        <f>IF(_xlfn.AGGREGATE(9,6,H12:H17)=0," - ",_xlfn.AGGREGATE(4,6,H12:H17))</f>
        <v>1.698</v>
      </c>
      <c r="I20" s="148">
        <f>IF(_xlfn.AGGREGATE(9,6,I12:I17)=0," - ",_xlfn.AGGREGATE(4,6,I12:I17))</f>
        <v>1.3979999999999999</v>
      </c>
      <c r="J20" s="149">
        <f>IF(_xlfn.AGGREGATE(9,6,J12:J17)=0," - ",_xlfn.AGGREGATE(4,6,J12:J17))</f>
        <v>1.397</v>
      </c>
      <c r="M20" s="66" t="s">
        <v>35</v>
      </c>
      <c r="N20" s="144">
        <f>IF(_xlfn.AGGREGATE(9,6,N11:N17)=0," - ",_xlfn.AGGREGATE(4,6,N11:N17))</f>
        <v>1.1116684012245308</v>
      </c>
      <c r="O20" s="145">
        <f>IF(_xlfn.AGGREGATE(9,6,O11:O17)=0," - ",_xlfn.AGGREGATE(4,6,O11:O17))</f>
        <v>1.0052437431323611</v>
      </c>
      <c r="P20" s="145">
        <f>IF(_xlfn.AGGREGATE(9,6,P11:P17)=0," - ",_xlfn.AGGREGATE(4,6,P11:P17))</f>
        <v>0.97043321104647973</v>
      </c>
      <c r="Q20" s="145">
        <f>IF(_xlfn.AGGREGATE(9,6,Q11:Q17)=0," - ",_xlfn.AGGREGATE(4,6,Q11:Q17))</f>
        <v>0.98058032637111014</v>
      </c>
      <c r="R20" s="145">
        <f>IF(_xlfn.AGGREGATE(9,6,R12:R17)=0," - ",_xlfn.AGGREGATE(4,6,R12:R17))</f>
        <v>0.95789912755622486</v>
      </c>
      <c r="S20" s="145">
        <f>IF(_xlfn.AGGREGATE(9,6,S12:S17)=0," - ",_xlfn.AGGREGATE(4,6,S12:S17))</f>
        <v>0.96471691494096667</v>
      </c>
      <c r="T20" s="145">
        <f>IF(_xlfn.AGGREGATE(9,6,T12:T17)=0," - ",_xlfn.AGGREGATE(4,6,T12:T17))</f>
        <v>0.94805668057461912</v>
      </c>
      <c r="U20" s="146">
        <f>IF(_xlfn.AGGREGATE(9,6,U12:U17)=0," - ",_xlfn.AGGREGATE(4,6,U12:U17))</f>
        <v>0.94737852844259163</v>
      </c>
      <c r="AR20" s="384" t="s">
        <v>36</v>
      </c>
      <c r="AS20" s="384"/>
      <c r="AT20" s="384"/>
      <c r="AU20" s="384"/>
      <c r="AV20" s="384"/>
      <c r="AW20" s="384"/>
      <c r="AX20" s="384"/>
      <c r="AY20" s="384"/>
      <c r="AZ20" s="384"/>
    </row>
    <row r="21" spans="2:52" ht="17.149999999999999" customHeight="1" outlineLevel="1" x14ac:dyDescent="0.3">
      <c r="B21" s="66"/>
      <c r="M21" s="66" t="s">
        <v>37</v>
      </c>
      <c r="N21" s="156">
        <f>IF(_xlfn.AGGREGATE(9,6,N19:U19)=0,"",_xlfn.AGGREGATE(1,6,N19:U19))</f>
        <v>0.95547899584630658</v>
      </c>
      <c r="O21" s="53"/>
      <c r="Q21" s="66" t="s">
        <v>38</v>
      </c>
      <c r="R21" s="157">
        <f>IF(_xlfn.AGGREGATE(9,6,N20:U20)=0,"",_xlfn.AGGREGATE(4,6,N20:U20))</f>
        <v>1.1116684012245308</v>
      </c>
      <c r="AR21" s="384"/>
      <c r="AS21" s="384"/>
      <c r="AT21" s="384"/>
      <c r="AU21" s="384"/>
      <c r="AV21" s="384"/>
      <c r="AW21" s="384"/>
      <c r="AX21" s="384"/>
      <c r="AY21" s="384"/>
      <c r="AZ21" s="384"/>
    </row>
    <row r="22" spans="2:52" ht="17.149999999999999" customHeight="1" outlineLevel="1" thickBot="1" x14ac:dyDescent="0.35"/>
    <row r="23" spans="2:52" ht="17.149999999999999" customHeight="1" outlineLevel="1" thickTop="1" thickBot="1" x14ac:dyDescent="0.35">
      <c r="B23" s="353" t="s">
        <v>39</v>
      </c>
      <c r="C23" s="354"/>
      <c r="D23" s="354"/>
      <c r="E23" s="354"/>
      <c r="F23" s="355"/>
      <c r="G23" s="213"/>
      <c r="H23" s="20"/>
      <c r="I23" s="20"/>
      <c r="J23" s="19"/>
      <c r="K23" s="13"/>
      <c r="L23" s="13"/>
      <c r="M23" s="343" t="s">
        <v>40</v>
      </c>
      <c r="N23" s="344"/>
      <c r="O23" s="344"/>
      <c r="P23" s="344"/>
      <c r="Q23" s="345"/>
      <c r="R23" s="213"/>
      <c r="S23" s="20"/>
      <c r="T23" s="20"/>
      <c r="U23" s="19"/>
      <c r="W23" s="213"/>
      <c r="X23" s="19"/>
      <c r="Y23" s="20"/>
      <c r="Z23" s="19" t="s">
        <v>41</v>
      </c>
      <c r="AA23" s="19"/>
      <c r="AB23" s="20"/>
      <c r="AC23" s="20"/>
      <c r="AD23" s="20"/>
      <c r="AE23" s="19"/>
    </row>
    <row r="24" spans="2:52" ht="17.149999999999999" customHeight="1" outlineLevel="1" thickTop="1" thickBot="1" x14ac:dyDescent="0.35">
      <c r="B24" s="15" t="s">
        <v>42</v>
      </c>
      <c r="C24" s="16" t="s">
        <v>15</v>
      </c>
      <c r="D24" s="17" t="s">
        <v>16</v>
      </c>
      <c r="E24" s="17" t="s">
        <v>17</v>
      </c>
      <c r="F24" s="18" t="s">
        <v>18</v>
      </c>
      <c r="G24" s="16" t="s">
        <v>19</v>
      </c>
      <c r="H24" s="16" t="s">
        <v>20</v>
      </c>
      <c r="I24" s="17" t="s">
        <v>21</v>
      </c>
      <c r="J24" s="18" t="s">
        <v>22</v>
      </c>
      <c r="K24" s="14"/>
      <c r="L24" s="14"/>
      <c r="M24" s="15" t="s">
        <v>42</v>
      </c>
      <c r="N24" s="16" t="s">
        <v>15</v>
      </c>
      <c r="O24" s="17" t="s">
        <v>16</v>
      </c>
      <c r="P24" s="17" t="s">
        <v>17</v>
      </c>
      <c r="Q24" s="18" t="s">
        <v>18</v>
      </c>
      <c r="R24" s="16" t="s">
        <v>19</v>
      </c>
      <c r="S24" s="16" t="s">
        <v>20</v>
      </c>
      <c r="T24" s="17" t="s">
        <v>21</v>
      </c>
      <c r="U24" s="18" t="s">
        <v>22</v>
      </c>
      <c r="W24" s="44" t="s">
        <v>42</v>
      </c>
      <c r="X24" s="45" t="s">
        <v>15</v>
      </c>
      <c r="Y24" s="46" t="s">
        <v>16</v>
      </c>
      <c r="Z24" s="46" t="s">
        <v>17</v>
      </c>
      <c r="AA24" s="47" t="s">
        <v>18</v>
      </c>
      <c r="AB24" s="45" t="s">
        <v>19</v>
      </c>
      <c r="AC24" s="45" t="s">
        <v>20</v>
      </c>
      <c r="AD24" s="46" t="s">
        <v>21</v>
      </c>
      <c r="AE24" s="47" t="s">
        <v>22</v>
      </c>
    </row>
    <row r="25" spans="2:52" ht="17.149999999999999" customHeight="1" outlineLevel="1" thickTop="1" thickBot="1" x14ac:dyDescent="0.35">
      <c r="B25" s="188">
        <v>1</v>
      </c>
      <c r="C25" s="5">
        <v>7.59</v>
      </c>
      <c r="D25" s="5">
        <v>14.96</v>
      </c>
      <c r="E25" s="4">
        <v>28.04</v>
      </c>
      <c r="F25" s="12">
        <v>20.37</v>
      </c>
      <c r="G25" s="190" t="s">
        <v>80</v>
      </c>
      <c r="H25" s="303">
        <v>20.37</v>
      </c>
      <c r="I25" s="304">
        <v>15.53</v>
      </c>
      <c r="J25" s="305">
        <v>20.02</v>
      </c>
      <c r="K25" s="3"/>
      <c r="L25" s="3"/>
      <c r="M25" s="188">
        <v>1</v>
      </c>
      <c r="N25" s="6">
        <f>IF(AND(ISNUMBER(C25),X25&lt;&gt;0),C25/X25,"")</f>
        <v>0.30128086886042282</v>
      </c>
      <c r="O25" s="7">
        <f t="shared" ref="O25:U25" si="29">IF(AND(ISNUMBER(D25),Y25&lt;&gt;0),D25/Y25,"")</f>
        <v>0.52784796347848628</v>
      </c>
      <c r="P25" s="7">
        <f t="shared" si="29"/>
        <v>0.8904258827769439</v>
      </c>
      <c r="Q25" s="21">
        <f t="shared" si="29"/>
        <v>0.64686074294459162</v>
      </c>
      <c r="R25" s="6" t="str">
        <f t="shared" si="29"/>
        <v/>
      </c>
      <c r="S25" s="7">
        <f t="shared" si="29"/>
        <v>0.64686074294459162</v>
      </c>
      <c r="T25" s="7">
        <f t="shared" si="29"/>
        <v>0.49316383593173818</v>
      </c>
      <c r="U25" s="21">
        <f t="shared" si="29"/>
        <v>0.63574629718952991</v>
      </c>
      <c r="W25" s="50">
        <v>1</v>
      </c>
      <c r="X25" s="190">
        <f>C$5*$G$3*(1-($J$3/$G$2)^2)^1.5*0.74*($C$112*$M$2*$G$2)^1.5/($C$111*$D$3*$G$3*SQRT($C$110*$J$2))*0.1</f>
        <v>25.192439296622879</v>
      </c>
      <c r="Y25" s="303">
        <f>D$5*$G$3*(1-($J$3/$G$2)^2)^1.5*0.74*($C$112*$M$2*$G$2)^1.5/($C$111*$D$3*$G$3*SQRT($C$110*$J$2))*0.1</f>
        <v>28.341494208700745</v>
      </c>
      <c r="Z25" s="303">
        <f>E$5*$G$3*(1-($J$3/$G$2)^2)^1.5*0.74*($C$112*$M$2*$G$2)^1.5/($C$111*$D$3*$G$3*SQRT($C$110*$J$2))*0.1</f>
        <v>31.490549120778599</v>
      </c>
      <c r="AA25" s="191">
        <f>F$5*$G$3*(1-($J$3/$G$2)^2)^1.5*0.74*($C$112*$M$2*$G$2)^1.5/($C$111*$D$3*$G$3*SQRT($C$110*$J$2))*0.1</f>
        <v>31.490549120778599</v>
      </c>
      <c r="AB25" s="303">
        <f>$G$5*$G$3*(1-($J$3/$G$2)^2)^1.5*0.74*($C$112*$M$2*$G$2)^1.5/($C$111*$D$3*$G$3*SQRT($C$110*$J$2))*0.1</f>
        <v>31.490549120778599</v>
      </c>
      <c r="AC25" s="303">
        <f>$H$5*$G$3*(1-($J$3/$G$2)^2)^1.5*0.74*($C$112*$M$2*$G$2)^1.5/($C$111*$D$3*$G$3*SQRT($C$110*$J$2))*0.1</f>
        <v>31.490549120778599</v>
      </c>
      <c r="AD25" s="303">
        <f>$I$5*$G$3*(1-($J$3/$G$2)^2)^1.5*0.74*($C$112*$M$2*$G$2)^1.5/($C$111*$D$3*$G$3*SQRT($C$110*$J$2))*0.1</f>
        <v>31.490549120778599</v>
      </c>
      <c r="AE25" s="191">
        <f>$J$5*$G$3*(1-($J$3/$G$2)^2)^1.5*0.74*($C$112*$M$2*$G$2)^1.5/($C$111*$D$3*$G$3*SQRT($C$110*$J$2))*0.1</f>
        <v>31.490549120778599</v>
      </c>
    </row>
    <row r="26" spans="2:52" ht="17.149999999999999" customHeight="1" outlineLevel="1" thickBot="1" x14ac:dyDescent="0.35">
      <c r="B26" s="185"/>
      <c r="C26" s="29"/>
      <c r="D26" s="29"/>
      <c r="E26" s="30"/>
      <c r="F26" s="31"/>
      <c r="G26" s="189"/>
      <c r="H26" s="33"/>
      <c r="I26" s="34"/>
      <c r="J26" s="35"/>
      <c r="L26" s="3"/>
      <c r="M26" s="185"/>
      <c r="N26" s="29"/>
      <c r="O26" s="30"/>
      <c r="P26" s="30"/>
      <c r="Q26" s="31"/>
      <c r="R26" s="29"/>
      <c r="S26" s="30"/>
      <c r="T26" s="30"/>
      <c r="U26" s="31"/>
      <c r="W26" s="49"/>
      <c r="X26" s="286"/>
      <c r="Y26" s="287"/>
      <c r="Z26" s="287"/>
      <c r="AA26" s="288"/>
      <c r="AB26" s="287"/>
      <c r="AC26" s="287"/>
      <c r="AD26" s="287"/>
      <c r="AE26" s="288"/>
    </row>
    <row r="27" spans="2:52" ht="17.149999999999999" customHeight="1" outlineLevel="1" thickBot="1" x14ac:dyDescent="0.35">
      <c r="B27" s="186">
        <v>2</v>
      </c>
      <c r="C27" s="5">
        <v>3.55</v>
      </c>
      <c r="D27" s="5">
        <v>14.76</v>
      </c>
      <c r="E27" s="4">
        <v>19.41</v>
      </c>
      <c r="F27" s="11">
        <v>5.19</v>
      </c>
      <c r="G27" s="5">
        <v>23.63</v>
      </c>
      <c r="H27" s="5">
        <v>28.52</v>
      </c>
      <c r="I27" s="4">
        <v>23.9</v>
      </c>
      <c r="J27" s="12">
        <v>17.739999999999998</v>
      </c>
      <c r="L27" s="56"/>
      <c r="M27" s="186">
        <v>2</v>
      </c>
      <c r="N27" s="183">
        <f>IF(AND(ISNUMBER(C27),X27&lt;&gt;0),C27/X27,"")</f>
        <v>0.1409152943945324</v>
      </c>
      <c r="O27" s="119">
        <f t="shared" ref="O27" si="30">IF(AND(ISNUMBER(D27),Y27&lt;&gt;0),D27/Y27,"")</f>
        <v>0.52079117252289153</v>
      </c>
      <c r="P27" s="119">
        <f t="shared" ref="P27" si="31">IF(AND(ISNUMBER(E27),Z27&lt;&gt;0),E27/Z27,"")</f>
        <v>0.61637540601642238</v>
      </c>
      <c r="Q27" s="182" t="str">
        <f>IF(AND(ISNUMBER(#REF!),AA27&lt;&gt;0),#REF!/AA27,"")</f>
        <v/>
      </c>
      <c r="R27" s="183">
        <f t="shared" ref="R27" si="32">IF(AND(ISNUMBER(G27),AB27&lt;&gt;0),G27/AB27,"")</f>
        <v>0.68216715114833304</v>
      </c>
      <c r="S27" s="119">
        <f t="shared" ref="S27" si="33">IF(AND(ISNUMBER(H27),AC27&lt;&gt;0),H27/AC27,"")</f>
        <v>0.82333504658275314</v>
      </c>
      <c r="T27" s="119">
        <f t="shared" ref="T27" si="34">IF(AND(ISNUMBER(I27),AD27&lt;&gt;0),I27/AD27,"")</f>
        <v>0.6324648893951782</v>
      </c>
      <c r="U27" s="182">
        <f t="shared" ref="U27" si="35">IF(AND(ISNUMBER(J27),AE27&lt;&gt;0),J27/AE27,"")</f>
        <v>0.46945301832093977</v>
      </c>
      <c r="W27" s="48">
        <v>2</v>
      </c>
      <c r="X27" s="196">
        <f t="shared" ref="X27:AE27" si="36">C$6*$G$3*(1-($J$3/$G$2)^2)^1.5*0.74*($C$112*$M$2*$G$2)^1.5/($C$111*$D$3*$G$3*SQRT($C$110*$J$2))*0.1</f>
        <v>25.192439296622879</v>
      </c>
      <c r="Y27" s="54">
        <f t="shared" si="36"/>
        <v>28.341494208700745</v>
      </c>
      <c r="Z27" s="54">
        <f t="shared" si="36"/>
        <v>31.490549120778599</v>
      </c>
      <c r="AA27" s="197">
        <f t="shared" si="36"/>
        <v>31.490549120778599</v>
      </c>
      <c r="AB27" s="54">
        <f t="shared" si="36"/>
        <v>34.639604032856461</v>
      </c>
      <c r="AC27" s="54">
        <f t="shared" si="36"/>
        <v>34.639604032856461</v>
      </c>
      <c r="AD27" s="54">
        <f t="shared" si="36"/>
        <v>37.788658944934326</v>
      </c>
      <c r="AE27" s="197">
        <f t="shared" si="36"/>
        <v>37.788658944934326</v>
      </c>
    </row>
    <row r="28" spans="2:52" ht="17.149999999999999" customHeight="1" outlineLevel="1" thickBot="1" x14ac:dyDescent="0.35">
      <c r="B28" s="185"/>
      <c r="C28" s="36"/>
      <c r="D28" s="36"/>
      <c r="E28" s="32"/>
      <c r="F28" s="37"/>
      <c r="G28" s="36"/>
      <c r="H28" s="36"/>
      <c r="I28" s="32"/>
      <c r="J28" s="37"/>
      <c r="M28" s="185"/>
      <c r="N28" s="29"/>
      <c r="O28" s="30"/>
      <c r="P28" s="30"/>
      <c r="Q28" s="31"/>
      <c r="R28" s="29"/>
      <c r="S28" s="30"/>
      <c r="T28" s="30"/>
      <c r="U28" s="31"/>
      <c r="W28" s="49"/>
      <c r="X28" s="196"/>
      <c r="Y28" s="54"/>
      <c r="Z28" s="54"/>
      <c r="AA28" s="197"/>
      <c r="AB28" s="54"/>
      <c r="AC28" s="54"/>
      <c r="AD28" s="54"/>
      <c r="AE28" s="197"/>
    </row>
    <row r="29" spans="2:52" ht="17.149999999999999" customHeight="1" outlineLevel="1" thickBot="1" x14ac:dyDescent="0.35">
      <c r="B29" s="186">
        <v>3</v>
      </c>
      <c r="C29" s="1">
        <v>16.54</v>
      </c>
      <c r="D29" s="1" t="s">
        <v>80</v>
      </c>
      <c r="E29" s="2" t="s">
        <v>80</v>
      </c>
      <c r="F29" t="s">
        <v>80</v>
      </c>
      <c r="G29" s="1">
        <v>24.17</v>
      </c>
      <c r="H29" s="1">
        <v>24.17</v>
      </c>
      <c r="I29" s="2">
        <v>29.6</v>
      </c>
      <c r="J29" s="12">
        <v>23.72</v>
      </c>
      <c r="M29" s="186">
        <v>3</v>
      </c>
      <c r="N29" s="6">
        <f>IF(AND(ISNUMBER(C29),X29&lt;&gt;0),C29/X29,"")</f>
        <v>0.65654618853114532</v>
      </c>
      <c r="O29" s="7" t="str">
        <f t="shared" ref="O29" si="37">IF(AND(ISNUMBER(D29),Y29&lt;&gt;0),D29/Y29,"")</f>
        <v/>
      </c>
      <c r="P29" s="7" t="str">
        <f t="shared" ref="P29" si="38">IF(AND(ISNUMBER(E29),Z29&lt;&gt;0),E29/Z29,"")</f>
        <v/>
      </c>
      <c r="Q29" s="21">
        <f>IF(AND(ISNUMBER(F27),AA29&lt;&gt;0),F27/AA29,"")</f>
        <v>0.16481135276791509</v>
      </c>
      <c r="R29" s="6">
        <f t="shared" ref="R29" si="39">IF(AND(ISNUMBER(G29),AB29&lt;&gt;0),G29/AB29,"")</f>
        <v>0.69775624389569235</v>
      </c>
      <c r="S29" s="7">
        <f t="shared" ref="S29" si="40">IF(AND(ISNUMBER(H29),AC29&lt;&gt;0),H29/AC29,"")</f>
        <v>0.69775624389569235</v>
      </c>
      <c r="T29" s="7">
        <f t="shared" ref="T29" si="41">IF(AND(ISNUMBER(I29),AD29&lt;&gt;0),I29/AD29,"")</f>
        <v>0.78330379607101575</v>
      </c>
      <c r="U29" s="21">
        <f t="shared" ref="U29" si="42">IF(AND(ISNUMBER(J29),AE29&lt;&gt;0),J29/AE29,"")</f>
        <v>0.62770155550015172</v>
      </c>
      <c r="W29" s="48">
        <v>3</v>
      </c>
      <c r="X29" s="196">
        <f t="shared" ref="X29:AE29" si="43">C$6*$G$3*(1-($J$3/$G$2)^2)^1.5*0.74*($C$112*$M$2*$G$2)^1.5/($C$111*$D$3*$G$3*SQRT($C$110*$J$2))*0.1</f>
        <v>25.192439296622879</v>
      </c>
      <c r="Y29" s="54">
        <f t="shared" si="43"/>
        <v>28.341494208700745</v>
      </c>
      <c r="Z29" s="54">
        <f t="shared" si="43"/>
        <v>31.490549120778599</v>
      </c>
      <c r="AA29" s="197">
        <f t="shared" si="43"/>
        <v>31.490549120778599</v>
      </c>
      <c r="AB29" s="54">
        <f t="shared" si="43"/>
        <v>34.639604032856461</v>
      </c>
      <c r="AC29" s="54">
        <f t="shared" si="43"/>
        <v>34.639604032856461</v>
      </c>
      <c r="AD29" s="54">
        <f t="shared" si="43"/>
        <v>37.788658944934326</v>
      </c>
      <c r="AE29" s="197">
        <f t="shared" si="43"/>
        <v>37.788658944934326</v>
      </c>
    </row>
    <row r="30" spans="2:52" ht="17.149999999999999" customHeight="1" outlineLevel="1" thickBot="1" x14ac:dyDescent="0.35">
      <c r="B30" s="185"/>
      <c r="C30" s="29"/>
      <c r="D30" s="29"/>
      <c r="E30" s="30"/>
      <c r="F30" s="31"/>
      <c r="G30" s="29"/>
      <c r="H30" s="29"/>
      <c r="I30" s="30"/>
      <c r="J30" s="31"/>
      <c r="K30" s="3"/>
      <c r="L30" s="3"/>
      <c r="M30" s="185"/>
      <c r="N30" s="88"/>
      <c r="O30" s="89"/>
      <c r="P30" s="89"/>
      <c r="Q30" s="90"/>
      <c r="R30" s="88"/>
      <c r="S30" s="89"/>
      <c r="T30" s="89"/>
      <c r="U30" s="90"/>
      <c r="W30" s="49"/>
      <c r="X30" s="196"/>
      <c r="Y30" s="54"/>
      <c r="Z30" s="54"/>
      <c r="AA30" s="197"/>
      <c r="AB30" s="54"/>
      <c r="AC30" s="54"/>
      <c r="AD30" s="54"/>
      <c r="AE30" s="197"/>
    </row>
    <row r="31" spans="2:52" ht="15" customHeight="1" thickBot="1" x14ac:dyDescent="0.35">
      <c r="B31" s="186">
        <v>4</v>
      </c>
      <c r="C31" s="1">
        <v>5.41</v>
      </c>
      <c r="D31" s="1">
        <v>18.93</v>
      </c>
      <c r="E31" s="2">
        <v>25.16</v>
      </c>
      <c r="F31" s="11">
        <v>23.56</v>
      </c>
      <c r="G31" s="1">
        <v>23.09</v>
      </c>
      <c r="H31" s="1" t="s">
        <v>80</v>
      </c>
      <c r="I31" s="2">
        <v>16.46</v>
      </c>
      <c r="J31" s="12">
        <v>25.8</v>
      </c>
      <c r="K31" s="3"/>
      <c r="L31" s="3"/>
      <c r="M31" s="186">
        <v>4</v>
      </c>
      <c r="N31" s="183">
        <f>IF(AND(ISNUMBER(C31),X31&lt;&gt;0),C31/X31,"")</f>
        <v>0.21474696976744234</v>
      </c>
      <c r="O31" s="119">
        <f t="shared" ref="O31" si="44">IF(AND(ISNUMBER(D31),Y31&lt;&gt;0),D31/Y31,"")</f>
        <v>0.66792526394704177</v>
      </c>
      <c r="P31" s="119">
        <f t="shared" ref="P31" si="45">IF(AND(ISNUMBER(E31),Z31&lt;&gt;0),E31/Z31,"")</f>
        <v>0.79896987199243619</v>
      </c>
      <c r="Q31" s="182">
        <f t="shared" ref="Q31" si="46">IF(AND(ISNUMBER(F31),AA31&lt;&gt;0),F31/AA31,"")</f>
        <v>0.74816097711215401</v>
      </c>
      <c r="R31" s="183">
        <f t="shared" ref="R31" si="47">IF(AND(ISNUMBER(G31),AB31&lt;&gt;0),G31/AB31,"")</f>
        <v>0.66657805840097373</v>
      </c>
      <c r="S31" s="119" t="str">
        <f t="shared" ref="S31" si="48">IF(AND(ISNUMBER(H31),AC31&lt;&gt;0),H31/AC31,"")</f>
        <v/>
      </c>
      <c r="T31" s="119">
        <f t="shared" ref="T31" si="49">IF(AND(ISNUMBER(I31),AD31&lt;&gt;0),I31/AD31,"")</f>
        <v>0.43558042173408507</v>
      </c>
      <c r="U31" s="182">
        <f t="shared" ref="U31" si="50">IF(AND(ISNUMBER(J31),AE31&lt;&gt;0),J31/AE31,"")</f>
        <v>0.68274452495379068</v>
      </c>
      <c r="W31" s="48">
        <v>4</v>
      </c>
      <c r="X31" s="196">
        <f t="shared" ref="X31:AE31" si="51">C$6*$G$3*(1-($J$3/$G$2)^2)^1.5*0.74*($C$112*$M$2*$G$2)^1.5/($C$111*$D$3*$G$3*SQRT($C$110*$J$2))*0.1</f>
        <v>25.192439296622879</v>
      </c>
      <c r="Y31" s="54">
        <f t="shared" si="51"/>
        <v>28.341494208700745</v>
      </c>
      <c r="Z31" s="54">
        <f t="shared" si="51"/>
        <v>31.490549120778599</v>
      </c>
      <c r="AA31" s="197">
        <f t="shared" si="51"/>
        <v>31.490549120778599</v>
      </c>
      <c r="AB31" s="54">
        <f t="shared" si="51"/>
        <v>34.639604032856461</v>
      </c>
      <c r="AC31" s="54">
        <f t="shared" si="51"/>
        <v>34.639604032856461</v>
      </c>
      <c r="AD31" s="54">
        <f t="shared" si="51"/>
        <v>37.788658944934326</v>
      </c>
      <c r="AE31" s="197">
        <f t="shared" si="51"/>
        <v>37.788658944934326</v>
      </c>
    </row>
    <row r="32" spans="2:52" ht="15" customHeight="1" thickBot="1" x14ac:dyDescent="0.35">
      <c r="B32" s="187"/>
      <c r="C32" s="33"/>
      <c r="D32" s="33"/>
      <c r="E32" s="34"/>
      <c r="F32" s="35"/>
      <c r="G32" s="33"/>
      <c r="H32" s="33"/>
      <c r="I32" s="34"/>
      <c r="J32" s="35"/>
      <c r="K32" s="3"/>
      <c r="L32" s="3"/>
      <c r="M32" s="187"/>
      <c r="N32" s="33"/>
      <c r="O32" s="34"/>
      <c r="P32" s="34"/>
      <c r="Q32" s="35"/>
      <c r="R32" s="33"/>
      <c r="S32" s="34"/>
      <c r="T32" s="34"/>
      <c r="U32" s="35"/>
      <c r="W32" s="51"/>
      <c r="X32" s="198"/>
      <c r="Y32" s="199"/>
      <c r="Z32" s="199"/>
      <c r="AA32" s="200"/>
      <c r="AB32" s="206"/>
      <c r="AC32" s="206"/>
      <c r="AD32" s="206"/>
      <c r="AE32" s="207"/>
    </row>
    <row r="33" spans="2:31" ht="15" customHeight="1" thickTop="1" thickBot="1" x14ac:dyDescent="0.35">
      <c r="B33" s="188">
        <v>5</v>
      </c>
      <c r="C33" s="5" t="s">
        <v>80</v>
      </c>
      <c r="D33" s="5">
        <v>19.89</v>
      </c>
      <c r="E33" s="4">
        <v>27.08</v>
      </c>
      <c r="F33" s="12">
        <v>18.98</v>
      </c>
      <c r="G33" s="110">
        <v>26.88</v>
      </c>
      <c r="H33" s="5">
        <v>24.72</v>
      </c>
      <c r="I33" s="4">
        <v>32.32</v>
      </c>
      <c r="J33" s="12">
        <v>27.56</v>
      </c>
      <c r="K33" s="3"/>
      <c r="L33" s="3"/>
      <c r="M33" s="188">
        <v>5</v>
      </c>
      <c r="N33" s="6" t="str">
        <f>IF(AND(ISNUMBER(C33),X33&lt;&gt;0),C33/X33,"")</f>
        <v/>
      </c>
      <c r="O33" s="7">
        <f t="shared" ref="O33" si="52">IF(AND(ISNUMBER(D33),Y33&lt;&gt;0),D33/Y33,"")</f>
        <v>0.70179786053389648</v>
      </c>
      <c r="P33" s="7">
        <f t="shared" ref="P33" si="53">IF(AND(ISNUMBER(E33),Z33&lt;&gt;0),E33/Z33,"")</f>
        <v>0.85994054584877466</v>
      </c>
      <c r="Q33" s="21">
        <f t="shared" ref="Q33" si="54">IF(AND(ISNUMBER(F33),AA33&lt;&gt;0),F33/AA33,"")</f>
        <v>0.60272051551734651</v>
      </c>
      <c r="R33" s="6">
        <f t="shared" ref="R33" si="55">IF(AND(ISNUMBER(G33),AB33&lt;&gt;0),G33/AB33,"")</f>
        <v>0.77599039453521756</v>
      </c>
      <c r="S33" s="7">
        <f t="shared" ref="S33" si="56">IF(AND(ISNUMBER(H33),AC33&lt;&gt;0),H33/AC33,"")</f>
        <v>0.71363402354578043</v>
      </c>
      <c r="T33" s="7">
        <f t="shared" ref="T33" si="57">IF(AND(ISNUMBER(I33),AD33&lt;&gt;0),I33/AD33,"")</f>
        <v>0.85528306381808195</v>
      </c>
      <c r="U33" s="21">
        <f t="shared" ref="U33" si="58">IF(AND(ISNUMBER(J33),AE33&lt;&gt;0),J33/AE33,"")</f>
        <v>0.72931934526071596</v>
      </c>
      <c r="W33" s="50">
        <v>5</v>
      </c>
      <c r="X33" s="201">
        <f t="shared" ref="X33:AE33" si="59">C$6*$G$3*(1-($J$3/$G$2)^2)^1.5*0.74*($C$112*$M$2*$G$2)^1.5/($C$111*$D$3*$G$3*SQRT($C$110*$J$2))*0.1</f>
        <v>25.192439296622879</v>
      </c>
      <c r="Y33" s="202">
        <f t="shared" si="59"/>
        <v>28.341494208700745</v>
      </c>
      <c r="Z33" s="202">
        <f t="shared" si="59"/>
        <v>31.490549120778599</v>
      </c>
      <c r="AA33" s="203">
        <f t="shared" si="59"/>
        <v>31.490549120778599</v>
      </c>
      <c r="AB33" s="193">
        <f t="shared" si="59"/>
        <v>34.639604032856461</v>
      </c>
      <c r="AC33" s="194">
        <f t="shared" si="59"/>
        <v>34.639604032856461</v>
      </c>
      <c r="AD33" s="194">
        <f t="shared" si="59"/>
        <v>37.788658944934326</v>
      </c>
      <c r="AE33" s="195">
        <f t="shared" si="59"/>
        <v>37.788658944934326</v>
      </c>
    </row>
    <row r="34" spans="2:31" ht="15" customHeight="1" thickBot="1" x14ac:dyDescent="0.35">
      <c r="B34" s="185"/>
      <c r="C34" s="29"/>
      <c r="D34" s="29"/>
      <c r="E34" s="30"/>
      <c r="F34" s="31"/>
      <c r="G34" s="29"/>
      <c r="H34" s="29"/>
      <c r="I34" s="30"/>
      <c r="J34" s="31"/>
      <c r="K34" s="3"/>
      <c r="L34" s="3"/>
      <c r="M34" s="185"/>
      <c r="N34" s="29"/>
      <c r="O34" s="30"/>
      <c r="P34" s="30"/>
      <c r="Q34" s="31"/>
      <c r="R34" s="29"/>
      <c r="S34" s="30"/>
      <c r="T34" s="30"/>
      <c r="U34" s="31"/>
      <c r="W34" s="49"/>
      <c r="X34" s="196"/>
      <c r="Y34" s="54"/>
      <c r="Z34" s="54"/>
      <c r="AA34" s="204"/>
      <c r="AB34" s="196"/>
      <c r="AC34" s="54"/>
      <c r="AD34" s="54"/>
      <c r="AE34" s="197"/>
    </row>
    <row r="35" spans="2:31" ht="15" customHeight="1" thickBot="1" x14ac:dyDescent="0.35">
      <c r="B35" s="188">
        <v>6</v>
      </c>
      <c r="C35" s="5">
        <v>18.489999999999998</v>
      </c>
      <c r="D35" s="5">
        <v>19.41</v>
      </c>
      <c r="E35" s="4">
        <v>23.73</v>
      </c>
      <c r="F35" s="12">
        <v>23.63</v>
      </c>
      <c r="G35" s="5">
        <v>16.3</v>
      </c>
      <c r="H35" s="5">
        <v>13.58</v>
      </c>
      <c r="I35" s="4">
        <v>9.59</v>
      </c>
      <c r="J35" s="12">
        <v>31.78</v>
      </c>
      <c r="K35" s="3"/>
      <c r="L35" s="3"/>
      <c r="M35" s="188">
        <v>6</v>
      </c>
      <c r="N35" s="183">
        <f>IF(AND(ISNUMBER(C35),X35&lt;&gt;0),C35/X35,"")</f>
        <v>0.73395036432532512</v>
      </c>
      <c r="O35" s="119">
        <f t="shared" ref="O35" si="60">IF(AND(ISNUMBER(D35),Y35&lt;&gt;0),D35/Y35,"")</f>
        <v>0.68486156224046912</v>
      </c>
      <c r="P35" s="119">
        <f t="shared" ref="P35" si="61">IF(AND(ISNUMBER(E35),Z35&lt;&gt;0),E35/Z35,"")</f>
        <v>0.75355942219318406</v>
      </c>
      <c r="Q35" s="182">
        <f t="shared" ref="Q35" si="62">IF(AND(ISNUMBER(F35),AA35&lt;&gt;0),F35/AA35,"")</f>
        <v>0.75038386626316633</v>
      </c>
      <c r="R35" s="183">
        <f t="shared" ref="R35" si="63">IF(AND(ISNUMBER(G35),AB35&lt;&gt;0),G35/AB35,"")</f>
        <v>0.47055965144806722</v>
      </c>
      <c r="S35" s="119">
        <f t="shared" ref="S35" si="64">IF(AND(ISNUMBER(H35),AC35&lt;&gt;0),H35/AC35,"")</f>
        <v>0.39203681390581308</v>
      </c>
      <c r="T35" s="119">
        <f t="shared" ref="T35" si="65">IF(AND(ISNUMBER(I35),AD35&lt;&gt;0),I35/AD35,"")</f>
        <v>0.25377984474057569</v>
      </c>
      <c r="U35" s="182">
        <f t="shared" ref="U35" si="66">IF(AND(ISNUMBER(J35),AE35&lt;&gt;0),J35/AE35,"")</f>
        <v>0.84099306213300262</v>
      </c>
      <c r="W35" s="50">
        <v>6</v>
      </c>
      <c r="X35" s="196">
        <f t="shared" ref="X35:AE35" si="67">C$6*$G$3*(1-($J$3/$G$2)^2)^1.5*0.74*($C$112*$M$2*$G$2)^1.5/($C$111*$D$3*$G$3*SQRT($C$110*$J$2))*0.1</f>
        <v>25.192439296622879</v>
      </c>
      <c r="Y35" s="54">
        <f t="shared" si="67"/>
        <v>28.341494208700745</v>
      </c>
      <c r="Z35" s="54">
        <f t="shared" si="67"/>
        <v>31.490549120778599</v>
      </c>
      <c r="AA35" s="204">
        <f t="shared" si="67"/>
        <v>31.490549120778599</v>
      </c>
      <c r="AB35" s="196">
        <f t="shared" si="67"/>
        <v>34.639604032856461</v>
      </c>
      <c r="AC35" s="54">
        <f t="shared" si="67"/>
        <v>34.639604032856461</v>
      </c>
      <c r="AD35" s="54">
        <f t="shared" si="67"/>
        <v>37.788658944934326</v>
      </c>
      <c r="AE35" s="197">
        <f t="shared" si="67"/>
        <v>37.788658944934326</v>
      </c>
    </row>
    <row r="36" spans="2:31" ht="15" customHeight="1" thickBot="1" x14ac:dyDescent="0.35">
      <c r="B36" s="185"/>
      <c r="C36" s="36"/>
      <c r="D36" s="36"/>
      <c r="E36" s="32"/>
      <c r="F36" s="37"/>
      <c r="G36" s="36"/>
      <c r="H36" s="36"/>
      <c r="I36" s="32"/>
      <c r="J36" s="37"/>
      <c r="K36" s="3"/>
      <c r="L36" s="3"/>
      <c r="M36" s="185"/>
      <c r="N36" s="29"/>
      <c r="O36" s="30"/>
      <c r="P36" s="30"/>
      <c r="Q36" s="31"/>
      <c r="R36" s="29"/>
      <c r="S36" s="30"/>
      <c r="T36" s="30"/>
      <c r="U36" s="31"/>
      <c r="W36" s="49"/>
      <c r="X36" s="196"/>
      <c r="Y36" s="54"/>
      <c r="Z36" s="54"/>
      <c r="AA36" s="204"/>
      <c r="AB36" s="196"/>
      <c r="AC36" s="54"/>
      <c r="AD36" s="54"/>
      <c r="AE36" s="197"/>
    </row>
    <row r="37" spans="2:31" ht="15" customHeight="1" thickBot="1" x14ac:dyDescent="0.35">
      <c r="B37" s="186">
        <v>7</v>
      </c>
      <c r="C37" s="1">
        <v>12.62</v>
      </c>
      <c r="D37" s="1">
        <v>10.55</v>
      </c>
      <c r="E37" s="2">
        <v>24.68</v>
      </c>
      <c r="F37" s="11">
        <v>15.53</v>
      </c>
      <c r="G37" s="1">
        <v>30.15</v>
      </c>
      <c r="H37" s="1">
        <v>30.57</v>
      </c>
      <c r="I37" s="2">
        <v>16.46</v>
      </c>
      <c r="J37" s="11">
        <v>27.96</v>
      </c>
      <c r="K37" s="3"/>
      <c r="L37" s="3"/>
      <c r="M37" s="186">
        <v>7</v>
      </c>
      <c r="N37" s="183">
        <f>IF(AND(ISNUMBER(C37),X37&lt;&gt;0),C37/X37,"")</f>
        <v>0.50094394796028141</v>
      </c>
      <c r="O37" s="119">
        <f t="shared" ref="O37" si="68">IF(AND(ISNUMBER(D37),Y37&lt;&gt;0),D37/Y37,"")</f>
        <v>0.37224572290762237</v>
      </c>
      <c r="P37" s="119">
        <f t="shared" ref="P37" si="69">IF(AND(ISNUMBER(E37),Z37&lt;&gt;0),E37/Z37,"")</f>
        <v>0.78372720352835146</v>
      </c>
      <c r="Q37" s="182">
        <f t="shared" ref="Q37" si="70">IF(AND(ISNUMBER(F37),AA37&lt;&gt;0),F37/AA37,"")</f>
        <v>0.49316383593173818</v>
      </c>
      <c r="R37" s="183">
        <f t="shared" ref="R37" si="71">IF(AND(ISNUMBER(G37),AB37&lt;&gt;0),G37/AB37,"")</f>
        <v>0.87039101172755984</v>
      </c>
      <c r="S37" s="119">
        <f t="shared" ref="S37" si="72">IF(AND(ISNUMBER(H37),AC37&lt;&gt;0),H37/AC37,"")</f>
        <v>0.88251586164217266</v>
      </c>
      <c r="T37" s="119">
        <f t="shared" ref="T37" si="73">IF(AND(ISNUMBER(I37),AD37&lt;&gt;0),I37/AD37,"")</f>
        <v>0.43558042173408507</v>
      </c>
      <c r="U37" s="182">
        <f t="shared" ref="U37" si="74">IF(AND(ISNUMBER(J37),AE37&lt;&gt;0),J37/AE37,"")</f>
        <v>0.73990453169410808</v>
      </c>
      <c r="W37" s="48">
        <v>7</v>
      </c>
      <c r="X37" s="196">
        <f t="shared" ref="X37:AE37" si="75">C$6*$G$3*(1-($J$3/$G$2)^2)^1.5*0.74*($C$112*$M$2*$G$2)^1.5/($C$111*$D$3*$G$3*SQRT($C$110*$J$2))*0.1</f>
        <v>25.192439296622879</v>
      </c>
      <c r="Y37" s="54">
        <f t="shared" si="75"/>
        <v>28.341494208700745</v>
      </c>
      <c r="Z37" s="54">
        <f t="shared" si="75"/>
        <v>31.490549120778599</v>
      </c>
      <c r="AA37" s="204">
        <f t="shared" si="75"/>
        <v>31.490549120778599</v>
      </c>
      <c r="AB37" s="196">
        <f t="shared" si="75"/>
        <v>34.639604032856461</v>
      </c>
      <c r="AC37" s="54">
        <f t="shared" si="75"/>
        <v>34.639604032856461</v>
      </c>
      <c r="AD37" s="54">
        <f t="shared" si="75"/>
        <v>37.788658944934326</v>
      </c>
      <c r="AE37" s="197">
        <f t="shared" si="75"/>
        <v>37.788658944934326</v>
      </c>
    </row>
    <row r="38" spans="2:31" ht="15" customHeight="1" thickBot="1" x14ac:dyDescent="0.35">
      <c r="B38" s="185"/>
      <c r="C38" s="88"/>
      <c r="D38" s="88"/>
      <c r="E38" s="30"/>
      <c r="F38" s="31"/>
      <c r="G38" s="29"/>
      <c r="H38" s="29"/>
      <c r="I38" s="30"/>
      <c r="J38" s="31"/>
      <c r="K38" s="3"/>
      <c r="L38" s="3"/>
      <c r="M38" s="185"/>
      <c r="N38" s="33"/>
      <c r="O38" s="34"/>
      <c r="P38" s="30"/>
      <c r="Q38" s="31"/>
      <c r="R38" s="29"/>
      <c r="S38" s="30"/>
      <c r="T38" s="30"/>
      <c r="U38" s="31"/>
      <c r="W38" s="49"/>
      <c r="X38" s="196"/>
      <c r="Y38" s="54"/>
      <c r="Z38" s="54"/>
      <c r="AA38" s="204"/>
      <c r="AB38" s="196"/>
      <c r="AC38" s="54"/>
      <c r="AD38" s="54"/>
      <c r="AE38" s="197"/>
    </row>
    <row r="39" spans="2:31" ht="15" customHeight="1" thickTop="1" thickBot="1" x14ac:dyDescent="0.35">
      <c r="B39" s="186">
        <v>8</v>
      </c>
      <c r="C39" s="191" t="s">
        <v>82</v>
      </c>
      <c r="D39" s="191" t="s">
        <v>82</v>
      </c>
      <c r="E39" s="1">
        <v>5</v>
      </c>
      <c r="F39" s="11">
        <v>25.26</v>
      </c>
      <c r="G39" s="1">
        <v>27.43</v>
      </c>
      <c r="H39" s="1" t="s">
        <v>81</v>
      </c>
      <c r="I39" s="2">
        <v>24.17</v>
      </c>
      <c r="J39" s="11">
        <v>27.43</v>
      </c>
      <c r="K39" s="3"/>
      <c r="L39" s="3"/>
      <c r="M39" s="186">
        <v>8</v>
      </c>
      <c r="N39" s="6" t="str">
        <f>IF(AND(ISNUMBER(C39),X39&lt;&gt;0),C39/X39,"")</f>
        <v/>
      </c>
      <c r="O39" s="184" t="str">
        <f t="shared" ref="O39" si="76">IF(AND(ISNUMBER(D39),Y39&lt;&gt;0),D39/Y39,"")</f>
        <v/>
      </c>
      <c r="P39" s="183">
        <f t="shared" ref="P39" si="77">IF(AND(ISNUMBER(E39),Z39&lt;&gt;0),E39/Z39,"")</f>
        <v>0.15877779650088159</v>
      </c>
      <c r="Q39" s="182">
        <f t="shared" ref="Q39" si="78">IF(AND(ISNUMBER(F39),AA39&lt;&gt;0),F39/AA39,"")</f>
        <v>0.8021454279224538</v>
      </c>
      <c r="R39" s="183">
        <f t="shared" ref="R39" si="79">IF(AND(ISNUMBER(G39),AB39&lt;&gt;0),G39/AB39,"")</f>
        <v>0.87105499160383637</v>
      </c>
      <c r="S39" s="119" t="str">
        <f t="shared" ref="S39" si="80">IF(AND(ISNUMBER(H39),AC39&lt;&gt;0),H39/AC39,"")</f>
        <v/>
      </c>
      <c r="T39" s="119">
        <f t="shared" ref="T39" si="81">IF(AND(ISNUMBER(I39),AD39&lt;&gt;0),I39/AD39,"")</f>
        <v>0.76753186828526165</v>
      </c>
      <c r="U39" s="182">
        <f t="shared" ref="U39" si="82">IF(AND(ISNUMBER(J39),AE39&lt;&gt;0),J39/AE39,"")</f>
        <v>0.87105499160383637</v>
      </c>
      <c r="W39" s="48">
        <v>8</v>
      </c>
      <c r="X39" s="196">
        <f t="shared" ref="X39:AE39" si="83">C$7*$G$3*(1-($J$3/$G$2)^2)^1.5*0.74*($C$112*$M$2*$G$2)^1.5/($C$111*$D$3*$G$3*SQRT($C$110*$J$2))*0.1</f>
        <v>157.45274560389302</v>
      </c>
      <c r="Y39" s="54">
        <f t="shared" si="83"/>
        <v>157.45274560389302</v>
      </c>
      <c r="Z39" s="54">
        <f t="shared" si="83"/>
        <v>31.490549120778599</v>
      </c>
      <c r="AA39" s="204">
        <f t="shared" si="83"/>
        <v>31.490549120778599</v>
      </c>
      <c r="AB39" s="196">
        <f t="shared" si="83"/>
        <v>31.490549120778599</v>
      </c>
      <c r="AC39" s="54">
        <f t="shared" si="83"/>
        <v>31.490549120778599</v>
      </c>
      <c r="AD39" s="54">
        <f t="shared" si="83"/>
        <v>31.490549120778599</v>
      </c>
      <c r="AE39" s="197">
        <f t="shared" si="83"/>
        <v>31.490549120778599</v>
      </c>
    </row>
    <row r="40" spans="2:31" ht="15" thickBot="1" x14ac:dyDescent="0.35">
      <c r="B40" s="187"/>
      <c r="C40" s="189"/>
      <c r="D40" s="192"/>
      <c r="E40" s="33"/>
      <c r="F40" s="35"/>
      <c r="G40" s="33"/>
      <c r="H40" s="34"/>
      <c r="I40" s="33"/>
      <c r="J40" s="35"/>
      <c r="K40" s="3"/>
      <c r="L40" s="3"/>
      <c r="M40" s="187"/>
      <c r="N40" s="189"/>
      <c r="O40" s="35"/>
      <c r="P40" s="33"/>
      <c r="Q40" s="35"/>
      <c r="R40" s="33"/>
      <c r="S40" s="34"/>
      <c r="T40" s="34"/>
      <c r="U40" s="35"/>
      <c r="W40" s="51"/>
      <c r="X40" s="198"/>
      <c r="Y40" s="199"/>
      <c r="Z40" s="199"/>
      <c r="AA40" s="205"/>
      <c r="AB40" s="198"/>
      <c r="AC40" s="199"/>
      <c r="AD40" s="199"/>
      <c r="AE40" s="200"/>
    </row>
    <row r="41" spans="2:31" ht="15" thickTop="1" x14ac:dyDescent="0.3">
      <c r="B41" s="66" t="s">
        <v>34</v>
      </c>
      <c r="C41" s="153">
        <f>IF(_xlfn.AGGREGATE(9,6,C25:C38)=0," - ",_xlfn.AGGREGATE(1,6,C25:C38))</f>
        <v>10.700000000000001</v>
      </c>
      <c r="D41" s="154">
        <f>IF(_xlfn.AGGREGATE(9,6,D25:D38)=0," - ",_xlfn.AGGREGATE(1,6,D25:D38))</f>
        <v>16.416666666666664</v>
      </c>
      <c r="E41" s="154">
        <f>IF(_xlfn.AGGREGATE(9,6,E25:E38)=0," - ",_xlfn.AGGREGATE(1,6,E25:E38))</f>
        <v>24.683333333333334</v>
      </c>
      <c r="F41" s="154">
        <f>IF(_xlfn.AGGREGATE(9,6,F25:F38)=0," - ",_xlfn.AGGREGATE(1,6,F25:F38))</f>
        <v>17.876666666666669</v>
      </c>
      <c r="G41" s="154">
        <f>IF(_xlfn.AGGREGATE(9,6,G27:G38)=0," - ",_xlfn.AGGREGATE(1,6,G27:G38))</f>
        <v>24.036666666666665</v>
      </c>
      <c r="H41" s="154">
        <f>IF(_xlfn.AGGREGATE(9,6,H27:H38)=0," - ",_xlfn.AGGREGATE(1,6,H27:H38))</f>
        <v>24.312000000000001</v>
      </c>
      <c r="I41" s="154">
        <f>IF(_xlfn.AGGREGATE(9,6,I27:I38)=0," - ",_xlfn.AGGREGATE(1,6,I27:I38))</f>
        <v>21.388333333333335</v>
      </c>
      <c r="J41" s="155">
        <f>IF(_xlfn.AGGREGATE(9,6,J27:J38)=0," - ",_xlfn.AGGREGATE(1,6,J27:J38))</f>
        <v>25.76</v>
      </c>
      <c r="M41" s="66" t="s">
        <v>34</v>
      </c>
      <c r="N41" s="153">
        <f>IF(_xlfn.AGGREGATE(9,6,N25:N38)=0," - ",_xlfn.AGGREGATE(1,6,N25:N38))</f>
        <v>0.42473060563985826</v>
      </c>
      <c r="O41" s="154">
        <f>IF(_xlfn.AGGREGATE(9,6,O25:O38)=0," - ",_xlfn.AGGREGATE(1,6,O25:O38))</f>
        <v>0.57924492427173468</v>
      </c>
      <c r="P41" s="154">
        <f>IF(_xlfn.AGGREGATE(9,6,P25:P38)=0," - ",_xlfn.AGGREGATE(1,6,P25:P38))</f>
        <v>0.78383305539268544</v>
      </c>
      <c r="Q41" s="154">
        <f>IF(_xlfn.AGGREGATE(9,6,Q25:Q38)=0," - ",_xlfn.AGGREGATE(1,6,Q25:Q38))</f>
        <v>0.56768354842281854</v>
      </c>
      <c r="R41" s="154">
        <f>IF(_xlfn.AGGREGATE(9,6,R27:R38)=0," - ",_xlfn.AGGREGATE(1,6,R27:R38))</f>
        <v>0.69390708519264066</v>
      </c>
      <c r="S41" s="154">
        <f>IF(_xlfn.AGGREGATE(9,6,S27:S38)=0," - ",_xlfn.AGGREGATE(1,6,S27:S38))</f>
        <v>0.7018555979144423</v>
      </c>
      <c r="T41" s="154">
        <f>IF(_xlfn.AGGREGATE(9,6,T27:T38)=0," - ",_xlfn.AGGREGATE(1,6,T27:T38))</f>
        <v>0.56599873958217028</v>
      </c>
      <c r="U41" s="155">
        <f>IF(_xlfn.AGGREGATE(9,6,U27:U38)=0," - ",_xlfn.AGGREGATE(1,6,U27:U38))</f>
        <v>0.68168600631045162</v>
      </c>
    </row>
    <row r="42" spans="2:31" ht="15" thickBot="1" x14ac:dyDescent="0.35">
      <c r="B42" s="66" t="s">
        <v>35</v>
      </c>
      <c r="C42" s="147">
        <f>IF(_xlfn.AGGREGATE(9,6,C25:C38)=0," - ",_xlfn.AGGREGATE(4,6,C25:C38))</f>
        <v>18.489999999999998</v>
      </c>
      <c r="D42" s="148">
        <f>IF(_xlfn.AGGREGATE(9,6,D25:D38)=0," - ",_xlfn.AGGREGATE(4,6,D25:D38))</f>
        <v>19.89</v>
      </c>
      <c r="E42" s="148">
        <f>IF(_xlfn.AGGREGATE(9,6,E25:E38)=0," - ",_xlfn.AGGREGATE(4,6,E25:E38))</f>
        <v>28.04</v>
      </c>
      <c r="F42" s="148">
        <f>IF(_xlfn.AGGREGATE(9,6,F25:F38)=0," - ",_xlfn.AGGREGATE(4,6,F25:F38))</f>
        <v>23.63</v>
      </c>
      <c r="G42" s="148">
        <f>IF(_xlfn.AGGREGATE(9,6,G27:G38)=0," - ",_xlfn.AGGREGATE(4,6,G27:G38))</f>
        <v>30.15</v>
      </c>
      <c r="H42" s="148">
        <f>IF(_xlfn.AGGREGATE(9,6,H27:H38)=0," - ",_xlfn.AGGREGATE(4,6,H27:H38))</f>
        <v>30.57</v>
      </c>
      <c r="I42" s="148">
        <f>IF(_xlfn.AGGREGATE(9,6,I27:I38)=0," - ",_xlfn.AGGREGATE(4,6,I27:I38))</f>
        <v>32.32</v>
      </c>
      <c r="J42" s="149">
        <f>IF(_xlfn.AGGREGATE(9,6,J27:J38)=0," - ",_xlfn.AGGREGATE(4,6,J27:J38))</f>
        <v>31.78</v>
      </c>
      <c r="K42" s="14"/>
      <c r="L42" s="14"/>
      <c r="M42" s="66" t="s">
        <v>35</v>
      </c>
      <c r="N42" s="147">
        <f>IF(_xlfn.AGGREGATE(9,6,N25:N38)=0," - ",_xlfn.AGGREGATE(4,6,N25:N38))</f>
        <v>0.73395036432532512</v>
      </c>
      <c r="O42" s="148">
        <f>IF(_xlfn.AGGREGATE(9,6,O25:O38)=0," - ",_xlfn.AGGREGATE(4,6,O25:O38))</f>
        <v>0.70179786053389648</v>
      </c>
      <c r="P42" s="148">
        <f>IF(_xlfn.AGGREGATE(9,6,P25:P38)=0," - ",_xlfn.AGGREGATE(4,6,P25:P38))</f>
        <v>0.8904258827769439</v>
      </c>
      <c r="Q42" s="148">
        <f>IF(_xlfn.AGGREGATE(9,6,Q25:Q38)=0," - ",_xlfn.AGGREGATE(4,6,Q25:Q38))</f>
        <v>0.75038386626316633</v>
      </c>
      <c r="R42" s="148">
        <f>IF(_xlfn.AGGREGATE(9,6,R27:R38)=0," - ",_xlfn.AGGREGATE(4,6,R27:R38))</f>
        <v>0.87039101172755984</v>
      </c>
      <c r="S42" s="148">
        <f>IF(_xlfn.AGGREGATE(9,6,S27:S38)=0," - ",_xlfn.AGGREGATE(4,6,S27:S38))</f>
        <v>0.88251586164217266</v>
      </c>
      <c r="T42" s="148">
        <f>IF(_xlfn.AGGREGATE(9,6,T27:T38)=0," - ",_xlfn.AGGREGATE(4,6,T27:T38))</f>
        <v>0.85528306381808195</v>
      </c>
      <c r="U42" s="149">
        <f>IF(_xlfn.AGGREGATE(9,6,U27:U38)=0," - ",_xlfn.AGGREGATE(4,6,U27:U38))</f>
        <v>0.84099306213300262</v>
      </c>
    </row>
    <row r="43" spans="2:31" x14ac:dyDescent="0.3">
      <c r="B43" s="3"/>
      <c r="C43" s="3"/>
      <c r="D43" s="3"/>
      <c r="E43" s="3"/>
      <c r="F43" s="3"/>
      <c r="G43" s="3"/>
      <c r="H43" s="3"/>
      <c r="I43" s="3"/>
      <c r="J43" s="3"/>
      <c r="K43" s="14"/>
      <c r="L43" s="3"/>
      <c r="M43" s="66" t="s">
        <v>37</v>
      </c>
      <c r="N43" s="156">
        <f>IF(_xlfn.AGGREGATE(9,6,N41:U41)=0,"",_xlfn.AGGREGATE(1,6,N41:U41))</f>
        <v>0.62486744534085026</v>
      </c>
      <c r="Q43" s="66" t="s">
        <v>38</v>
      </c>
      <c r="R43" s="157">
        <f>IF(_xlfn.AGGREGATE(9,6,N42:U42)=0,"",_xlfn.AGGREGATE(4,6,N42:U42))</f>
        <v>0.8904258827769439</v>
      </c>
      <c r="T43" s="66" t="s">
        <v>43</v>
      </c>
      <c r="U43" s="254">
        <f>_xlfn.AGGREGATE(2,6,(N27:U38,N25:Q26))</f>
        <v>47</v>
      </c>
    </row>
    <row r="44" spans="2:31" ht="15" thickBot="1" x14ac:dyDescent="0.35">
      <c r="B44" s="3"/>
      <c r="C44" s="3"/>
      <c r="D44" s="3"/>
      <c r="E44" s="3"/>
      <c r="F44" s="3"/>
      <c r="G44" s="3"/>
      <c r="H44" s="3"/>
      <c r="I44" s="3"/>
      <c r="J44" s="3"/>
      <c r="K44" s="55"/>
      <c r="L44" s="3"/>
      <c r="M44" s="70"/>
    </row>
    <row r="45" spans="2:31" x14ac:dyDescent="0.3">
      <c r="B45" s="349" t="s">
        <v>44</v>
      </c>
      <c r="C45" s="350"/>
      <c r="D45" s="94"/>
      <c r="K45" t="s">
        <v>45</v>
      </c>
    </row>
    <row r="46" spans="2:31" x14ac:dyDescent="0.3">
      <c r="B46" s="351" t="s">
        <v>46</v>
      </c>
      <c r="C46" s="352"/>
      <c r="D46" s="95"/>
      <c r="R46" s="101" t="s">
        <v>47</v>
      </c>
      <c r="S46" s="101" t="s">
        <v>48</v>
      </c>
    </row>
    <row r="47" spans="2:31" ht="15" thickBot="1" x14ac:dyDescent="0.35">
      <c r="B47" s="365" t="s">
        <v>49</v>
      </c>
      <c r="C47" s="366"/>
      <c r="D47" s="96"/>
      <c r="P47" s="101" t="s">
        <v>50</v>
      </c>
      <c r="R47">
        <f>COUNTIF(N25:U38, "&gt;"&amp;(R43*0.9))</f>
        <v>7</v>
      </c>
      <c r="S47" s="166">
        <f>R47/$U$43*100</f>
        <v>14.893617021276595</v>
      </c>
      <c r="T47" s="370" t="s">
        <v>51</v>
      </c>
      <c r="U47" s="370"/>
    </row>
    <row r="48" spans="2:31" x14ac:dyDescent="0.3">
      <c r="P48" s="101" t="s">
        <v>52</v>
      </c>
      <c r="R48">
        <f>COUNTIF(N25:U38, "&gt;"&amp;(R43*0.8))</f>
        <v>18</v>
      </c>
      <c r="S48" s="166">
        <f>R48/$U$43*100</f>
        <v>38.297872340425535</v>
      </c>
      <c r="T48" s="370"/>
      <c r="U48" s="370"/>
      <c r="AB48" s="52"/>
    </row>
    <row r="49" spans="2:21" ht="15" thickBot="1" x14ac:dyDescent="0.35">
      <c r="P49" s="101" t="s">
        <v>53</v>
      </c>
      <c r="R49">
        <f>COUNTIF(N25:U38, "&gt;"&amp;(R43*0.7))</f>
        <v>32</v>
      </c>
      <c r="S49" s="166">
        <f>R49/$U$43*100</f>
        <v>68.085106382978722</v>
      </c>
      <c r="T49" s="370"/>
      <c r="U49" s="370"/>
    </row>
    <row r="50" spans="2:21" ht="15.55" thickTop="1" thickBot="1" x14ac:dyDescent="0.35">
      <c r="B50" s="381" t="s">
        <v>54</v>
      </c>
      <c r="C50" s="382"/>
      <c r="D50" s="382"/>
      <c r="E50" s="382"/>
      <c r="F50" s="382"/>
      <c r="G50" s="382"/>
      <c r="H50" s="382"/>
      <c r="I50" s="382"/>
      <c r="J50" s="383"/>
      <c r="P50" s="101" t="s">
        <v>55</v>
      </c>
      <c r="R50">
        <f>COUNTIF(N25:U38, "&gt;"&amp;(R43*0.6))</f>
        <v>34</v>
      </c>
      <c r="S50" s="166">
        <f>R50/$U$43*100</f>
        <v>72.340425531914903</v>
      </c>
      <c r="T50" s="370"/>
      <c r="U50" s="370"/>
    </row>
    <row r="51" spans="2:21" ht="15" thickBot="1" x14ac:dyDescent="0.35">
      <c r="B51" s="359" t="s">
        <v>56</v>
      </c>
      <c r="C51" s="360"/>
      <c r="D51" s="360"/>
      <c r="E51" s="360"/>
      <c r="F51" s="360"/>
      <c r="G51" s="360"/>
      <c r="H51" s="360"/>
      <c r="I51" s="360"/>
      <c r="J51" s="361"/>
      <c r="N51" t="s">
        <v>57</v>
      </c>
    </row>
    <row r="52" spans="2:21" ht="15.55" thickTop="1" thickBot="1" x14ac:dyDescent="0.35">
      <c r="B52" s="226" t="str">
        <f>B4</f>
        <v>#154 A</v>
      </c>
      <c r="C52" s="116" t="s">
        <v>15</v>
      </c>
      <c r="D52" s="117" t="s">
        <v>16</v>
      </c>
      <c r="E52" s="117" t="s">
        <v>17</v>
      </c>
      <c r="F52" s="116" t="s">
        <v>18</v>
      </c>
      <c r="G52" s="117" t="s">
        <v>19</v>
      </c>
      <c r="H52" s="117" t="s">
        <v>20</v>
      </c>
      <c r="I52" s="117" t="s">
        <v>21</v>
      </c>
      <c r="J52" s="227" t="s">
        <v>22</v>
      </c>
      <c r="N52" s="220" t="s">
        <v>15</v>
      </c>
      <c r="O52" s="17" t="s">
        <v>16</v>
      </c>
      <c r="P52" s="17" t="s">
        <v>17</v>
      </c>
      <c r="Q52" s="18" t="s">
        <v>18</v>
      </c>
      <c r="R52" s="16" t="s">
        <v>19</v>
      </c>
      <c r="S52" s="16" t="s">
        <v>20</v>
      </c>
      <c r="T52" s="17" t="s">
        <v>21</v>
      </c>
      <c r="U52" s="18" t="s">
        <v>22</v>
      </c>
    </row>
    <row r="53" spans="2:21" ht="15" thickBot="1" x14ac:dyDescent="0.35">
      <c r="B53" s="310" t="s">
        <v>23</v>
      </c>
      <c r="C53" s="115">
        <f t="shared" ref="C53:J54" si="84">C5</f>
        <v>80</v>
      </c>
      <c r="D53" s="118">
        <f t="shared" si="84"/>
        <v>90</v>
      </c>
      <c r="E53" s="118">
        <f t="shared" si="84"/>
        <v>100</v>
      </c>
      <c r="F53" s="315">
        <f t="shared" si="84"/>
        <v>100</v>
      </c>
      <c r="G53" s="313">
        <f t="shared" si="84"/>
        <v>100</v>
      </c>
      <c r="H53" s="316">
        <f t="shared" si="84"/>
        <v>100</v>
      </c>
      <c r="I53" s="316">
        <f t="shared" si="84"/>
        <v>100</v>
      </c>
      <c r="J53" s="314">
        <f t="shared" si="84"/>
        <v>100</v>
      </c>
      <c r="M53" s="167" t="s">
        <v>58</v>
      </c>
      <c r="N53" s="216">
        <f t="shared" ref="N53:U53" si="85">IF(ISNUMBER(N41),(1-($R$43-N41)/$R$43)," - ")</f>
        <v>0.47699714693295292</v>
      </c>
      <c r="O53" s="217">
        <f t="shared" si="85"/>
        <v>0.65052570402071119</v>
      </c>
      <c r="P53" s="217">
        <f t="shared" si="85"/>
        <v>0.88029006181645275</v>
      </c>
      <c r="Q53" s="218">
        <f t="shared" si="85"/>
        <v>0.63754160722776976</v>
      </c>
      <c r="R53" s="219">
        <f t="shared" si="85"/>
        <v>0.77929797259326505</v>
      </c>
      <c r="S53" s="217">
        <f t="shared" si="85"/>
        <v>0.78822461418752421</v>
      </c>
      <c r="T53" s="217">
        <f t="shared" si="85"/>
        <v>0.63564946901252173</v>
      </c>
      <c r="U53" s="218">
        <f t="shared" si="85"/>
        <v>0.76557299096528775</v>
      </c>
    </row>
    <row r="54" spans="2:21" ht="15" thickBot="1" x14ac:dyDescent="0.35">
      <c r="B54" s="310" t="s">
        <v>25</v>
      </c>
      <c r="C54" s="311">
        <f t="shared" si="84"/>
        <v>80</v>
      </c>
      <c r="D54" s="312">
        <f t="shared" si="84"/>
        <v>90</v>
      </c>
      <c r="E54" s="312">
        <f t="shared" si="84"/>
        <v>100</v>
      </c>
      <c r="F54" s="312">
        <f t="shared" si="84"/>
        <v>100</v>
      </c>
      <c r="G54" s="312">
        <f t="shared" si="84"/>
        <v>110</v>
      </c>
      <c r="H54" s="312">
        <f t="shared" si="84"/>
        <v>110</v>
      </c>
      <c r="I54" s="312">
        <f t="shared" si="84"/>
        <v>120</v>
      </c>
      <c r="J54" s="317">
        <f t="shared" si="84"/>
        <v>120</v>
      </c>
      <c r="M54" s="167" t="s">
        <v>59</v>
      </c>
      <c r="N54" s="208">
        <f>IF(ISNUMBER(N41),(1-(N42-N41)/N42)," - ")</f>
        <v>0.57869118442401302</v>
      </c>
      <c r="O54" s="209">
        <f>IF(ISNUMBER(O41),(1-(O42-O41)/O42)," - ")</f>
        <v>0.82537288419641375</v>
      </c>
      <c r="P54" s="209">
        <f>IF(ISNUMBER(P41),(1-(P42-P41)/P42)," - ")</f>
        <v>0.88029006181645275</v>
      </c>
      <c r="Q54" s="210">
        <f t="shared" ref="Q54:U54" si="86">IF(ISNUMBER(Q41),(1-(Q42-Q41)/Q42)," - ")</f>
        <v>0.75652419241077717</v>
      </c>
      <c r="R54" s="215">
        <f t="shared" si="86"/>
        <v>0.79723604201216158</v>
      </c>
      <c r="S54" s="209">
        <f t="shared" si="86"/>
        <v>0.79528949950932282</v>
      </c>
      <c r="T54" s="209">
        <f t="shared" si="86"/>
        <v>0.6617677392739274</v>
      </c>
      <c r="U54" s="210">
        <f t="shared" si="86"/>
        <v>0.8105726872246698</v>
      </c>
    </row>
    <row r="55" spans="2:21" ht="15.55" thickTop="1" thickBot="1" x14ac:dyDescent="0.35">
      <c r="B55" s="228" t="s">
        <v>60</v>
      </c>
      <c r="C55" s="313">
        <f t="shared" ref="C55:J55" si="87">C7</f>
        <v>500</v>
      </c>
      <c r="D55" s="314">
        <f t="shared" si="87"/>
        <v>500</v>
      </c>
      <c r="E55" s="313">
        <f t="shared" si="87"/>
        <v>100</v>
      </c>
      <c r="F55" s="316">
        <f t="shared" si="87"/>
        <v>100</v>
      </c>
      <c r="G55" s="316">
        <f t="shared" si="87"/>
        <v>100</v>
      </c>
      <c r="H55" s="316">
        <f t="shared" si="87"/>
        <v>100</v>
      </c>
      <c r="I55" s="316">
        <f t="shared" si="87"/>
        <v>100</v>
      </c>
      <c r="J55" s="314">
        <f t="shared" si="87"/>
        <v>100</v>
      </c>
      <c r="M55" s="257" t="s">
        <v>61</v>
      </c>
      <c r="N55" s="256">
        <f>1-(R43-N43)/R43</f>
        <v>0.70176244584456071</v>
      </c>
    </row>
    <row r="56" spans="2:21" ht="15" thickBot="1" x14ac:dyDescent="0.35">
      <c r="B56" s="362" t="s">
        <v>62</v>
      </c>
      <c r="C56" s="363"/>
      <c r="D56" s="363"/>
      <c r="E56" s="363"/>
      <c r="F56" s="363"/>
      <c r="G56" s="363"/>
      <c r="H56" s="363"/>
      <c r="I56" s="363"/>
      <c r="J56" s="364"/>
      <c r="N56" s="255" t="s">
        <v>63</v>
      </c>
      <c r="O56" s="211"/>
      <c r="P56" s="211"/>
      <c r="Q56" s="211"/>
      <c r="R56" s="211"/>
      <c r="S56" s="211"/>
      <c r="T56" s="211"/>
      <c r="U56" s="211"/>
    </row>
    <row r="57" spans="2:21" ht="15" thickBot="1" x14ac:dyDescent="0.35">
      <c r="B57" s="226" t="str">
        <f>B4</f>
        <v>#154 A</v>
      </c>
      <c r="C57" s="79" t="s">
        <v>15</v>
      </c>
      <c r="D57" s="80" t="s">
        <v>16</v>
      </c>
      <c r="E57" s="80" t="s">
        <v>17</v>
      </c>
      <c r="F57" s="79" t="s">
        <v>18</v>
      </c>
      <c r="G57" s="80" t="s">
        <v>19</v>
      </c>
      <c r="H57" s="80" t="s">
        <v>20</v>
      </c>
      <c r="I57" s="80" t="s">
        <v>21</v>
      </c>
      <c r="J57" s="229" t="s">
        <v>22</v>
      </c>
    </row>
    <row r="58" spans="2:21" x14ac:dyDescent="0.3">
      <c r="B58" s="230" t="s">
        <v>34</v>
      </c>
      <c r="C58" s="138">
        <f>C19</f>
        <v>3.4510000000000001</v>
      </c>
      <c r="D58" s="139">
        <f t="shared" ref="C58:J59" si="88">D19</f>
        <v>2.5550000000000002</v>
      </c>
      <c r="E58" s="139">
        <f t="shared" si="88"/>
        <v>2.0768333333333331</v>
      </c>
      <c r="F58" s="139">
        <f t="shared" si="88"/>
        <v>2.0749999999999997</v>
      </c>
      <c r="G58" s="139">
        <f t="shared" si="88"/>
        <v>1.6495</v>
      </c>
      <c r="H58" s="139">
        <f t="shared" si="88"/>
        <v>1.6477999999999997</v>
      </c>
      <c r="I58" s="139">
        <f t="shared" si="88"/>
        <v>1.3511666666666666</v>
      </c>
      <c r="J58" s="231">
        <f t="shared" si="88"/>
        <v>1.3481666666666667</v>
      </c>
    </row>
    <row r="59" spans="2:21" x14ac:dyDescent="0.3">
      <c r="B59" s="230" t="s">
        <v>64</v>
      </c>
      <c r="C59" s="140">
        <f t="shared" si="88"/>
        <v>3.6909999999999998</v>
      </c>
      <c r="D59" s="141">
        <f t="shared" si="88"/>
        <v>2.6059999999999999</v>
      </c>
      <c r="E59" s="141">
        <f t="shared" si="88"/>
        <v>2.1040000000000001</v>
      </c>
      <c r="F59" s="141">
        <f t="shared" si="88"/>
        <v>2.1259999999999999</v>
      </c>
      <c r="G59" s="141">
        <f t="shared" si="88"/>
        <v>1.6859999999999999</v>
      </c>
      <c r="H59" s="141">
        <f t="shared" si="88"/>
        <v>1.698</v>
      </c>
      <c r="I59" s="141">
        <f t="shared" si="88"/>
        <v>1.3979999999999999</v>
      </c>
      <c r="J59" s="232">
        <f t="shared" si="88"/>
        <v>1.397</v>
      </c>
    </row>
    <row r="60" spans="2:21" ht="15" thickBot="1" x14ac:dyDescent="0.35">
      <c r="B60" s="233" t="s">
        <v>65</v>
      </c>
      <c r="C60" s="142">
        <f>IF(COUNTIF(C11:C17,"&gt;0")&gt;=2,_xlfn.STDEV.P(C11:C17)," - ")</f>
        <v>0.13395397219443195</v>
      </c>
      <c r="D60" s="143">
        <f t="shared" ref="D60:J60" si="89">IF(COUNTIF(D11:D17,"&gt;0")&gt;=2,_xlfn.STDEV.P(D11:D17)," - ")</f>
        <v>2.8977002375447092E-2</v>
      </c>
      <c r="E60" s="143">
        <f t="shared" si="89"/>
        <v>1.6149475395676412E-2</v>
      </c>
      <c r="F60" s="143">
        <f t="shared" si="89"/>
        <v>2.4644133852366037E-2</v>
      </c>
      <c r="G60" s="143">
        <f t="shared" si="89"/>
        <v>1.8227726133558182E-2</v>
      </c>
      <c r="H60" s="143">
        <f t="shared" si="89"/>
        <v>0.56619855174664646</v>
      </c>
      <c r="I60" s="143">
        <f t="shared" si="89"/>
        <v>0.41139814024363147</v>
      </c>
      <c r="J60" s="234">
        <f t="shared" si="89"/>
        <v>0.42717193068757103</v>
      </c>
    </row>
    <row r="61" spans="2:21" ht="15" thickBot="1" x14ac:dyDescent="0.35">
      <c r="B61" s="371" t="s">
        <v>66</v>
      </c>
      <c r="C61" s="372"/>
      <c r="D61" s="372"/>
      <c r="E61" s="372"/>
      <c r="F61" s="372"/>
      <c r="G61" s="372"/>
      <c r="H61" s="372"/>
      <c r="I61" s="372"/>
      <c r="J61" s="373"/>
    </row>
    <row r="62" spans="2:21" ht="15" thickBot="1" x14ac:dyDescent="0.35">
      <c r="B62" s="226" t="str">
        <f>B4</f>
        <v>#154 A</v>
      </c>
      <c r="C62" s="77" t="s">
        <v>15</v>
      </c>
      <c r="D62" s="78" t="s">
        <v>16</v>
      </c>
      <c r="E62" s="78" t="s">
        <v>17</v>
      </c>
      <c r="F62" s="77" t="s">
        <v>18</v>
      </c>
      <c r="G62" s="78" t="s">
        <v>19</v>
      </c>
      <c r="H62" s="78" t="s">
        <v>20</v>
      </c>
      <c r="I62" s="78" t="s">
        <v>21</v>
      </c>
      <c r="J62" s="235" t="s">
        <v>22</v>
      </c>
    </row>
    <row r="63" spans="2:21" x14ac:dyDescent="0.3">
      <c r="B63" s="230" t="s">
        <v>34</v>
      </c>
      <c r="C63" s="132">
        <f t="shared" ref="C63:J64" si="90">C41</f>
        <v>10.700000000000001</v>
      </c>
      <c r="D63" s="133">
        <f t="shared" si="90"/>
        <v>16.416666666666664</v>
      </c>
      <c r="E63" s="133">
        <f t="shared" si="90"/>
        <v>24.683333333333334</v>
      </c>
      <c r="F63" s="133">
        <f t="shared" si="90"/>
        <v>17.876666666666669</v>
      </c>
      <c r="G63" s="133">
        <f t="shared" si="90"/>
        <v>24.036666666666665</v>
      </c>
      <c r="H63" s="133">
        <f t="shared" si="90"/>
        <v>24.312000000000001</v>
      </c>
      <c r="I63" s="133">
        <f t="shared" si="90"/>
        <v>21.388333333333335</v>
      </c>
      <c r="J63" s="236">
        <f t="shared" si="90"/>
        <v>25.76</v>
      </c>
    </row>
    <row r="64" spans="2:21" x14ac:dyDescent="0.3">
      <c r="B64" s="230" t="s">
        <v>64</v>
      </c>
      <c r="C64" s="134">
        <f t="shared" si="90"/>
        <v>18.489999999999998</v>
      </c>
      <c r="D64" s="135">
        <f t="shared" si="90"/>
        <v>19.89</v>
      </c>
      <c r="E64" s="135">
        <f t="shared" si="90"/>
        <v>28.04</v>
      </c>
      <c r="F64" s="135">
        <f t="shared" si="90"/>
        <v>23.63</v>
      </c>
      <c r="G64" s="135">
        <f t="shared" si="90"/>
        <v>30.15</v>
      </c>
      <c r="H64" s="135">
        <f t="shared" si="90"/>
        <v>30.57</v>
      </c>
      <c r="I64" s="135">
        <f t="shared" si="90"/>
        <v>32.32</v>
      </c>
      <c r="J64" s="237">
        <f t="shared" si="90"/>
        <v>31.78</v>
      </c>
    </row>
    <row r="65" spans="2:10" ht="15" thickBot="1" x14ac:dyDescent="0.35">
      <c r="B65" s="233" t="s">
        <v>65</v>
      </c>
      <c r="C65" s="136">
        <f>IF(COUNTIF(C25:C38,"&gt;0")&gt;=2,_xlfn.STDEV.P(C25:C38)," - ")</f>
        <v>5.5865135221650819</v>
      </c>
      <c r="D65" s="137">
        <f t="shared" ref="D65:J65" si="91">IF(COUNTIF(D25:D38,"&gt;0")&gt;=2,_xlfn.STDEV.P(D25:D38)," - ")</f>
        <v>3.3322948382292097</v>
      </c>
      <c r="E65" s="137">
        <f t="shared" si="91"/>
        <v>2.76752998578556</v>
      </c>
      <c r="F65" s="137">
        <f t="shared" si="91"/>
        <v>6.3152399444166392</v>
      </c>
      <c r="G65" s="137">
        <f t="shared" si="91"/>
        <v>4.2109526501995056</v>
      </c>
      <c r="H65" s="137">
        <f t="shared" si="91"/>
        <v>5.5555040275388112</v>
      </c>
      <c r="I65" s="137">
        <f t="shared" si="91"/>
        <v>7.6572662570013996</v>
      </c>
      <c r="J65" s="238">
        <f t="shared" si="91"/>
        <v>4.4887923924878912</v>
      </c>
    </row>
    <row r="66" spans="2:10" ht="15" thickBot="1" x14ac:dyDescent="0.35">
      <c r="B66" s="374" t="s">
        <v>67</v>
      </c>
      <c r="C66" s="375"/>
      <c r="D66" s="375"/>
      <c r="E66" s="375"/>
      <c r="F66" s="375"/>
      <c r="G66" s="375"/>
      <c r="H66" s="375"/>
      <c r="I66" s="375"/>
      <c r="J66" s="376"/>
    </row>
    <row r="67" spans="2:10" ht="15" thickBot="1" x14ac:dyDescent="0.35">
      <c r="B67" s="226" t="str">
        <f>B4</f>
        <v>#154 A</v>
      </c>
      <c r="C67" s="77" t="s">
        <v>15</v>
      </c>
      <c r="D67" s="78" t="s">
        <v>16</v>
      </c>
      <c r="E67" s="78" t="s">
        <v>17</v>
      </c>
      <c r="F67" s="77" t="s">
        <v>18</v>
      </c>
      <c r="G67" s="78" t="s">
        <v>19</v>
      </c>
      <c r="H67" s="78" t="s">
        <v>20</v>
      </c>
      <c r="I67" s="78" t="s">
        <v>21</v>
      </c>
      <c r="J67" s="235" t="s">
        <v>22</v>
      </c>
    </row>
    <row r="68" spans="2:10" x14ac:dyDescent="0.3">
      <c r="B68" s="230" t="s">
        <v>34</v>
      </c>
      <c r="C68" s="126">
        <f t="shared" ref="C68:J69" si="92">N19</f>
        <v>1.0393843545450707</v>
      </c>
      <c r="D68" s="127">
        <f t="shared" si="92"/>
        <v>0.98557089934888065</v>
      </c>
      <c r="E68" s="127">
        <f t="shared" si="92"/>
        <v>0.95790306106227685</v>
      </c>
      <c r="F68" s="127">
        <f t="shared" si="92"/>
        <v>0.95705746811855763</v>
      </c>
      <c r="G68" s="127">
        <f t="shared" si="92"/>
        <v>0.93716169092763513</v>
      </c>
      <c r="H68" s="127">
        <f t="shared" si="92"/>
        <v>0.93619583771479675</v>
      </c>
      <c r="I68" s="127">
        <f t="shared" si="92"/>
        <v>0.91629655572465885</v>
      </c>
      <c r="J68" s="239">
        <f t="shared" si="92"/>
        <v>0.91426209932857583</v>
      </c>
    </row>
    <row r="69" spans="2:10" x14ac:dyDescent="0.3">
      <c r="B69" s="230" t="s">
        <v>64</v>
      </c>
      <c r="C69" s="128">
        <f t="shared" si="92"/>
        <v>1.1116684012245308</v>
      </c>
      <c r="D69" s="129">
        <f t="shared" si="92"/>
        <v>1.0052437431323611</v>
      </c>
      <c r="E69" s="129">
        <f t="shared" si="92"/>
        <v>0.97043321104647973</v>
      </c>
      <c r="F69" s="129">
        <f t="shared" si="92"/>
        <v>0.98058032637111014</v>
      </c>
      <c r="G69" s="129">
        <f t="shared" si="92"/>
        <v>0.95789912755622486</v>
      </c>
      <c r="H69" s="129">
        <f t="shared" si="92"/>
        <v>0.96471691494096667</v>
      </c>
      <c r="I69" s="129">
        <f t="shared" si="92"/>
        <v>0.94805668057461912</v>
      </c>
      <c r="J69" s="240">
        <f t="shared" si="92"/>
        <v>0.94737852844259163</v>
      </c>
    </row>
    <row r="70" spans="2:10" ht="15" thickBot="1" x14ac:dyDescent="0.35">
      <c r="B70" s="233" t="s">
        <v>65</v>
      </c>
      <c r="C70" s="130">
        <f>IF(COUNTIF(N11:N17,"&gt;0")&gt;=2,_xlfn.STDEV.P(N11:N17)," - ")</f>
        <v>4.0344729912505983E-2</v>
      </c>
      <c r="D70" s="131">
        <f t="shared" ref="D70:J70" si="93">IF(COUNTIF(O11:O17,"&gt;0")&gt;=2,_xlfn.STDEV.P(O11:O17)," - ")</f>
        <v>1.1177647863641517E-2</v>
      </c>
      <c r="E70" s="131">
        <f t="shared" si="93"/>
        <v>7.4486631487368669E-3</v>
      </c>
      <c r="F70" s="131">
        <f t="shared" si="93"/>
        <v>1.1366675830708557E-2</v>
      </c>
      <c r="G70" s="131">
        <f t="shared" si="93"/>
        <v>1.0356063440491803E-2</v>
      </c>
      <c r="H70" s="131">
        <f t="shared" si="93"/>
        <v>8.9101326918474444E-2</v>
      </c>
      <c r="I70" s="131">
        <f t="shared" si="93"/>
        <v>1.8873381258088753E-2</v>
      </c>
      <c r="J70" s="241">
        <f t="shared" si="93"/>
        <v>7.7885999624886446E-2</v>
      </c>
    </row>
    <row r="71" spans="2:10" ht="15" thickBot="1" x14ac:dyDescent="0.35">
      <c r="B71" s="332" t="s">
        <v>68</v>
      </c>
      <c r="C71" s="333"/>
      <c r="D71" s="333"/>
      <c r="E71" s="333"/>
      <c r="F71" s="333"/>
      <c r="G71" s="333"/>
      <c r="H71" s="333"/>
      <c r="I71" s="333"/>
      <c r="J71" s="334"/>
    </row>
    <row r="72" spans="2:10" ht="15" thickBot="1" x14ac:dyDescent="0.35">
      <c r="B72" s="226" t="str">
        <f>B4</f>
        <v>#154 A</v>
      </c>
      <c r="C72" s="77" t="s">
        <v>15</v>
      </c>
      <c r="D72" s="78" t="s">
        <v>16</v>
      </c>
      <c r="E72" s="78" t="s">
        <v>17</v>
      </c>
      <c r="F72" s="77" t="s">
        <v>18</v>
      </c>
      <c r="G72" s="78" t="s">
        <v>19</v>
      </c>
      <c r="H72" s="78" t="s">
        <v>20</v>
      </c>
      <c r="I72" s="78" t="s">
        <v>21</v>
      </c>
      <c r="J72" s="235" t="s">
        <v>22</v>
      </c>
    </row>
    <row r="73" spans="2:10" x14ac:dyDescent="0.3">
      <c r="B73" s="230" t="s">
        <v>34</v>
      </c>
      <c r="C73" s="120">
        <f t="shared" ref="C73:J74" si="94">N41</f>
        <v>0.42473060563985826</v>
      </c>
      <c r="D73" s="121">
        <f t="shared" si="94"/>
        <v>0.57924492427173468</v>
      </c>
      <c r="E73" s="121">
        <f t="shared" si="94"/>
        <v>0.78383305539268544</v>
      </c>
      <c r="F73" s="121">
        <f t="shared" si="94"/>
        <v>0.56768354842281854</v>
      </c>
      <c r="G73" s="121">
        <f t="shared" si="94"/>
        <v>0.69390708519264066</v>
      </c>
      <c r="H73" s="121">
        <f t="shared" si="94"/>
        <v>0.7018555979144423</v>
      </c>
      <c r="I73" s="121">
        <f t="shared" si="94"/>
        <v>0.56599873958217028</v>
      </c>
      <c r="J73" s="242">
        <f t="shared" si="94"/>
        <v>0.68168600631045162</v>
      </c>
    </row>
    <row r="74" spans="2:10" x14ac:dyDescent="0.3">
      <c r="B74" s="230" t="s">
        <v>64</v>
      </c>
      <c r="C74" s="122">
        <f t="shared" si="94"/>
        <v>0.73395036432532512</v>
      </c>
      <c r="D74" s="123">
        <f t="shared" si="94"/>
        <v>0.70179786053389648</v>
      </c>
      <c r="E74" s="123">
        <f t="shared" si="94"/>
        <v>0.8904258827769439</v>
      </c>
      <c r="F74" s="123">
        <f t="shared" si="94"/>
        <v>0.75038386626316633</v>
      </c>
      <c r="G74" s="123">
        <f t="shared" si="94"/>
        <v>0.87039101172755984</v>
      </c>
      <c r="H74" s="123">
        <f t="shared" si="94"/>
        <v>0.88251586164217266</v>
      </c>
      <c r="I74" s="123">
        <f t="shared" si="94"/>
        <v>0.85528306381808195</v>
      </c>
      <c r="J74" s="243">
        <f t="shared" si="94"/>
        <v>0.84099306213300262</v>
      </c>
    </row>
    <row r="75" spans="2:10" ht="15" thickBot="1" x14ac:dyDescent="0.35">
      <c r="B75" s="233" t="s">
        <v>65</v>
      </c>
      <c r="C75" s="124">
        <f>IF(COUNTIF(N25:N38,"&gt;0")&gt;=2,_xlfn.STDEV.P(N25:N38)," - ")</f>
        <v>0.22175357679293772</v>
      </c>
      <c r="D75" s="125">
        <f t="shared" ref="D75:J75" si="95">IF(COUNTIF(O25:O38,"&gt;0")&gt;=2,_xlfn.STDEV.P(O25:O38)," - ")</f>
        <v>0.11757654037895342</v>
      </c>
      <c r="E75" s="125">
        <f t="shared" si="95"/>
        <v>8.7884462578629821E-2</v>
      </c>
      <c r="F75" s="125">
        <f>IF(COUNTIF(Q25:Q38,"&gt;0")&gt;=2,_xlfn.STDEV.P(Q25:Q38)," - ")</f>
        <v>0.20054397654976519</v>
      </c>
      <c r="G75" s="125">
        <f t="shared" si="95"/>
        <v>0.12156468781240476</v>
      </c>
      <c r="H75" s="125">
        <f t="shared" si="95"/>
        <v>0.15602294916927489</v>
      </c>
      <c r="I75" s="125">
        <f t="shared" si="95"/>
        <v>0.19689382471335401</v>
      </c>
      <c r="J75" s="244">
        <f t="shared" si="95"/>
        <v>0.10744055853565049</v>
      </c>
    </row>
    <row r="76" spans="2:10" ht="15" thickBot="1" x14ac:dyDescent="0.35">
      <c r="B76" s="356" t="s">
        <v>69</v>
      </c>
      <c r="C76" s="357"/>
      <c r="D76" s="357"/>
      <c r="E76" s="357"/>
      <c r="F76" s="357"/>
      <c r="G76" s="357"/>
      <c r="H76" s="357"/>
      <c r="I76" s="357"/>
      <c r="J76" s="358"/>
    </row>
    <row r="77" spans="2:10" ht="15" thickBot="1" x14ac:dyDescent="0.35">
      <c r="B77" s="226" t="str">
        <f>B4</f>
        <v>#154 A</v>
      </c>
      <c r="C77" s="81" t="s">
        <v>15</v>
      </c>
      <c r="D77" s="82" t="s">
        <v>16</v>
      </c>
      <c r="E77" s="82" t="s">
        <v>17</v>
      </c>
      <c r="F77" s="81" t="s">
        <v>18</v>
      </c>
      <c r="G77" s="82" t="s">
        <v>19</v>
      </c>
      <c r="H77" s="82" t="s">
        <v>20</v>
      </c>
      <c r="I77" s="82" t="s">
        <v>21</v>
      </c>
      <c r="J77" s="245" t="s">
        <v>22</v>
      </c>
    </row>
    <row r="78" spans="2:10" x14ac:dyDescent="0.3">
      <c r="B78" s="230" t="s">
        <v>34</v>
      </c>
      <c r="C78" s="111">
        <f>IF(ISNUMBER(C63),C63/C54," - ")</f>
        <v>0.13375000000000001</v>
      </c>
      <c r="D78" s="112">
        <f t="shared" ref="D78:J78" si="96">IF(ISNUMBER(D63),D63/D54," - ")</f>
        <v>0.18240740740740738</v>
      </c>
      <c r="E78" s="112">
        <f t="shared" si="96"/>
        <v>0.24683333333333335</v>
      </c>
      <c r="F78" s="112">
        <f t="shared" si="96"/>
        <v>0.17876666666666668</v>
      </c>
      <c r="G78" s="112">
        <f>IF(ISNUMBER(G63),G63/G54," - ")</f>
        <v>0.2185151515151515</v>
      </c>
      <c r="H78" s="112">
        <f t="shared" si="96"/>
        <v>0.22101818181818184</v>
      </c>
      <c r="I78" s="112">
        <f t="shared" si="96"/>
        <v>0.17823611111111112</v>
      </c>
      <c r="J78" s="246">
        <f t="shared" si="96"/>
        <v>0.21466666666666667</v>
      </c>
    </row>
    <row r="79" spans="2:10" ht="15" thickBot="1" x14ac:dyDescent="0.35">
      <c r="B79" s="233" t="s">
        <v>64</v>
      </c>
      <c r="C79" s="113">
        <f>IF(ISNUMBER(C64),C64/C54," - ")</f>
        <v>0.23112499999999997</v>
      </c>
      <c r="D79" s="114">
        <f t="shared" ref="D79:J79" si="97">IF(ISNUMBER(D64),D64/D54," - ")</f>
        <v>0.221</v>
      </c>
      <c r="E79" s="114">
        <f t="shared" si="97"/>
        <v>0.28039999999999998</v>
      </c>
      <c r="F79" s="114">
        <f t="shared" si="97"/>
        <v>0.23629999999999998</v>
      </c>
      <c r="G79" s="114">
        <f t="shared" si="97"/>
        <v>0.27409090909090905</v>
      </c>
      <c r="H79" s="114">
        <f t="shared" si="97"/>
        <v>0.27790909090909094</v>
      </c>
      <c r="I79" s="114">
        <f t="shared" si="97"/>
        <v>0.26933333333333331</v>
      </c>
      <c r="J79" s="247">
        <f t="shared" si="97"/>
        <v>0.26483333333333337</v>
      </c>
    </row>
    <row r="80" spans="2:10" ht="15" thickBot="1" x14ac:dyDescent="0.35">
      <c r="B80" s="339" t="s">
        <v>70</v>
      </c>
      <c r="C80" s="340"/>
      <c r="D80" s="340"/>
      <c r="E80" s="340"/>
      <c r="F80" s="340"/>
      <c r="G80" s="340"/>
      <c r="H80" s="341"/>
      <c r="I80" s="341"/>
      <c r="J80" s="342"/>
    </row>
    <row r="81" spans="2:10" ht="15" thickBot="1" x14ac:dyDescent="0.35">
      <c r="B81" s="226" t="str">
        <f>B4</f>
        <v>#154 A</v>
      </c>
      <c r="C81" s="81" t="s">
        <v>71</v>
      </c>
      <c r="D81" s="168" t="s">
        <v>29</v>
      </c>
      <c r="E81" s="82" t="s">
        <v>72</v>
      </c>
      <c r="F81" s="81" t="s">
        <v>73</v>
      </c>
      <c r="G81" s="171" t="s">
        <v>74</v>
      </c>
      <c r="H81" s="172"/>
      <c r="I81" s="173"/>
      <c r="J81" s="248"/>
    </row>
    <row r="82" spans="2:10" x14ac:dyDescent="0.3">
      <c r="B82" s="230" t="s">
        <v>34</v>
      </c>
      <c r="C82" s="169">
        <f>IF(_xlfn.AGGREGATE(9,6,E39:J39)=0," - ",_xlfn.AGGREGATE(1,6,E39:J39))</f>
        <v>21.857999999999997</v>
      </c>
      <c r="D82" s="170">
        <f>IF(_xlfn.AGGREGATE(9,6,P18:U18)=0," - ",_xlfn.AGGREGATE(1,6,P18:U18))</f>
        <v>0.95212375741873545</v>
      </c>
      <c r="E82" s="170">
        <f>IF(_xlfn.AGGREGATE(9,6,E39:J39)=0," - ",_xlfn.AGGREGATE(1,6,E39:J39))</f>
        <v>21.857999999999997</v>
      </c>
      <c r="F82" s="170">
        <f>IF(_xlfn.AGGREGATE(9,6,P39:U39)=0," - ",_xlfn.AGGREGATE(1,6,P39:U39))</f>
        <v>0.69411301518325397</v>
      </c>
      <c r="G82" s="170">
        <f>IF(ISNUMBER(E82),E82/E55," - ")</f>
        <v>0.21857999999999997</v>
      </c>
      <c r="H82" s="169"/>
      <c r="I82" s="170"/>
      <c r="J82" s="249"/>
    </row>
    <row r="83" spans="2:10" ht="15" thickBot="1" x14ac:dyDescent="0.35">
      <c r="B83" s="250" t="s">
        <v>64</v>
      </c>
      <c r="C83" s="251">
        <f>IF(_xlfn.AGGREGATE(9,6,E39:J39)=0," - ",_xlfn.AGGREGATE(4,6,E39:J39))</f>
        <v>27.43</v>
      </c>
      <c r="D83" s="252">
        <f>IF(_xlfn.AGGREGATE(9,6,P18:U18)=0," - ",_xlfn.AGGREGATE(4,6,P18:U18))</f>
        <v>0.96404700933534693</v>
      </c>
      <c r="E83" s="252">
        <f>IF(_xlfn.AGGREGATE(9,6,E39:J39)=0," - ",_xlfn.AGGREGATE(4,6,E39:J39))</f>
        <v>27.43</v>
      </c>
      <c r="F83" s="252">
        <f>IF(_xlfn.AGGREGATE(9,6,P39:U39)=0," - ",_xlfn.AGGREGATE(4,6,P39:U39))</f>
        <v>0.87105499160383637</v>
      </c>
      <c r="G83" s="252">
        <f>IF(ISNUMBER(E83),E83/E55," - ")</f>
        <v>0.27429999999999999</v>
      </c>
      <c r="H83" s="251"/>
      <c r="I83" s="252"/>
      <c r="J83" s="253"/>
    </row>
    <row r="84" spans="2:10" ht="15" thickTop="1" x14ac:dyDescent="0.3"/>
    <row r="109" spans="2:3" x14ac:dyDescent="0.3">
      <c r="B109" t="s">
        <v>75</v>
      </c>
    </row>
    <row r="110" spans="2:3" x14ac:dyDescent="0.3">
      <c r="B110" s="67" t="s">
        <v>76</v>
      </c>
      <c r="C110" s="68">
        <v>1.0545E-34</v>
      </c>
    </row>
    <row r="111" spans="2:3" x14ac:dyDescent="0.3">
      <c r="B111" s="67" t="s">
        <v>77</v>
      </c>
      <c r="C111" s="69">
        <v>1.6022000000000001E-19</v>
      </c>
    </row>
    <row r="112" spans="2:3" x14ac:dyDescent="0.3">
      <c r="B112" s="67" t="s">
        <v>78</v>
      </c>
      <c r="C112" s="69">
        <v>1.3800000000000001E-23</v>
      </c>
    </row>
  </sheetData>
  <mergeCells count="37">
    <mergeCell ref="AR20:AZ21"/>
    <mergeCell ref="B1:C1"/>
    <mergeCell ref="AR9:AZ9"/>
    <mergeCell ref="S6:AA6"/>
    <mergeCell ref="S7:AA7"/>
    <mergeCell ref="K3:L3"/>
    <mergeCell ref="AG9:AO9"/>
    <mergeCell ref="S2:AA2"/>
    <mergeCell ref="S3:AA3"/>
    <mergeCell ref="S4:AA4"/>
    <mergeCell ref="S5:AA5"/>
    <mergeCell ref="B2:C2"/>
    <mergeCell ref="B3:C3"/>
    <mergeCell ref="E2:F2"/>
    <mergeCell ref="H3:I3"/>
    <mergeCell ref="H2:I2"/>
    <mergeCell ref="T47:U50"/>
    <mergeCell ref="B61:J61"/>
    <mergeCell ref="B66:J66"/>
    <mergeCell ref="L5:M5"/>
    <mergeCell ref="O7:P7"/>
    <mergeCell ref="B50:J50"/>
    <mergeCell ref="B71:J71"/>
    <mergeCell ref="B9:F9"/>
    <mergeCell ref="K2:L2"/>
    <mergeCell ref="B80:J80"/>
    <mergeCell ref="M23:Q23"/>
    <mergeCell ref="M9:Q9"/>
    <mergeCell ref="B45:C45"/>
    <mergeCell ref="B46:C46"/>
    <mergeCell ref="B23:F23"/>
    <mergeCell ref="B76:J76"/>
    <mergeCell ref="B51:J51"/>
    <mergeCell ref="B56:J56"/>
    <mergeCell ref="B47:C47"/>
    <mergeCell ref="E3:F3"/>
    <mergeCell ref="L6:M6"/>
  </mergeCells>
  <conditionalFormatting sqref="C11:I11 C16:I1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I36 C29:E29 G29:I29 F27 D37:I40 J29:J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 C16:J18 C29:E29 G29:J29 C25:J28 C30:J40">
    <cfRule type="containsBlanks" dxfId="43" priority="45">
      <formula>LEN(TRIM(C11))=0</formula>
    </cfRule>
  </conditionalFormatting>
  <conditionalFormatting sqref="C12:J15">
    <cfRule type="containsBlanks" dxfId="42" priority="36">
      <formula>LEN(TRIM(C12))=0</formula>
    </cfRule>
  </conditionalFormatting>
  <conditionalFormatting sqref="N11:U1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  <cfRule type="containsBlanks" dxfId="41" priority="177">
      <formula>LEN(TRIM(N11))=0</formula>
    </cfRule>
  </conditionalFormatting>
  <conditionalFormatting sqref="N25:U25 N27:U27 N29:U29 N31:U31 N33:U33 N35:U35 N37:U37 N39: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U2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40" priority="59">
      <formula>LEN(TRIM(N25))=0</formula>
    </cfRule>
  </conditionalFormatting>
  <conditionalFormatting sqref="N26:U26 N28:U28 N30:U30 N32:U32 N34:U34 N36:U36 N38:U38 N40:U40">
    <cfRule type="cellIs" dxfId="39" priority="60" stopIfTrue="1" operator="equal">
      <formula>0</formula>
    </cfRule>
    <cfRule type="containsBlanks" dxfId="38" priority="78">
      <formula>LEN(TRIM(N26))=0</formula>
    </cfRule>
  </conditionalFormatting>
  <conditionalFormatting sqref="N27:U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7" priority="16">
      <formula>LEN(TRIM(N27))=0</formula>
    </cfRule>
  </conditionalFormatting>
  <conditionalFormatting sqref="N29:U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6" priority="14">
      <formula>LEN(TRIM(N29))=0</formula>
    </cfRule>
  </conditionalFormatting>
  <conditionalFormatting sqref="N31:U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5" priority="12">
      <formula>LEN(TRIM(N31))=0</formula>
    </cfRule>
  </conditionalFormatting>
  <conditionalFormatting sqref="N33:U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4" priority="10">
      <formula>LEN(TRIM(N33))=0</formula>
    </cfRule>
  </conditionalFormatting>
  <conditionalFormatting sqref="N35:U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3" priority="8">
      <formula>LEN(TRIM(N35))=0</formula>
    </cfRule>
  </conditionalFormatting>
  <conditionalFormatting sqref="N37:U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2" priority="6">
      <formula>LEN(TRIM(N37))=0</formula>
    </cfRule>
  </conditionalFormatting>
  <conditionalFormatting sqref="N39:U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1" priority="4">
      <formula>LEN(TRIM(N39))=0</formula>
    </cfRule>
  </conditionalFormatting>
  <conditionalFormatting sqref="X25:AE40">
    <cfRule type="containsBlanks" dxfId="30" priority="77">
      <formula>LEN(TRIM(X25))=0</formula>
    </cfRule>
  </conditionalFormatting>
  <conditionalFormatting sqref="C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D92-E54D-47FE-A30E-64D1DD856930}">
  <sheetPr>
    <tabColor rgb="FFFF0000"/>
  </sheetPr>
  <dimension ref="A1:BE112"/>
  <sheetViews>
    <sheetView zoomScaleNormal="100" workbookViewId="0">
      <selection activeCell="C5" sqref="C5:J7"/>
    </sheetView>
  </sheetViews>
  <sheetFormatPr baseColWidth="10" defaultColWidth="9.09765625" defaultRowHeight="14.4" outlineLevelRow="1" x14ac:dyDescent="0.3"/>
  <cols>
    <col min="1" max="1" width="4.296875" customWidth="1"/>
    <col min="2" max="2" width="12.69921875" customWidth="1"/>
    <col min="3" max="3" width="6" customWidth="1"/>
    <col min="4" max="8" width="5.69921875" customWidth="1"/>
    <col min="9" max="9" width="7.09765625" customWidth="1"/>
    <col min="10" max="10" width="5.69921875" customWidth="1"/>
    <col min="11" max="11" width="6.69921875" customWidth="1"/>
    <col min="12" max="12" width="7.8984375" customWidth="1"/>
    <col min="13" max="13" width="5.69921875" customWidth="1"/>
    <col min="14" max="14" width="9.8984375" customWidth="1"/>
    <col min="26" max="26" width="9.296875" bestFit="1" customWidth="1"/>
    <col min="30" max="33" width="9.296875" bestFit="1" customWidth="1"/>
    <col min="44" max="44" width="4.3984375" customWidth="1"/>
    <col min="45" max="52" width="7.09765625" customWidth="1"/>
    <col min="54" max="55" width="15.296875" customWidth="1"/>
    <col min="56" max="56" width="23.8984375" customWidth="1"/>
    <col min="57" max="57" width="24.69921875" customWidth="1"/>
  </cols>
  <sheetData>
    <row r="1" spans="1:57" ht="15" customHeight="1" thickBot="1" x14ac:dyDescent="0.35">
      <c r="B1" s="385" t="s">
        <v>0</v>
      </c>
      <c r="C1" s="386"/>
      <c r="D1" s="260" t="str">
        <f>'Cooldown 1'!D1</f>
        <v>240930_U3</v>
      </c>
      <c r="E1" s="261" t="s">
        <v>1</v>
      </c>
      <c r="F1" s="261" t="s">
        <v>2</v>
      </c>
      <c r="G1" s="261"/>
      <c r="H1" s="261"/>
      <c r="I1" s="261"/>
      <c r="J1" s="261"/>
      <c r="K1" s="261"/>
      <c r="L1" s="261"/>
      <c r="M1" s="262"/>
    </row>
    <row r="2" spans="1:57" ht="15.7" customHeight="1" thickBot="1" x14ac:dyDescent="0.35">
      <c r="B2" s="410" t="s">
        <v>3</v>
      </c>
      <c r="C2" s="411"/>
      <c r="D2" s="258">
        <f>'Cooldown 1'!D2</f>
        <v>371</v>
      </c>
      <c r="E2" s="413" t="s">
        <v>4</v>
      </c>
      <c r="F2" s="413"/>
      <c r="G2" s="258">
        <f>'Cooldown 1'!G2</f>
        <v>9.52</v>
      </c>
      <c r="H2" s="413" t="s">
        <v>5</v>
      </c>
      <c r="I2" s="413"/>
      <c r="J2" s="258">
        <f>'Cooldown 1'!J2</f>
        <v>0.5</v>
      </c>
      <c r="K2" s="338" t="s">
        <v>6</v>
      </c>
      <c r="L2" s="338"/>
      <c r="M2" s="259">
        <f>'Cooldown 1'!M2</f>
        <v>1.76</v>
      </c>
      <c r="O2" s="59" t="s">
        <v>7</v>
      </c>
      <c r="P2" s="60" t="s">
        <v>8</v>
      </c>
      <c r="Q2" s="61" t="s">
        <v>9</v>
      </c>
      <c r="S2" s="401" t="s">
        <v>10</v>
      </c>
      <c r="T2" s="402"/>
      <c r="U2" s="402"/>
      <c r="V2" s="402"/>
      <c r="W2" s="402"/>
      <c r="X2" s="402"/>
      <c r="Y2" s="402"/>
      <c r="Z2" s="402"/>
      <c r="AA2" s="403"/>
    </row>
    <row r="3" spans="1:57" ht="19.899999999999999" customHeight="1" thickTop="1" thickBot="1" x14ac:dyDescent="0.35">
      <c r="B3" s="412" t="s">
        <v>11</v>
      </c>
      <c r="C3" s="367"/>
      <c r="D3" s="57">
        <f>'Cooldown 1'!D3</f>
        <v>486</v>
      </c>
      <c r="E3" s="367" t="s">
        <v>12</v>
      </c>
      <c r="F3" s="367"/>
      <c r="G3" s="57">
        <f>'Cooldown 1'!G3</f>
        <v>7.4</v>
      </c>
      <c r="H3" s="414" t="s">
        <v>13</v>
      </c>
      <c r="I3" s="414"/>
      <c r="J3" s="57">
        <f>'Cooldown 1'!J3</f>
        <v>4.5</v>
      </c>
      <c r="K3" s="396"/>
      <c r="L3" s="397"/>
      <c r="M3" s="58"/>
      <c r="O3" s="42"/>
      <c r="P3" s="62"/>
      <c r="Q3" s="63"/>
      <c r="S3" s="404"/>
      <c r="T3" s="405"/>
      <c r="U3" s="405"/>
      <c r="V3" s="405"/>
      <c r="W3" s="405"/>
      <c r="X3" s="405"/>
      <c r="Y3" s="405"/>
      <c r="Z3" s="405"/>
      <c r="AA3" s="406"/>
    </row>
    <row r="4" spans="1:57" ht="17.149999999999999" customHeight="1" outlineLevel="1" thickTop="1" thickBot="1" x14ac:dyDescent="0.35">
      <c r="B4" s="225" t="s">
        <v>14</v>
      </c>
      <c r="C4" s="16" t="s">
        <v>15</v>
      </c>
      <c r="D4" s="17" t="s">
        <v>16</v>
      </c>
      <c r="E4" s="17" t="s">
        <v>17</v>
      </c>
      <c r="F4" s="16" t="s">
        <v>18</v>
      </c>
      <c r="G4" s="17" t="s">
        <v>19</v>
      </c>
      <c r="H4" s="17" t="s">
        <v>20</v>
      </c>
      <c r="I4" s="17" t="s">
        <v>21</v>
      </c>
      <c r="J4" s="18" t="s">
        <v>22</v>
      </c>
      <c r="O4" s="42"/>
      <c r="P4" s="62"/>
      <c r="Q4" s="64"/>
      <c r="S4" s="407"/>
      <c r="T4" s="408"/>
      <c r="U4" s="408"/>
      <c r="V4" s="408"/>
      <c r="W4" s="408"/>
      <c r="X4" s="408"/>
      <c r="Y4" s="408"/>
      <c r="Z4" s="408"/>
      <c r="AA4" s="409"/>
    </row>
    <row r="5" spans="1:57" ht="17.149999999999999" customHeight="1" outlineLevel="1" thickTop="1" thickBot="1" x14ac:dyDescent="0.35">
      <c r="B5" s="309" t="s">
        <v>23</v>
      </c>
      <c r="C5" s="318">
        <f>'Cooldown 1'!C5</f>
        <v>80</v>
      </c>
      <c r="D5" s="319">
        <f>'Cooldown 1'!D5</f>
        <v>90</v>
      </c>
      <c r="E5" s="319">
        <f>'Cooldown 1'!E5</f>
        <v>100</v>
      </c>
      <c r="F5" s="323">
        <f>'Cooldown 1'!F5</f>
        <v>100</v>
      </c>
      <c r="G5" s="321">
        <f>'Cooldown 1'!G5</f>
        <v>100</v>
      </c>
      <c r="H5" s="324">
        <f>'Cooldown 1'!H5</f>
        <v>100</v>
      </c>
      <c r="I5" s="324">
        <f>'Cooldown 1'!I5</f>
        <v>100</v>
      </c>
      <c r="J5" s="322">
        <f>'Cooldown 1'!J5</f>
        <v>100</v>
      </c>
      <c r="L5" s="377" t="s">
        <v>24</v>
      </c>
      <c r="M5" s="378"/>
      <c r="O5" s="42"/>
      <c r="P5" s="62"/>
      <c r="Q5" s="64"/>
      <c r="S5" s="407"/>
      <c r="T5" s="408"/>
      <c r="U5" s="408"/>
      <c r="V5" s="408"/>
      <c r="W5" s="408"/>
      <c r="X5" s="408"/>
      <c r="Y5" s="408"/>
      <c r="Z5" s="408"/>
      <c r="AA5" s="409"/>
    </row>
    <row r="6" spans="1:57" ht="17.149999999999999" customHeight="1" outlineLevel="1" thickTop="1" thickBot="1" x14ac:dyDescent="0.35">
      <c r="B6" s="309" t="s">
        <v>25</v>
      </c>
      <c r="C6" s="320">
        <f>'Cooldown 1'!C6</f>
        <v>80</v>
      </c>
      <c r="D6" s="306">
        <f>'Cooldown 1'!D6</f>
        <v>90</v>
      </c>
      <c r="E6" s="306">
        <f>'Cooldown 1'!E6</f>
        <v>100</v>
      </c>
      <c r="F6" s="306">
        <f>'Cooldown 1'!F6</f>
        <v>100</v>
      </c>
      <c r="G6" s="306">
        <f>'Cooldown 1'!G6</f>
        <v>110</v>
      </c>
      <c r="H6" s="306">
        <f>'Cooldown 1'!H6</f>
        <v>110</v>
      </c>
      <c r="I6" s="306">
        <f>'Cooldown 1'!I6</f>
        <v>120</v>
      </c>
      <c r="J6" s="325">
        <f>'Cooldown 1'!J6</f>
        <v>120</v>
      </c>
      <c r="L6" s="415"/>
      <c r="M6" s="416"/>
      <c r="O6" s="42"/>
      <c r="P6" s="62"/>
      <c r="Q6" s="64"/>
      <c r="S6" s="390"/>
      <c r="T6" s="391"/>
      <c r="U6" s="391"/>
      <c r="V6" s="391"/>
      <c r="W6" s="391"/>
      <c r="X6" s="391"/>
      <c r="Y6" s="391"/>
      <c r="Z6" s="391"/>
      <c r="AA6" s="392"/>
    </row>
    <row r="7" spans="1:57" ht="17.149999999999999" customHeight="1" outlineLevel="1" thickTop="1" thickBot="1" x14ac:dyDescent="0.35">
      <c r="B7" s="222">
        <v>8</v>
      </c>
      <c r="C7" s="321">
        <f>'Cooldown 1'!C7</f>
        <v>500</v>
      </c>
      <c r="D7" s="322">
        <f>'Cooldown 1'!D7</f>
        <v>500</v>
      </c>
      <c r="E7" s="321">
        <f>'Cooldown 1'!E7</f>
        <v>100</v>
      </c>
      <c r="F7" s="324">
        <f>'Cooldown 1'!F7</f>
        <v>100</v>
      </c>
      <c r="G7" s="324">
        <f>'Cooldown 1'!G7</f>
        <v>100</v>
      </c>
      <c r="H7" s="324">
        <f>'Cooldown 1'!H7</f>
        <v>100</v>
      </c>
      <c r="I7" s="324">
        <f>'Cooldown 1'!I7</f>
        <v>100</v>
      </c>
      <c r="J7" s="322">
        <f>'Cooldown 1'!J7</f>
        <v>100</v>
      </c>
      <c r="O7" s="379" t="s">
        <v>27</v>
      </c>
      <c r="P7" s="380"/>
      <c r="Q7" s="289"/>
      <c r="S7" s="393"/>
      <c r="T7" s="394"/>
      <c r="U7" s="394"/>
      <c r="V7" s="394"/>
      <c r="W7" s="394"/>
      <c r="X7" s="394"/>
      <c r="Y7" s="394"/>
      <c r="Z7" s="394"/>
      <c r="AA7" s="395"/>
    </row>
    <row r="8" spans="1:57" ht="17.149999999999999" customHeight="1" outlineLevel="1" thickTop="1" thickBot="1" x14ac:dyDescent="0.35">
      <c r="B8" s="221"/>
      <c r="C8" s="221"/>
      <c r="D8" s="221"/>
      <c r="E8" s="221"/>
      <c r="F8" s="221"/>
      <c r="G8" s="221"/>
      <c r="H8" s="221"/>
      <c r="I8" s="221"/>
      <c r="J8" s="221"/>
    </row>
    <row r="9" spans="1:57" ht="17.149999999999999" customHeight="1" outlineLevel="1" thickTop="1" thickBot="1" x14ac:dyDescent="0.35">
      <c r="A9" s="177"/>
      <c r="B9" s="335" t="s">
        <v>28</v>
      </c>
      <c r="C9" s="336"/>
      <c r="D9" s="336"/>
      <c r="E9" s="336"/>
      <c r="F9" s="337"/>
      <c r="G9" s="214"/>
      <c r="H9" s="40"/>
      <c r="I9" s="40"/>
      <c r="J9" s="41"/>
      <c r="M9" s="346" t="s">
        <v>29</v>
      </c>
      <c r="N9" s="347"/>
      <c r="O9" s="347"/>
      <c r="P9" s="347"/>
      <c r="Q9" s="348"/>
      <c r="R9" s="40"/>
      <c r="S9" s="40"/>
      <c r="T9" s="40"/>
      <c r="U9" s="41"/>
      <c r="W9" s="212"/>
      <c r="X9" s="39"/>
      <c r="Y9" s="39"/>
      <c r="Z9" s="20" t="s">
        <v>30</v>
      </c>
      <c r="AA9" s="19"/>
      <c r="AB9" s="40"/>
      <c r="AC9" s="40"/>
      <c r="AD9" s="40"/>
      <c r="AE9" s="41"/>
      <c r="AG9" s="398" t="s">
        <v>31</v>
      </c>
      <c r="AH9" s="399"/>
      <c r="AI9" s="399"/>
      <c r="AJ9" s="399"/>
      <c r="AK9" s="399"/>
      <c r="AL9" s="399"/>
      <c r="AM9" s="399"/>
      <c r="AN9" s="399"/>
      <c r="AO9" s="400"/>
      <c r="AR9" s="387" t="s">
        <v>32</v>
      </c>
      <c r="AS9" s="388"/>
      <c r="AT9" s="388"/>
      <c r="AU9" s="388"/>
      <c r="AV9" s="388"/>
      <c r="AW9" s="388"/>
      <c r="AX9" s="388"/>
      <c r="AY9" s="388"/>
      <c r="AZ9" s="389"/>
      <c r="BB9" s="97"/>
      <c r="BC9" s="98"/>
      <c r="BD9" s="98"/>
      <c r="BE9" s="98"/>
    </row>
    <row r="10" spans="1:57" ht="17.149999999999999" customHeight="1" outlineLevel="1" thickTop="1" thickBot="1" x14ac:dyDescent="0.35">
      <c r="B10" s="15" t="s">
        <v>33</v>
      </c>
      <c r="C10" s="16" t="s">
        <v>15</v>
      </c>
      <c r="D10" s="17" t="s">
        <v>16</v>
      </c>
      <c r="E10" s="17" t="s">
        <v>17</v>
      </c>
      <c r="F10" s="18" t="s">
        <v>18</v>
      </c>
      <c r="G10" s="74" t="s">
        <v>19</v>
      </c>
      <c r="H10" s="75" t="s">
        <v>20</v>
      </c>
      <c r="I10" s="75" t="s">
        <v>21</v>
      </c>
      <c r="J10" s="76" t="s">
        <v>22</v>
      </c>
      <c r="M10" s="15" t="s">
        <v>33</v>
      </c>
      <c r="N10" s="16" t="s">
        <v>15</v>
      </c>
      <c r="O10" s="17" t="s">
        <v>16</v>
      </c>
      <c r="P10" s="17" t="s">
        <v>17</v>
      </c>
      <c r="Q10" s="18" t="s">
        <v>18</v>
      </c>
      <c r="R10" s="16" t="s">
        <v>19</v>
      </c>
      <c r="S10" s="17" t="s">
        <v>20</v>
      </c>
      <c r="T10" s="17" t="s">
        <v>21</v>
      </c>
      <c r="U10" s="18" t="s">
        <v>22</v>
      </c>
      <c r="W10" s="15" t="s">
        <v>33</v>
      </c>
      <c r="X10" s="16" t="s">
        <v>15</v>
      </c>
      <c r="Y10" s="17" t="s">
        <v>16</v>
      </c>
      <c r="Z10" s="17" t="s">
        <v>17</v>
      </c>
      <c r="AA10" s="18" t="s">
        <v>18</v>
      </c>
      <c r="AB10" s="16" t="s">
        <v>19</v>
      </c>
      <c r="AC10" s="17" t="s">
        <v>20</v>
      </c>
      <c r="AD10" s="17" t="s">
        <v>21</v>
      </c>
      <c r="AE10" s="18" t="s">
        <v>22</v>
      </c>
      <c r="AG10" s="104"/>
      <c r="AH10" s="74" t="s">
        <v>15</v>
      </c>
      <c r="AI10" s="75" t="s">
        <v>16</v>
      </c>
      <c r="AJ10" s="75" t="s">
        <v>17</v>
      </c>
      <c r="AK10" s="76" t="s">
        <v>18</v>
      </c>
      <c r="AL10" s="74" t="s">
        <v>19</v>
      </c>
      <c r="AM10" s="75" t="s">
        <v>20</v>
      </c>
      <c r="AN10" s="75" t="s">
        <v>21</v>
      </c>
      <c r="AO10" s="105" t="s">
        <v>22</v>
      </c>
      <c r="AR10" s="44"/>
      <c r="AS10" s="45" t="s">
        <v>15</v>
      </c>
      <c r="AT10" s="46" t="s">
        <v>16</v>
      </c>
      <c r="AU10" s="46" t="s">
        <v>17</v>
      </c>
      <c r="AV10" s="47" t="s">
        <v>18</v>
      </c>
      <c r="AW10" s="45" t="s">
        <v>19</v>
      </c>
      <c r="AX10" s="46" t="s">
        <v>20</v>
      </c>
      <c r="AY10" s="46" t="s">
        <v>21</v>
      </c>
      <c r="AZ10" s="47" t="s">
        <v>22</v>
      </c>
      <c r="BB10" s="98"/>
      <c r="BC10" s="98"/>
      <c r="BD10" s="98"/>
      <c r="BE10" s="98"/>
    </row>
    <row r="11" spans="1:57" ht="17.149999999999999" customHeight="1" outlineLevel="1" thickTop="1" thickBot="1" x14ac:dyDescent="0.35">
      <c r="B11" s="26">
        <v>1</v>
      </c>
      <c r="C11" s="6"/>
      <c r="D11" s="7"/>
      <c r="E11" s="7"/>
      <c r="F11" s="184"/>
      <c r="G11" s="290"/>
      <c r="H11" s="291"/>
      <c r="I11" s="291"/>
      <c r="J11" s="175"/>
      <c r="M11" s="26">
        <v>1</v>
      </c>
      <c r="N11" s="165" t="str">
        <f>IF(AND(ISNUMBER(C11),X11&lt;&gt;0),C11/X11,"")</f>
        <v/>
      </c>
      <c r="O11" s="163" t="str">
        <f t="shared" ref="O11:U18" si="0">IF(AND(ISNUMBER(D11),Y11&lt;&gt;0),D11/Y11,"")</f>
        <v/>
      </c>
      <c r="P11" s="163" t="str">
        <f t="shared" si="0"/>
        <v/>
      </c>
      <c r="Q11" s="164" t="str">
        <f t="shared" si="0"/>
        <v/>
      </c>
      <c r="R11" s="292" t="str">
        <f t="shared" si="0"/>
        <v/>
      </c>
      <c r="S11" s="293" t="str">
        <f t="shared" si="0"/>
        <v/>
      </c>
      <c r="T11" s="293" t="str">
        <f t="shared" si="0"/>
        <v/>
      </c>
      <c r="U11" s="181" t="str">
        <f t="shared" si="0"/>
        <v/>
      </c>
      <c r="W11" s="26">
        <v>1</v>
      </c>
      <c r="X11" s="263">
        <f t="shared" ref="X11:AE18" si="1">AH11*$D$2/1000000</f>
        <v>3.3202346994249998</v>
      </c>
      <c r="Y11" s="264">
        <f t="shared" si="1"/>
        <v>2.592406088377778</v>
      </c>
      <c r="Z11" s="264">
        <f t="shared" si="1"/>
        <v>2.1681038695399999</v>
      </c>
      <c r="AA11" s="265">
        <f t="shared" si="1"/>
        <v>2.1681038695399999</v>
      </c>
      <c r="AB11" s="294">
        <f t="shared" si="1"/>
        <v>0.1855</v>
      </c>
      <c r="AC11" s="296">
        <f t="shared" si="1"/>
        <v>0.1855</v>
      </c>
      <c r="AD11" s="296">
        <f t="shared" si="1"/>
        <v>0.1855</v>
      </c>
      <c r="AE11" s="295">
        <f t="shared" si="1"/>
        <v>0.1855</v>
      </c>
      <c r="AG11" s="106">
        <v>1</v>
      </c>
      <c r="AH11" s="83">
        <f>AS11/C$5*1000</f>
        <v>8949.4196749999992</v>
      </c>
      <c r="AI11" s="84">
        <f>AT11/D$5*1000</f>
        <v>6987.6174888888891</v>
      </c>
      <c r="AJ11" s="84">
        <f>AU11/E$5*1000</f>
        <v>5843.9457400000001</v>
      </c>
      <c r="AK11" s="84">
        <f>AV11/F$5*1000</f>
        <v>5843.9457400000001</v>
      </c>
      <c r="AL11" s="297">
        <f>AW11/$G$5*1000</f>
        <v>500</v>
      </c>
      <c r="AM11" s="299">
        <f>AX11/$H$5*1000</f>
        <v>500</v>
      </c>
      <c r="AN11" s="299">
        <f>AY11/$I$5*1000</f>
        <v>500</v>
      </c>
      <c r="AO11" s="298">
        <f>AZ11/$J$5*1000</f>
        <v>500</v>
      </c>
      <c r="AR11" s="71">
        <v>1</v>
      </c>
      <c r="AS11" s="277">
        <v>715.953574</v>
      </c>
      <c r="AT11" s="278">
        <v>628.88557400000002</v>
      </c>
      <c r="AU11" s="278">
        <v>584.39457400000003</v>
      </c>
      <c r="AV11" s="278">
        <v>584.39457400000003</v>
      </c>
      <c r="AW11" s="300">
        <v>50</v>
      </c>
      <c r="AX11" s="301">
        <v>50</v>
      </c>
      <c r="AY11" s="301">
        <v>50</v>
      </c>
      <c r="AZ11" s="302">
        <v>50</v>
      </c>
      <c r="BB11" s="99"/>
      <c r="BC11" s="99"/>
      <c r="BD11" s="99"/>
      <c r="BE11" s="99"/>
    </row>
    <row r="12" spans="1:57" ht="15" customHeight="1" thickTop="1" x14ac:dyDescent="0.3">
      <c r="B12" s="27">
        <v>2</v>
      </c>
      <c r="C12" s="8"/>
      <c r="D12" s="9"/>
      <c r="E12" s="10"/>
      <c r="F12" s="22"/>
      <c r="G12" s="6"/>
      <c r="H12" s="7"/>
      <c r="I12" s="7"/>
      <c r="J12" s="21"/>
      <c r="M12" s="27">
        <v>2</v>
      </c>
      <c r="N12" s="160" t="str">
        <f t="shared" ref="N12:N18" si="2">IF(AND(ISNUMBER(C12),X12&lt;&gt;0),C12/X12,"")</f>
        <v/>
      </c>
      <c r="O12" s="158" t="str">
        <f t="shared" si="0"/>
        <v/>
      </c>
      <c r="P12" s="158" t="str">
        <f t="shared" si="0"/>
        <v/>
      </c>
      <c r="Q12" s="159" t="str">
        <f t="shared" si="0"/>
        <v/>
      </c>
      <c r="R12" s="165" t="str">
        <f t="shared" si="0"/>
        <v/>
      </c>
      <c r="S12" s="163" t="str">
        <f t="shared" si="0"/>
        <v/>
      </c>
      <c r="T12" s="163" t="str">
        <f t="shared" si="0"/>
        <v/>
      </c>
      <c r="U12" s="164" t="str">
        <f t="shared" si="0"/>
        <v/>
      </c>
      <c r="W12" s="27">
        <v>2</v>
      </c>
      <c r="X12" s="267">
        <f>AH12*$D$2/1000000</f>
        <v>3.3202346994249998</v>
      </c>
      <c r="Y12" s="268">
        <f t="shared" si="1"/>
        <v>2.592406088377778</v>
      </c>
      <c r="Z12" s="268">
        <f t="shared" si="1"/>
        <v>2.1681038695399999</v>
      </c>
      <c r="AA12" s="269">
        <f t="shared" si="1"/>
        <v>2.1681038695399999</v>
      </c>
      <c r="AB12" s="267">
        <f t="shared" si="1"/>
        <v>1.7601018223090912</v>
      </c>
      <c r="AC12" s="268">
        <f t="shared" si="1"/>
        <v>1.7601018223090912</v>
      </c>
      <c r="AD12" s="268">
        <f t="shared" si="1"/>
        <v>1.474595378783333</v>
      </c>
      <c r="AE12" s="270">
        <f t="shared" si="1"/>
        <v>1.474595378783333</v>
      </c>
      <c r="AG12" s="107">
        <v>2</v>
      </c>
      <c r="AH12" s="86">
        <f t="shared" ref="AH12:AO17" si="3">AS12/C$6*1000</f>
        <v>8949.4196749999992</v>
      </c>
      <c r="AI12" s="103">
        <f t="shared" si="3"/>
        <v>6987.6174888888891</v>
      </c>
      <c r="AJ12" s="103">
        <f t="shared" si="3"/>
        <v>5843.9457400000001</v>
      </c>
      <c r="AK12" s="87">
        <f t="shared" si="3"/>
        <v>5843.9457400000001</v>
      </c>
      <c r="AL12" s="103">
        <f t="shared" si="3"/>
        <v>4744.2097636363642</v>
      </c>
      <c r="AM12" s="103">
        <f t="shared" si="3"/>
        <v>4744.2097636363642</v>
      </c>
      <c r="AN12" s="103">
        <f t="shared" si="3"/>
        <v>3974.6506166666663</v>
      </c>
      <c r="AO12" s="87">
        <f t="shared" si="3"/>
        <v>3974.6506166666663</v>
      </c>
      <c r="AR12" s="72">
        <v>2</v>
      </c>
      <c r="AS12" s="42">
        <v>715.953574</v>
      </c>
      <c r="AT12" s="273">
        <v>628.88557400000002</v>
      </c>
      <c r="AU12" s="273">
        <v>584.39457400000003</v>
      </c>
      <c r="AV12" s="280">
        <v>584.39457400000003</v>
      </c>
      <c r="AW12" s="273">
        <v>521.8630740000001</v>
      </c>
      <c r="AX12" s="273">
        <v>521.8630740000001</v>
      </c>
      <c r="AY12" s="273">
        <v>476.95807399999995</v>
      </c>
      <c r="AZ12" s="64">
        <v>476.95807399999995</v>
      </c>
      <c r="BB12" s="100"/>
    </row>
    <row r="13" spans="1:57" ht="19.899999999999999" customHeight="1" x14ac:dyDescent="0.3">
      <c r="B13" s="27">
        <v>3</v>
      </c>
      <c r="C13" s="8"/>
      <c r="D13" s="38"/>
      <c r="E13" s="9"/>
      <c r="F13" s="22"/>
      <c r="G13" s="8"/>
      <c r="H13" s="9"/>
      <c r="I13" s="9"/>
      <c r="J13" s="22"/>
      <c r="M13" s="27">
        <v>3</v>
      </c>
      <c r="N13" s="160" t="str">
        <f t="shared" si="2"/>
        <v/>
      </c>
      <c r="O13" s="158" t="str">
        <f t="shared" si="0"/>
        <v/>
      </c>
      <c r="P13" s="158" t="str">
        <f t="shared" si="0"/>
        <v/>
      </c>
      <c r="Q13" s="159" t="str">
        <f t="shared" si="0"/>
        <v/>
      </c>
      <c r="R13" s="160" t="str">
        <f t="shared" si="0"/>
        <v/>
      </c>
      <c r="S13" s="158" t="str">
        <f t="shared" si="0"/>
        <v/>
      </c>
      <c r="T13" s="158" t="str">
        <f t="shared" si="0"/>
        <v/>
      </c>
      <c r="U13" s="159" t="str">
        <f t="shared" si="0"/>
        <v/>
      </c>
      <c r="W13" s="27">
        <v>3</v>
      </c>
      <c r="X13" s="267">
        <f t="shared" si="1"/>
        <v>3.3202346994249998</v>
      </c>
      <c r="Y13" s="268">
        <f t="shared" si="1"/>
        <v>2.592406088377778</v>
      </c>
      <c r="Z13" s="268">
        <f t="shared" si="1"/>
        <v>2.1681038695399999</v>
      </c>
      <c r="AA13" s="269">
        <f t="shared" si="1"/>
        <v>2.1681038695399999</v>
      </c>
      <c r="AB13" s="267">
        <f t="shared" si="1"/>
        <v>1.7601018223090912</v>
      </c>
      <c r="AC13" s="268">
        <f t="shared" si="1"/>
        <v>1.7601018223090912</v>
      </c>
      <c r="AD13" s="268">
        <f t="shared" si="1"/>
        <v>1.474595378783333</v>
      </c>
      <c r="AE13" s="270">
        <f t="shared" si="1"/>
        <v>1.474595378783333</v>
      </c>
      <c r="AG13" s="107">
        <v>3</v>
      </c>
      <c r="AH13" s="86">
        <f t="shared" si="3"/>
        <v>8949.4196749999992</v>
      </c>
      <c r="AI13" s="103">
        <f t="shared" si="3"/>
        <v>6987.6174888888891</v>
      </c>
      <c r="AJ13" s="103">
        <f t="shared" si="3"/>
        <v>5843.9457400000001</v>
      </c>
      <c r="AK13" s="87">
        <f t="shared" si="3"/>
        <v>5843.9457400000001</v>
      </c>
      <c r="AL13" s="103">
        <f t="shared" si="3"/>
        <v>4744.2097636363642</v>
      </c>
      <c r="AM13" s="103">
        <f t="shared" si="3"/>
        <v>4744.2097636363642</v>
      </c>
      <c r="AN13" s="103">
        <f t="shared" si="3"/>
        <v>3974.6506166666663</v>
      </c>
      <c r="AO13" s="87">
        <f t="shared" si="3"/>
        <v>3974.6506166666663</v>
      </c>
      <c r="AR13" s="72">
        <v>3</v>
      </c>
      <c r="AS13" s="42">
        <v>715.953574</v>
      </c>
      <c r="AT13" s="273">
        <v>628.88557400000002</v>
      </c>
      <c r="AU13" s="273">
        <v>584.39457400000003</v>
      </c>
      <c r="AV13" s="280">
        <v>584.39457400000003</v>
      </c>
      <c r="AW13" s="273">
        <v>521.8630740000001</v>
      </c>
      <c r="AX13" s="273">
        <v>521.8630740000001</v>
      </c>
      <c r="AY13" s="273">
        <v>476.95807399999995</v>
      </c>
      <c r="AZ13" s="64">
        <v>476.95807399999995</v>
      </c>
      <c r="BC13" s="101"/>
      <c r="BD13" s="101"/>
      <c r="BE13" s="101"/>
    </row>
    <row r="14" spans="1:57" ht="19.899999999999999" customHeight="1" thickBot="1" x14ac:dyDescent="0.35">
      <c r="B14" s="28">
        <v>4</v>
      </c>
      <c r="C14" s="174"/>
      <c r="D14" s="23"/>
      <c r="E14" s="23"/>
      <c r="F14" s="24"/>
      <c r="G14" s="25"/>
      <c r="H14" s="23"/>
      <c r="I14" s="23"/>
      <c r="J14" s="24"/>
      <c r="M14" s="28">
        <v>4</v>
      </c>
      <c r="N14" s="178" t="str">
        <f t="shared" si="2"/>
        <v/>
      </c>
      <c r="O14" s="161" t="str">
        <f t="shared" si="0"/>
        <v/>
      </c>
      <c r="P14" s="161" t="str">
        <f t="shared" si="0"/>
        <v/>
      </c>
      <c r="Q14" s="162" t="str">
        <f t="shared" si="0"/>
        <v/>
      </c>
      <c r="R14" s="178" t="str">
        <f t="shared" si="0"/>
        <v/>
      </c>
      <c r="S14" s="161" t="str">
        <f t="shared" si="0"/>
        <v/>
      </c>
      <c r="T14" s="161" t="str">
        <f t="shared" si="0"/>
        <v/>
      </c>
      <c r="U14" s="162" t="str">
        <f t="shared" si="0"/>
        <v/>
      </c>
      <c r="W14" s="28">
        <v>4</v>
      </c>
      <c r="X14" s="271">
        <f t="shared" si="1"/>
        <v>3.3202346994249998</v>
      </c>
      <c r="Y14" s="272">
        <f t="shared" si="1"/>
        <v>2.592406088377778</v>
      </c>
      <c r="Z14" s="272">
        <f t="shared" si="1"/>
        <v>2.1681038695399999</v>
      </c>
      <c r="AA14" s="273">
        <f t="shared" si="1"/>
        <v>2.1681038695399999</v>
      </c>
      <c r="AB14" s="274">
        <f t="shared" si="1"/>
        <v>1.7601018223090912</v>
      </c>
      <c r="AC14" s="275">
        <f t="shared" si="1"/>
        <v>1.7601018223090912</v>
      </c>
      <c r="AD14" s="275">
        <f t="shared" si="1"/>
        <v>1.474595378783333</v>
      </c>
      <c r="AE14" s="276">
        <f t="shared" si="1"/>
        <v>1.474595378783333</v>
      </c>
      <c r="AG14" s="108">
        <v>4</v>
      </c>
      <c r="AH14" s="91">
        <f t="shared" si="3"/>
        <v>8949.4196749999992</v>
      </c>
      <c r="AI14" s="92">
        <f t="shared" si="3"/>
        <v>6987.6174888888891</v>
      </c>
      <c r="AJ14" s="92">
        <f t="shared" si="3"/>
        <v>5843.9457400000001</v>
      </c>
      <c r="AK14" s="93">
        <f t="shared" si="3"/>
        <v>5843.9457400000001</v>
      </c>
      <c r="AL14" s="103">
        <f t="shared" si="3"/>
        <v>4744.2097636363642</v>
      </c>
      <c r="AM14" s="103">
        <f t="shared" si="3"/>
        <v>4744.2097636363642</v>
      </c>
      <c r="AN14" s="103">
        <f t="shared" si="3"/>
        <v>3974.6506166666663</v>
      </c>
      <c r="AO14" s="87">
        <f t="shared" si="3"/>
        <v>3974.6506166666663</v>
      </c>
      <c r="AR14" s="73">
        <v>4</v>
      </c>
      <c r="AS14" s="43">
        <v>715.953574</v>
      </c>
      <c r="AT14" s="281">
        <v>628.88557400000002</v>
      </c>
      <c r="AU14" s="281">
        <v>584.39457400000003</v>
      </c>
      <c r="AV14" s="282">
        <v>584.39457400000003</v>
      </c>
      <c r="AW14" s="273">
        <v>521.8630740000001</v>
      </c>
      <c r="AX14" s="273">
        <v>521.8630740000001</v>
      </c>
      <c r="AY14" s="273">
        <v>476.95807399999995</v>
      </c>
      <c r="AZ14" s="64">
        <v>476.95807399999995</v>
      </c>
    </row>
    <row r="15" spans="1:57" ht="17.149999999999999" customHeight="1" outlineLevel="1" thickTop="1" x14ac:dyDescent="0.3">
      <c r="B15" s="26">
        <v>5</v>
      </c>
      <c r="C15" s="6"/>
      <c r="D15" s="7"/>
      <c r="E15" s="7"/>
      <c r="F15" s="21"/>
      <c r="G15" s="6"/>
      <c r="H15" s="7"/>
      <c r="I15" s="7"/>
      <c r="J15" s="21"/>
      <c r="M15" s="26">
        <v>5</v>
      </c>
      <c r="N15" s="165" t="str">
        <f t="shared" si="2"/>
        <v/>
      </c>
      <c r="O15" s="163" t="str">
        <f t="shared" si="0"/>
        <v/>
      </c>
      <c r="P15" s="163" t="str">
        <f t="shared" si="0"/>
        <v/>
      </c>
      <c r="Q15" s="164" t="str">
        <f t="shared" si="0"/>
        <v/>
      </c>
      <c r="R15" s="165" t="str">
        <f t="shared" si="0"/>
        <v/>
      </c>
      <c r="S15" s="163" t="str">
        <f t="shared" si="0"/>
        <v/>
      </c>
      <c r="T15" s="163" t="str">
        <f t="shared" si="0"/>
        <v/>
      </c>
      <c r="U15" s="164" t="str">
        <f t="shared" si="0"/>
        <v/>
      </c>
      <c r="W15" s="26">
        <v>5</v>
      </c>
      <c r="X15" s="263">
        <f>AH15*$D$2/1000000</f>
        <v>3.3202346994249998</v>
      </c>
      <c r="Y15" s="264">
        <f t="shared" si="1"/>
        <v>2.592406088377778</v>
      </c>
      <c r="Z15" s="264">
        <f t="shared" si="1"/>
        <v>2.1681038695399999</v>
      </c>
      <c r="AA15" s="266">
        <f t="shared" si="1"/>
        <v>2.1681038695399999</v>
      </c>
      <c r="AB15" s="268">
        <f t="shared" si="1"/>
        <v>1.7601018223090912</v>
      </c>
      <c r="AC15" s="268">
        <f t="shared" si="1"/>
        <v>1.7601018223090912</v>
      </c>
      <c r="AD15" s="268">
        <f t="shared" si="1"/>
        <v>1.474595378783333</v>
      </c>
      <c r="AE15" s="270">
        <f t="shared" si="1"/>
        <v>1.474595378783333</v>
      </c>
      <c r="AG15" s="106">
        <v>5</v>
      </c>
      <c r="AH15" s="86">
        <f t="shared" si="3"/>
        <v>8949.4196749999992</v>
      </c>
      <c r="AI15" s="103">
        <f t="shared" si="3"/>
        <v>6987.6174888888891</v>
      </c>
      <c r="AJ15" s="103">
        <f t="shared" si="3"/>
        <v>5843.9457400000001</v>
      </c>
      <c r="AK15" s="103">
        <f t="shared" si="3"/>
        <v>5843.9457400000001</v>
      </c>
      <c r="AL15" s="83">
        <f t="shared" si="3"/>
        <v>4744.2097636363642</v>
      </c>
      <c r="AM15" s="84">
        <f t="shared" si="3"/>
        <v>4744.2097636363642</v>
      </c>
      <c r="AN15" s="84">
        <f t="shared" si="3"/>
        <v>3974.6506166666663</v>
      </c>
      <c r="AO15" s="85">
        <f t="shared" si="3"/>
        <v>3974.6506166666663</v>
      </c>
      <c r="AR15" s="71">
        <v>5</v>
      </c>
      <c r="AS15" s="42">
        <v>715.953574</v>
      </c>
      <c r="AT15" s="273">
        <v>628.88557400000002</v>
      </c>
      <c r="AU15" s="273">
        <v>584.39457400000003</v>
      </c>
      <c r="AV15" s="273">
        <v>584.39457400000003</v>
      </c>
      <c r="AW15" s="283">
        <v>521.8630740000001</v>
      </c>
      <c r="AX15" s="278">
        <v>521.8630740000001</v>
      </c>
      <c r="AY15" s="278">
        <v>476.95807399999995</v>
      </c>
      <c r="AZ15" s="279">
        <v>476.95807399999995</v>
      </c>
      <c r="BC15" s="102"/>
      <c r="BE15" s="102"/>
    </row>
    <row r="16" spans="1:57" ht="17.149999999999999" customHeight="1" outlineLevel="1" x14ac:dyDescent="0.3">
      <c r="B16" s="27">
        <v>6</v>
      </c>
      <c r="C16" s="8"/>
      <c r="D16" s="9"/>
      <c r="E16" s="9"/>
      <c r="F16" s="22"/>
      <c r="G16" s="8"/>
      <c r="H16" s="9"/>
      <c r="I16" s="9"/>
      <c r="J16" s="22"/>
      <c r="M16" s="27">
        <v>6</v>
      </c>
      <c r="N16" s="160" t="str">
        <f t="shared" si="2"/>
        <v/>
      </c>
      <c r="O16" s="158" t="str">
        <f t="shared" si="0"/>
        <v/>
      </c>
      <c r="P16" s="158" t="str">
        <f t="shared" si="0"/>
        <v/>
      </c>
      <c r="Q16" s="159" t="str">
        <f t="shared" si="0"/>
        <v/>
      </c>
      <c r="R16" s="160" t="str">
        <f t="shared" si="0"/>
        <v/>
      </c>
      <c r="S16" s="158" t="str">
        <f t="shared" si="0"/>
        <v/>
      </c>
      <c r="T16" s="158" t="str">
        <f t="shared" si="0"/>
        <v/>
      </c>
      <c r="U16" s="159" t="str">
        <f t="shared" si="0"/>
        <v/>
      </c>
      <c r="W16" s="27">
        <v>6</v>
      </c>
      <c r="X16" s="267">
        <f t="shared" si="1"/>
        <v>3.3202346994249998</v>
      </c>
      <c r="Y16" s="268">
        <f t="shared" si="1"/>
        <v>2.592406088377778</v>
      </c>
      <c r="Z16" s="268">
        <f t="shared" si="1"/>
        <v>2.1681038695399999</v>
      </c>
      <c r="AA16" s="270">
        <f t="shared" si="1"/>
        <v>2.1681038695399999</v>
      </c>
      <c r="AB16" s="268">
        <f t="shared" si="1"/>
        <v>1.7601018223090912</v>
      </c>
      <c r="AC16" s="268">
        <f t="shared" si="1"/>
        <v>1.7601018223090912</v>
      </c>
      <c r="AD16" s="268">
        <f t="shared" si="1"/>
        <v>1.474595378783333</v>
      </c>
      <c r="AE16" s="270">
        <f t="shared" si="1"/>
        <v>1.474595378783333</v>
      </c>
      <c r="AG16" s="107">
        <v>6</v>
      </c>
      <c r="AH16" s="86">
        <f t="shared" si="3"/>
        <v>8949.4196749999992</v>
      </c>
      <c r="AI16" s="103">
        <f t="shared" si="3"/>
        <v>6987.6174888888891</v>
      </c>
      <c r="AJ16" s="103">
        <f t="shared" si="3"/>
        <v>5843.9457400000001</v>
      </c>
      <c r="AK16" s="103">
        <f t="shared" si="3"/>
        <v>5843.9457400000001</v>
      </c>
      <c r="AL16" s="86">
        <f t="shared" si="3"/>
        <v>4744.2097636363642</v>
      </c>
      <c r="AM16" s="103">
        <f t="shared" si="3"/>
        <v>4744.2097636363642</v>
      </c>
      <c r="AN16" s="103">
        <f t="shared" si="3"/>
        <v>3974.6506166666663</v>
      </c>
      <c r="AO16" s="87">
        <f t="shared" si="3"/>
        <v>3974.6506166666663</v>
      </c>
      <c r="AR16" s="72">
        <v>6</v>
      </c>
      <c r="AS16" s="42">
        <v>715.953574</v>
      </c>
      <c r="AT16" s="273">
        <v>628.88557400000002</v>
      </c>
      <c r="AU16" s="273">
        <v>584.39457400000003</v>
      </c>
      <c r="AV16" s="273">
        <v>584.39457400000003</v>
      </c>
      <c r="AW16" s="284">
        <v>521.8630740000001</v>
      </c>
      <c r="AX16" s="273">
        <v>521.8630740000001</v>
      </c>
      <c r="AY16" s="273">
        <v>476.95807399999995</v>
      </c>
      <c r="AZ16" s="64">
        <v>476.95807399999995</v>
      </c>
    </row>
    <row r="17" spans="2:52" ht="17.149999999999999" customHeight="1" outlineLevel="1" thickBot="1" x14ac:dyDescent="0.35">
      <c r="B17" s="27">
        <v>7</v>
      </c>
      <c r="C17" s="174"/>
      <c r="D17" s="23"/>
      <c r="E17" s="9"/>
      <c r="F17" s="22"/>
      <c r="G17" s="8"/>
      <c r="H17" s="9"/>
      <c r="I17" s="9"/>
      <c r="J17" s="22"/>
      <c r="M17" s="27">
        <v>7</v>
      </c>
      <c r="N17" s="179" t="str">
        <f t="shared" si="2"/>
        <v/>
      </c>
      <c r="O17" s="161" t="str">
        <f t="shared" si="0"/>
        <v/>
      </c>
      <c r="P17" s="158" t="str">
        <f t="shared" si="0"/>
        <v/>
      </c>
      <c r="Q17" s="159" t="str">
        <f t="shared" si="0"/>
        <v/>
      </c>
      <c r="R17" s="160" t="str">
        <f t="shared" si="0"/>
        <v/>
      </c>
      <c r="S17" s="158" t="str">
        <f t="shared" si="0"/>
        <v/>
      </c>
      <c r="T17" s="158" t="str">
        <f t="shared" si="0"/>
        <v/>
      </c>
      <c r="U17" s="159" t="str">
        <f t="shared" si="0"/>
        <v/>
      </c>
      <c r="W17" s="27">
        <v>7</v>
      </c>
      <c r="X17" s="271">
        <f t="shared" si="1"/>
        <v>3.3202346994249998</v>
      </c>
      <c r="Y17" s="272">
        <f t="shared" si="1"/>
        <v>2.592406088377778</v>
      </c>
      <c r="Z17" s="268">
        <f t="shared" si="1"/>
        <v>2.1681038695399999</v>
      </c>
      <c r="AA17" s="270">
        <f t="shared" si="1"/>
        <v>2.1681038695399999</v>
      </c>
      <c r="AB17" s="268">
        <f t="shared" si="1"/>
        <v>1.7601018223090912</v>
      </c>
      <c r="AC17" s="268">
        <f t="shared" si="1"/>
        <v>1.7601018223090912</v>
      </c>
      <c r="AD17" s="268">
        <f t="shared" si="1"/>
        <v>1.474595378783333</v>
      </c>
      <c r="AE17" s="270">
        <f t="shared" si="1"/>
        <v>1.474595378783333</v>
      </c>
      <c r="AG17" s="107">
        <v>7</v>
      </c>
      <c r="AH17" s="86">
        <f t="shared" si="3"/>
        <v>8949.4196749999992</v>
      </c>
      <c r="AI17" s="103">
        <f t="shared" si="3"/>
        <v>6987.6174888888891</v>
      </c>
      <c r="AJ17" s="103">
        <f t="shared" si="3"/>
        <v>5843.9457400000001</v>
      </c>
      <c r="AK17" s="103">
        <f t="shared" si="3"/>
        <v>5843.9457400000001</v>
      </c>
      <c r="AL17" s="86">
        <f t="shared" si="3"/>
        <v>4744.2097636363642</v>
      </c>
      <c r="AM17" s="103">
        <f t="shared" si="3"/>
        <v>4744.2097636363642</v>
      </c>
      <c r="AN17" s="103">
        <f t="shared" si="3"/>
        <v>3974.6506166666663</v>
      </c>
      <c r="AO17" s="87">
        <f t="shared" si="3"/>
        <v>3974.6506166666663</v>
      </c>
      <c r="AR17" s="72">
        <v>7</v>
      </c>
      <c r="AS17" s="42">
        <v>715.953574</v>
      </c>
      <c r="AT17" s="273">
        <v>628.88557400000002</v>
      </c>
      <c r="AU17" s="273">
        <v>584.39457400000003</v>
      </c>
      <c r="AV17" s="273">
        <v>584.39457400000003</v>
      </c>
      <c r="AW17" s="284">
        <v>521.8630740000001</v>
      </c>
      <c r="AX17" s="273">
        <v>521.8630740000001</v>
      </c>
      <c r="AY17" s="273">
        <v>476.95807399999995</v>
      </c>
      <c r="AZ17" s="64">
        <v>476.95807399999995</v>
      </c>
    </row>
    <row r="18" spans="2:52" ht="17.149999999999999" customHeight="1" outlineLevel="1" thickTop="1" thickBot="1" x14ac:dyDescent="0.35">
      <c r="B18" s="28">
        <v>8</v>
      </c>
      <c r="C18" s="176"/>
      <c r="D18" s="175"/>
      <c r="E18" s="174"/>
      <c r="F18" s="24"/>
      <c r="G18" s="25"/>
      <c r="H18" s="23"/>
      <c r="I18" s="23"/>
      <c r="J18" s="24"/>
      <c r="M18" s="28">
        <v>8</v>
      </c>
      <c r="N18" s="180" t="str">
        <f t="shared" si="2"/>
        <v/>
      </c>
      <c r="O18" s="181" t="str">
        <f t="shared" si="0"/>
        <v/>
      </c>
      <c r="P18" s="178" t="str">
        <f t="shared" si="0"/>
        <v/>
      </c>
      <c r="Q18" s="162" t="str">
        <f t="shared" si="0"/>
        <v/>
      </c>
      <c r="R18" s="178" t="str">
        <f t="shared" si="0"/>
        <v/>
      </c>
      <c r="S18" s="161" t="str">
        <f t="shared" si="0"/>
        <v/>
      </c>
      <c r="T18" s="161" t="str">
        <f t="shared" si="0"/>
        <v/>
      </c>
      <c r="U18" s="162" t="str">
        <f t="shared" si="0"/>
        <v/>
      </c>
      <c r="W18" s="28">
        <v>8</v>
      </c>
      <c r="X18" s="294">
        <f t="shared" si="1"/>
        <v>3.7100000000000001E-2</v>
      </c>
      <c r="Y18" s="295">
        <f t="shared" si="1"/>
        <v>3.7100000000000001E-2</v>
      </c>
      <c r="Z18" s="275">
        <f t="shared" si="1"/>
        <v>1.4397638150000003</v>
      </c>
      <c r="AA18" s="276">
        <f t="shared" si="1"/>
        <v>1.4397638150000003</v>
      </c>
      <c r="AB18" s="275">
        <f t="shared" si="1"/>
        <v>1.4397638150000003</v>
      </c>
      <c r="AC18" s="275">
        <f t="shared" si="1"/>
        <v>1.4397638150000003</v>
      </c>
      <c r="AD18" s="275">
        <f t="shared" si="1"/>
        <v>1.4397638150000003</v>
      </c>
      <c r="AE18" s="276">
        <f t="shared" si="1"/>
        <v>1.4397638150000003</v>
      </c>
      <c r="AG18" s="109">
        <v>8</v>
      </c>
      <c r="AH18" s="297">
        <f t="shared" ref="AH18:AO18" si="4">AS18/C$7*1000</f>
        <v>100</v>
      </c>
      <c r="AI18" s="298">
        <f t="shared" si="4"/>
        <v>100</v>
      </c>
      <c r="AJ18" s="92">
        <f t="shared" si="4"/>
        <v>3880.7650000000003</v>
      </c>
      <c r="AK18" s="92">
        <f t="shared" si="4"/>
        <v>3880.7650000000003</v>
      </c>
      <c r="AL18" s="91">
        <f t="shared" si="4"/>
        <v>3880.7650000000003</v>
      </c>
      <c r="AM18" s="92">
        <f t="shared" si="4"/>
        <v>3880.7650000000003</v>
      </c>
      <c r="AN18" s="92">
        <f t="shared" si="4"/>
        <v>3880.7650000000003</v>
      </c>
      <c r="AO18" s="93">
        <f t="shared" si="4"/>
        <v>3880.7650000000003</v>
      </c>
      <c r="AR18" s="73">
        <v>8</v>
      </c>
      <c r="AS18" s="300">
        <v>50</v>
      </c>
      <c r="AT18" s="295">
        <v>50</v>
      </c>
      <c r="AU18" s="281">
        <v>388.07650000000001</v>
      </c>
      <c r="AV18" s="281">
        <v>388.07650000000001</v>
      </c>
      <c r="AW18" s="285">
        <v>388.07650000000001</v>
      </c>
      <c r="AX18" s="281">
        <v>388.07650000000001</v>
      </c>
      <c r="AY18" s="281">
        <v>388.07650000000001</v>
      </c>
      <c r="AZ18" s="65">
        <v>388.07650000000001</v>
      </c>
    </row>
    <row r="19" spans="2:52" ht="17.149999999999999" customHeight="1" outlineLevel="1" thickTop="1" x14ac:dyDescent="0.3">
      <c r="B19" s="66" t="s">
        <v>34</v>
      </c>
      <c r="C19" s="153" t="str">
        <f>IF(_xlfn.AGGREGATE(9,6,C11:C17)=0," - ",_xlfn.AGGREGATE(1,6,C11:C17))</f>
        <v xml:space="preserve"> - </v>
      </c>
      <c r="D19" s="154" t="str">
        <f>IF(_xlfn.AGGREGATE(9,6,D11:D17)=0," - ",_xlfn.AGGREGATE(1,6,D11:D17))</f>
        <v xml:space="preserve"> - </v>
      </c>
      <c r="E19" s="154" t="str">
        <f>IF(_xlfn.AGGREGATE(9,6,E11:E17)=0," - ",_xlfn.AGGREGATE(1,6,E11:E17))</f>
        <v xml:space="preserve"> - </v>
      </c>
      <c r="F19" s="154" t="str">
        <f>IF(_xlfn.AGGREGATE(9,6,F11:F17)=0," - ",_xlfn.AGGREGATE(1,6,F11:F17))</f>
        <v xml:space="preserve"> - </v>
      </c>
      <c r="G19" s="154" t="str">
        <f>IF(_xlfn.AGGREGATE(9,6,G12:G17)=0," - ",_xlfn.AGGREGATE(1,6,G12:G17))</f>
        <v xml:space="preserve"> - </v>
      </c>
      <c r="H19" s="154" t="str">
        <f>IF(_xlfn.AGGREGATE(9,6,H12:H17)=0," - ",_xlfn.AGGREGATE(1,6,H12:H17))</f>
        <v xml:space="preserve"> - </v>
      </c>
      <c r="I19" s="154" t="str">
        <f>IF(_xlfn.AGGREGATE(9,6,I12:I17)=0," - ",_xlfn.AGGREGATE(1,6,I12:I17))</f>
        <v xml:space="preserve"> - </v>
      </c>
      <c r="J19" s="155" t="str">
        <f>IF(_xlfn.AGGREGATE(9,6,J12:J17)=0," - ",_xlfn.AGGREGATE(1,6,J12:J17))</f>
        <v xml:space="preserve"> - </v>
      </c>
      <c r="M19" s="66" t="s">
        <v>34</v>
      </c>
      <c r="N19" s="150" t="str">
        <f>IF(_xlfn.AGGREGATE(9,6,N11:N17)=0," - ",_xlfn.AGGREGATE(1,6,N11:N17))</f>
        <v xml:space="preserve"> - </v>
      </c>
      <c r="O19" s="151" t="str">
        <f t="shared" ref="O19:Q19" si="5">IF(_xlfn.AGGREGATE(9,6,O11:O17)=0," - ",_xlfn.AGGREGATE(1,6,O11:O17))</f>
        <v xml:space="preserve"> - </v>
      </c>
      <c r="P19" s="151" t="str">
        <f t="shared" si="5"/>
        <v xml:space="preserve"> - </v>
      </c>
      <c r="Q19" s="151" t="str">
        <f t="shared" si="5"/>
        <v xml:space="preserve"> - </v>
      </c>
      <c r="R19" s="151" t="str">
        <f>IF(_xlfn.AGGREGATE(9,6,R12:R17)=0," - ",_xlfn.AGGREGATE(1,6,R12:R17))</f>
        <v xml:space="preserve"> - </v>
      </c>
      <c r="S19" s="151" t="str">
        <f>IF(_xlfn.AGGREGATE(9,6,S12:S17)=0," - ",_xlfn.AGGREGATE(1,6,S12:S17))</f>
        <v xml:space="preserve"> - </v>
      </c>
      <c r="T19" s="151" t="str">
        <f>IF(_xlfn.AGGREGATE(9,6,T12:T17)=0," - ",_xlfn.AGGREGATE(1,6,T12:T17))</f>
        <v xml:space="preserve"> - </v>
      </c>
      <c r="U19" s="152" t="str">
        <f>IF(_xlfn.AGGREGATE(9,6,U12:U17)=0," - ",_xlfn.AGGREGATE(1,6,U12:U17))</f>
        <v xml:space="preserve"> - </v>
      </c>
    </row>
    <row r="20" spans="2:52" ht="17.149999999999999" customHeight="1" outlineLevel="1" thickBot="1" x14ac:dyDescent="0.35">
      <c r="B20" s="66" t="s">
        <v>35</v>
      </c>
      <c r="C20" s="147" t="str">
        <f>IF(_xlfn.AGGREGATE(9,6,C11:C17)=0," - ",_xlfn.AGGREGATE(4,6,C11:C17))</f>
        <v xml:space="preserve"> - </v>
      </c>
      <c r="D20" s="148" t="str">
        <f>IF(_xlfn.AGGREGATE(9,6,D11:D17)=0," - ",_xlfn.AGGREGATE(4,6,D11:D17))</f>
        <v xml:space="preserve"> - </v>
      </c>
      <c r="E20" s="148" t="str">
        <f>IF(_xlfn.AGGREGATE(9,6,E11:E17)=0," - ",_xlfn.AGGREGATE(4,6,E11:E17))</f>
        <v xml:space="preserve"> - </v>
      </c>
      <c r="F20" s="148" t="str">
        <f>IF(_xlfn.AGGREGATE(9,6,F11:F17)=0," - ",_xlfn.AGGREGATE(4,6,F11:F17))</f>
        <v xml:space="preserve"> - </v>
      </c>
      <c r="G20" s="148" t="str">
        <f>IF(_xlfn.AGGREGATE(9,6,G12:G17)=0," - ",_xlfn.AGGREGATE(4,6,G12:G17))</f>
        <v xml:space="preserve"> - </v>
      </c>
      <c r="H20" s="148" t="str">
        <f>IF(_xlfn.AGGREGATE(9,6,H12:H17)=0," - ",_xlfn.AGGREGATE(4,6,H12:H17))</f>
        <v xml:space="preserve"> - </v>
      </c>
      <c r="I20" s="148" t="str">
        <f>IF(_xlfn.AGGREGATE(9,6,I12:I17)=0," - ",_xlfn.AGGREGATE(4,6,I12:I17))</f>
        <v xml:space="preserve"> - </v>
      </c>
      <c r="J20" s="149" t="str">
        <f>IF(_xlfn.AGGREGATE(9,6,J12:J17)=0," - ",_xlfn.AGGREGATE(4,6,J12:J17))</f>
        <v xml:space="preserve"> - </v>
      </c>
      <c r="M20" s="66" t="s">
        <v>35</v>
      </c>
      <c r="N20" s="144" t="str">
        <f>IF(_xlfn.AGGREGATE(9,6,N11:N17)=0," - ",_xlfn.AGGREGATE(4,6,N11:N17))</f>
        <v xml:space="preserve"> - </v>
      </c>
      <c r="O20" s="145" t="str">
        <f>IF(_xlfn.AGGREGATE(9,6,O11:O17)=0," - ",_xlfn.AGGREGATE(4,6,O11:O17))</f>
        <v xml:space="preserve"> - </v>
      </c>
      <c r="P20" s="145" t="str">
        <f>IF(_xlfn.AGGREGATE(9,6,P11:P17)=0," - ",_xlfn.AGGREGATE(4,6,P11:P17))</f>
        <v xml:space="preserve"> - </v>
      </c>
      <c r="Q20" s="145" t="str">
        <f>IF(_xlfn.AGGREGATE(9,6,Q11:Q17)=0," - ",_xlfn.AGGREGATE(4,6,Q11:Q17))</f>
        <v xml:space="preserve"> - </v>
      </c>
      <c r="R20" s="145" t="str">
        <f>IF(_xlfn.AGGREGATE(9,6,R12:R17)=0," - ",_xlfn.AGGREGATE(4,6,R12:R17))</f>
        <v xml:space="preserve"> - </v>
      </c>
      <c r="S20" s="145" t="str">
        <f>IF(_xlfn.AGGREGATE(9,6,S12:S17)=0," - ",_xlfn.AGGREGATE(4,6,S12:S17))</f>
        <v xml:space="preserve"> - </v>
      </c>
      <c r="T20" s="145" t="str">
        <f>IF(_xlfn.AGGREGATE(9,6,T12:T17)=0," - ",_xlfn.AGGREGATE(4,6,T12:T17))</f>
        <v xml:space="preserve"> - </v>
      </c>
      <c r="U20" s="146" t="str">
        <f>IF(_xlfn.AGGREGATE(9,6,U12:U17)=0," - ",_xlfn.AGGREGATE(4,6,U12:U17))</f>
        <v xml:space="preserve"> - </v>
      </c>
      <c r="AR20" s="384" t="s">
        <v>36</v>
      </c>
      <c r="AS20" s="384"/>
      <c r="AT20" s="384"/>
      <c r="AU20" s="384"/>
      <c r="AV20" s="384"/>
      <c r="AW20" s="384"/>
      <c r="AX20" s="384"/>
      <c r="AY20" s="384"/>
      <c r="AZ20" s="384"/>
    </row>
    <row r="21" spans="2:52" ht="17.149999999999999" customHeight="1" outlineLevel="1" x14ac:dyDescent="0.3">
      <c r="B21" s="66"/>
      <c r="M21" s="66" t="s">
        <v>37</v>
      </c>
      <c r="N21" s="156" t="str">
        <f>IF(_xlfn.AGGREGATE(9,6,N19:U19)=0,"",_xlfn.AGGREGATE(1,6,N19:U19))</f>
        <v/>
      </c>
      <c r="O21" s="53"/>
      <c r="Q21" s="66" t="s">
        <v>38</v>
      </c>
      <c r="R21" s="157" t="str">
        <f>IF(_xlfn.AGGREGATE(9,6,N20:U20)=0,"",_xlfn.AGGREGATE(4,6,N20:U20))</f>
        <v/>
      </c>
      <c r="AR21" s="384"/>
      <c r="AS21" s="384"/>
      <c r="AT21" s="384"/>
      <c r="AU21" s="384"/>
      <c r="AV21" s="384"/>
      <c r="AW21" s="384"/>
      <c r="AX21" s="384"/>
      <c r="AY21" s="384"/>
      <c r="AZ21" s="384"/>
    </row>
    <row r="22" spans="2:52" ht="17.149999999999999" customHeight="1" outlineLevel="1" thickBot="1" x14ac:dyDescent="0.35"/>
    <row r="23" spans="2:52" ht="17.149999999999999" customHeight="1" outlineLevel="1" thickTop="1" thickBot="1" x14ac:dyDescent="0.35">
      <c r="B23" s="353" t="s">
        <v>39</v>
      </c>
      <c r="C23" s="354"/>
      <c r="D23" s="354"/>
      <c r="E23" s="354"/>
      <c r="F23" s="355"/>
      <c r="G23" s="213"/>
      <c r="H23" s="20"/>
      <c r="I23" s="20"/>
      <c r="J23" s="19"/>
      <c r="K23" s="13"/>
      <c r="L23" s="13"/>
      <c r="M23" s="343" t="s">
        <v>40</v>
      </c>
      <c r="N23" s="344"/>
      <c r="O23" s="344"/>
      <c r="P23" s="344"/>
      <c r="Q23" s="345"/>
      <c r="R23" s="213"/>
      <c r="S23" s="20"/>
      <c r="T23" s="20"/>
      <c r="U23" s="19"/>
      <c r="W23" s="213"/>
      <c r="X23" s="19"/>
      <c r="Y23" s="20"/>
      <c r="Z23" s="19" t="s">
        <v>41</v>
      </c>
      <c r="AA23" s="19"/>
      <c r="AB23" s="20"/>
      <c r="AC23" s="20"/>
      <c r="AD23" s="20"/>
      <c r="AE23" s="19"/>
    </row>
    <row r="24" spans="2:52" ht="17.149999999999999" customHeight="1" outlineLevel="1" thickTop="1" thickBot="1" x14ac:dyDescent="0.35">
      <c r="B24" s="15" t="s">
        <v>42</v>
      </c>
      <c r="C24" s="16" t="s">
        <v>15</v>
      </c>
      <c r="D24" s="17" t="s">
        <v>16</v>
      </c>
      <c r="E24" s="17" t="s">
        <v>17</v>
      </c>
      <c r="F24" s="18" t="s">
        <v>18</v>
      </c>
      <c r="G24" s="16" t="s">
        <v>19</v>
      </c>
      <c r="H24" s="16" t="s">
        <v>20</v>
      </c>
      <c r="I24" s="17" t="s">
        <v>21</v>
      </c>
      <c r="J24" s="18" t="s">
        <v>22</v>
      </c>
      <c r="K24" s="14"/>
      <c r="L24" s="14"/>
      <c r="M24" s="15" t="s">
        <v>42</v>
      </c>
      <c r="N24" s="16" t="s">
        <v>15</v>
      </c>
      <c r="O24" s="17" t="s">
        <v>16</v>
      </c>
      <c r="P24" s="17" t="s">
        <v>17</v>
      </c>
      <c r="Q24" s="18" t="s">
        <v>18</v>
      </c>
      <c r="R24" s="16" t="s">
        <v>19</v>
      </c>
      <c r="S24" s="16" t="s">
        <v>20</v>
      </c>
      <c r="T24" s="17" t="s">
        <v>21</v>
      </c>
      <c r="U24" s="18" t="s">
        <v>22</v>
      </c>
      <c r="W24" s="44" t="s">
        <v>42</v>
      </c>
      <c r="X24" s="45" t="s">
        <v>15</v>
      </c>
      <c r="Y24" s="46" t="s">
        <v>16</v>
      </c>
      <c r="Z24" s="46" t="s">
        <v>17</v>
      </c>
      <c r="AA24" s="47" t="s">
        <v>18</v>
      </c>
      <c r="AB24" s="45" t="s">
        <v>19</v>
      </c>
      <c r="AC24" s="45" t="s">
        <v>20</v>
      </c>
      <c r="AD24" s="46" t="s">
        <v>21</v>
      </c>
      <c r="AE24" s="47" t="s">
        <v>22</v>
      </c>
    </row>
    <row r="25" spans="2:52" ht="17.149999999999999" customHeight="1" outlineLevel="1" thickTop="1" thickBot="1" x14ac:dyDescent="0.35">
      <c r="B25" s="188">
        <v>1</v>
      </c>
      <c r="C25" s="5"/>
      <c r="D25" s="5"/>
      <c r="E25" s="4"/>
      <c r="F25" s="12"/>
      <c r="G25" s="190"/>
      <c r="H25" s="303"/>
      <c r="I25" s="304"/>
      <c r="J25" s="305"/>
      <c r="K25" s="3"/>
      <c r="L25" s="3"/>
      <c r="M25" s="188">
        <v>1</v>
      </c>
      <c r="N25" s="6" t="str">
        <f>IF(AND(ISNUMBER(C25),X25&lt;&gt;0),C25/X25,"")</f>
        <v/>
      </c>
      <c r="O25" s="7" t="str">
        <f t="shared" ref="O25:U25" si="6">IF(AND(ISNUMBER(D25),Y25&lt;&gt;0),D25/Y25,"")</f>
        <v/>
      </c>
      <c r="P25" s="7" t="str">
        <f t="shared" si="6"/>
        <v/>
      </c>
      <c r="Q25" s="21" t="str">
        <f t="shared" si="6"/>
        <v/>
      </c>
      <c r="R25" s="6" t="str">
        <f t="shared" si="6"/>
        <v/>
      </c>
      <c r="S25" s="7" t="str">
        <f t="shared" si="6"/>
        <v/>
      </c>
      <c r="T25" s="7" t="str">
        <f t="shared" si="6"/>
        <v/>
      </c>
      <c r="U25" s="21" t="str">
        <f t="shared" si="6"/>
        <v/>
      </c>
      <c r="W25" s="50">
        <v>1</v>
      </c>
      <c r="X25" s="190">
        <f>C$5*$G$3*(1-($J$3/$G$2)^2)^1.5*0.74*($C$112*$M$2*$G$2)^1.5/($C$111*$D$3*$G$3*SQRT($C$110*$J$2))*0.1</f>
        <v>25.192439296622879</v>
      </c>
      <c r="Y25" s="303">
        <f>D$5*$G$3*(1-($J$3/$G$2)^2)^1.5*0.74*($C$112*$M$2*$G$2)^1.5/($C$111*$D$3*$G$3*SQRT($C$110*$J$2))*0.1</f>
        <v>28.341494208700745</v>
      </c>
      <c r="Z25" s="303">
        <f>E$5*$G$3*(1-($J$3/$G$2)^2)^1.5*0.74*($C$112*$M$2*$G$2)^1.5/($C$111*$D$3*$G$3*SQRT($C$110*$J$2))*0.1</f>
        <v>31.490549120778599</v>
      </c>
      <c r="AA25" s="191">
        <f>F$5*$G$3*(1-($J$3/$G$2)^2)^1.5*0.74*($C$112*$M$2*$G$2)^1.5/($C$111*$D$3*$G$3*SQRT($C$110*$J$2))*0.1</f>
        <v>31.490549120778599</v>
      </c>
      <c r="AB25" s="303">
        <f>$G$5*$G$3*(1-($J$3/$G$2)^2)^1.5*0.74*($C$112*$M$2*$G$2)^1.5/($C$111*$D$3*$G$3*SQRT($C$110*$J$2))*0.1</f>
        <v>31.490549120778599</v>
      </c>
      <c r="AC25" s="303">
        <f>$H$5*$G$3*(1-($J$3/$G$2)^2)^1.5*0.74*($C$112*$M$2*$G$2)^1.5/($C$111*$D$3*$G$3*SQRT($C$110*$J$2))*0.1</f>
        <v>31.490549120778599</v>
      </c>
      <c r="AD25" s="303">
        <f>$I$5*$G$3*(1-($J$3/$G$2)^2)^1.5*0.74*($C$112*$M$2*$G$2)^1.5/($C$111*$D$3*$G$3*SQRT($C$110*$J$2))*0.1</f>
        <v>31.490549120778599</v>
      </c>
      <c r="AE25" s="191">
        <f>$J$5*$G$3*(1-($J$3/$G$2)^2)^1.5*0.74*($C$112*$M$2*$G$2)^1.5/($C$111*$D$3*$G$3*SQRT($C$110*$J$2))*0.1</f>
        <v>31.490549120778599</v>
      </c>
    </row>
    <row r="26" spans="2:52" ht="17.149999999999999" customHeight="1" outlineLevel="1" thickBot="1" x14ac:dyDescent="0.35">
      <c r="B26" s="185"/>
      <c r="C26" s="29"/>
      <c r="D26" s="29"/>
      <c r="E26" s="30"/>
      <c r="F26" s="31"/>
      <c r="G26" s="189"/>
      <c r="H26" s="33"/>
      <c r="I26" s="34"/>
      <c r="J26" s="35"/>
      <c r="L26" s="3"/>
      <c r="M26" s="185"/>
      <c r="N26" s="29"/>
      <c r="O26" s="30"/>
      <c r="P26" s="30"/>
      <c r="Q26" s="31"/>
      <c r="R26" s="29"/>
      <c r="S26" s="30"/>
      <c r="T26" s="30"/>
      <c r="U26" s="31"/>
      <c r="W26" s="49"/>
      <c r="X26" s="286"/>
      <c r="Y26" s="287"/>
      <c r="Z26" s="287"/>
      <c r="AA26" s="288"/>
      <c r="AB26" s="287"/>
      <c r="AC26" s="287"/>
      <c r="AD26" s="287"/>
      <c r="AE26" s="288"/>
    </row>
    <row r="27" spans="2:52" ht="17.149999999999999" customHeight="1" outlineLevel="1" thickBot="1" x14ac:dyDescent="0.35">
      <c r="B27" s="186">
        <v>2</v>
      </c>
      <c r="C27" s="5"/>
      <c r="D27" s="5"/>
      <c r="E27" s="4"/>
      <c r="F27" s="12"/>
      <c r="G27" s="5"/>
      <c r="H27" s="5"/>
      <c r="I27" s="4"/>
      <c r="J27" s="12"/>
      <c r="L27" s="56"/>
      <c r="M27" s="186">
        <v>2</v>
      </c>
      <c r="N27" s="183" t="str">
        <f>IF(AND(ISNUMBER(C27),X27&lt;&gt;0),C27/X27,"")</f>
        <v/>
      </c>
      <c r="O27" s="119" t="str">
        <f t="shared" ref="O27:U27" si="7">IF(AND(ISNUMBER(D27),Y27&lt;&gt;0),D27/Y27,"")</f>
        <v/>
      </c>
      <c r="P27" s="119" t="str">
        <f t="shared" si="7"/>
        <v/>
      </c>
      <c r="Q27" s="182" t="str">
        <f t="shared" si="7"/>
        <v/>
      </c>
      <c r="R27" s="183" t="str">
        <f t="shared" si="7"/>
        <v/>
      </c>
      <c r="S27" s="119" t="str">
        <f t="shared" si="7"/>
        <v/>
      </c>
      <c r="T27" s="119" t="str">
        <f t="shared" si="7"/>
        <v/>
      </c>
      <c r="U27" s="182" t="str">
        <f t="shared" si="7"/>
        <v/>
      </c>
      <c r="W27" s="48">
        <v>2</v>
      </c>
      <c r="X27" s="196">
        <f t="shared" ref="X27:AE27" si="8">C$6*$G$3*(1-($J$3/$G$2)^2)^1.5*0.74*($C$112*$M$2*$G$2)^1.5/($C$111*$D$3*$G$3*SQRT($C$110*$J$2))*0.1</f>
        <v>25.192439296622879</v>
      </c>
      <c r="Y27" s="54">
        <f t="shared" si="8"/>
        <v>28.341494208700745</v>
      </c>
      <c r="Z27" s="54">
        <f t="shared" si="8"/>
        <v>31.490549120778599</v>
      </c>
      <c r="AA27" s="197">
        <f t="shared" si="8"/>
        <v>31.490549120778599</v>
      </c>
      <c r="AB27" s="54">
        <f t="shared" si="8"/>
        <v>34.639604032856461</v>
      </c>
      <c r="AC27" s="54">
        <f t="shared" si="8"/>
        <v>34.639604032856461</v>
      </c>
      <c r="AD27" s="54">
        <f t="shared" si="8"/>
        <v>37.788658944934326</v>
      </c>
      <c r="AE27" s="197">
        <f t="shared" si="8"/>
        <v>37.788658944934326</v>
      </c>
    </row>
    <row r="28" spans="2:52" ht="17.149999999999999" customHeight="1" outlineLevel="1" thickBot="1" x14ac:dyDescent="0.35">
      <c r="B28" s="185"/>
      <c r="C28" s="36"/>
      <c r="D28" s="36"/>
      <c r="E28" s="32"/>
      <c r="F28" s="37"/>
      <c r="G28" s="36"/>
      <c r="H28" s="36"/>
      <c r="I28" s="32"/>
      <c r="J28" s="37"/>
      <c r="M28" s="185"/>
      <c r="N28" s="29"/>
      <c r="O28" s="30"/>
      <c r="P28" s="30"/>
      <c r="Q28" s="31"/>
      <c r="R28" s="29"/>
      <c r="S28" s="30"/>
      <c r="T28" s="30"/>
      <c r="U28" s="31"/>
      <c r="W28" s="49"/>
      <c r="X28" s="196"/>
      <c r="Y28" s="54"/>
      <c r="Z28" s="54"/>
      <c r="AA28" s="197"/>
      <c r="AB28" s="54"/>
      <c r="AC28" s="54"/>
      <c r="AD28" s="54"/>
      <c r="AE28" s="197"/>
    </row>
    <row r="29" spans="2:52" ht="17.149999999999999" customHeight="1" outlineLevel="1" thickBot="1" x14ac:dyDescent="0.35">
      <c r="B29" s="186">
        <v>3</v>
      </c>
      <c r="C29" s="1"/>
      <c r="D29" s="1"/>
      <c r="E29" s="2"/>
      <c r="F29" s="11"/>
      <c r="G29" s="1"/>
      <c r="H29" s="1"/>
      <c r="I29" s="2"/>
      <c r="J29" s="12"/>
      <c r="M29" s="186">
        <v>3</v>
      </c>
      <c r="N29" s="6" t="str">
        <f>IF(AND(ISNUMBER(C29),X29&lt;&gt;0),C29/X29,"")</f>
        <v/>
      </c>
      <c r="O29" s="7" t="str">
        <f t="shared" ref="O29:U29" si="9">IF(AND(ISNUMBER(D29),Y29&lt;&gt;0),D29/Y29,"")</f>
        <v/>
      </c>
      <c r="P29" s="7" t="str">
        <f t="shared" si="9"/>
        <v/>
      </c>
      <c r="Q29" s="21" t="str">
        <f t="shared" si="9"/>
        <v/>
      </c>
      <c r="R29" s="6" t="str">
        <f t="shared" si="9"/>
        <v/>
      </c>
      <c r="S29" s="7" t="str">
        <f t="shared" si="9"/>
        <v/>
      </c>
      <c r="T29" s="7" t="str">
        <f t="shared" si="9"/>
        <v/>
      </c>
      <c r="U29" s="21" t="str">
        <f t="shared" si="9"/>
        <v/>
      </c>
      <c r="W29" s="48">
        <v>3</v>
      </c>
      <c r="X29" s="196">
        <f t="shared" ref="X29:AE29" si="10">C$6*$G$3*(1-($J$3/$G$2)^2)^1.5*0.74*($C$112*$M$2*$G$2)^1.5/($C$111*$D$3*$G$3*SQRT($C$110*$J$2))*0.1</f>
        <v>25.192439296622879</v>
      </c>
      <c r="Y29" s="54">
        <f t="shared" si="10"/>
        <v>28.341494208700745</v>
      </c>
      <c r="Z29" s="54">
        <f t="shared" si="10"/>
        <v>31.490549120778599</v>
      </c>
      <c r="AA29" s="197">
        <f t="shared" si="10"/>
        <v>31.490549120778599</v>
      </c>
      <c r="AB29" s="54">
        <f t="shared" si="10"/>
        <v>34.639604032856461</v>
      </c>
      <c r="AC29" s="54">
        <f t="shared" si="10"/>
        <v>34.639604032856461</v>
      </c>
      <c r="AD29" s="54">
        <f t="shared" si="10"/>
        <v>37.788658944934326</v>
      </c>
      <c r="AE29" s="197">
        <f t="shared" si="10"/>
        <v>37.788658944934326</v>
      </c>
    </row>
    <row r="30" spans="2:52" ht="17.149999999999999" customHeight="1" outlineLevel="1" thickBot="1" x14ac:dyDescent="0.35">
      <c r="B30" s="185"/>
      <c r="C30" s="29"/>
      <c r="D30" s="29"/>
      <c r="E30" s="30"/>
      <c r="F30" s="31"/>
      <c r="G30" s="29"/>
      <c r="H30" s="29"/>
      <c r="I30" s="30"/>
      <c r="J30" s="31"/>
      <c r="K30" s="3"/>
      <c r="L30" s="3"/>
      <c r="M30" s="185"/>
      <c r="N30" s="88"/>
      <c r="O30" s="89"/>
      <c r="P30" s="89"/>
      <c r="Q30" s="90"/>
      <c r="R30" s="88"/>
      <c r="S30" s="89"/>
      <c r="T30" s="89"/>
      <c r="U30" s="90"/>
      <c r="W30" s="49"/>
      <c r="X30" s="196"/>
      <c r="Y30" s="54"/>
      <c r="Z30" s="54"/>
      <c r="AA30" s="197"/>
      <c r="AB30" s="54"/>
      <c r="AC30" s="54"/>
      <c r="AD30" s="54"/>
      <c r="AE30" s="197"/>
    </row>
    <row r="31" spans="2:52" ht="15" customHeight="1" thickBot="1" x14ac:dyDescent="0.35">
      <c r="B31" s="186">
        <v>4</v>
      </c>
      <c r="C31" s="1"/>
      <c r="D31" s="1"/>
      <c r="E31" s="2"/>
      <c r="F31" s="11"/>
      <c r="G31" s="1"/>
      <c r="H31" s="1"/>
      <c r="I31" s="2"/>
      <c r="J31" s="12"/>
      <c r="K31" s="3"/>
      <c r="L31" s="3"/>
      <c r="M31" s="186">
        <v>4</v>
      </c>
      <c r="N31" s="183" t="str">
        <f>IF(AND(ISNUMBER(C31),X31&lt;&gt;0),C31/X31,"")</f>
        <v/>
      </c>
      <c r="O31" s="119" t="str">
        <f t="shared" ref="O31:U31" si="11">IF(AND(ISNUMBER(D31),Y31&lt;&gt;0),D31/Y31,"")</f>
        <v/>
      </c>
      <c r="P31" s="119" t="str">
        <f t="shared" si="11"/>
        <v/>
      </c>
      <c r="Q31" s="182" t="str">
        <f t="shared" si="11"/>
        <v/>
      </c>
      <c r="R31" s="183" t="str">
        <f t="shared" si="11"/>
        <v/>
      </c>
      <c r="S31" s="119" t="str">
        <f t="shared" si="11"/>
        <v/>
      </c>
      <c r="T31" s="119" t="str">
        <f t="shared" si="11"/>
        <v/>
      </c>
      <c r="U31" s="182" t="str">
        <f t="shared" si="11"/>
        <v/>
      </c>
      <c r="W31" s="48">
        <v>4</v>
      </c>
      <c r="X31" s="196">
        <f t="shared" ref="X31:AE31" si="12">C$6*$G$3*(1-($J$3/$G$2)^2)^1.5*0.74*($C$112*$M$2*$G$2)^1.5/($C$111*$D$3*$G$3*SQRT($C$110*$J$2))*0.1</f>
        <v>25.192439296622879</v>
      </c>
      <c r="Y31" s="54">
        <f t="shared" si="12"/>
        <v>28.341494208700745</v>
      </c>
      <c r="Z31" s="54">
        <f t="shared" si="12"/>
        <v>31.490549120778599</v>
      </c>
      <c r="AA31" s="197">
        <f t="shared" si="12"/>
        <v>31.490549120778599</v>
      </c>
      <c r="AB31" s="54">
        <f t="shared" si="12"/>
        <v>34.639604032856461</v>
      </c>
      <c r="AC31" s="54">
        <f t="shared" si="12"/>
        <v>34.639604032856461</v>
      </c>
      <c r="AD31" s="54">
        <f t="shared" si="12"/>
        <v>37.788658944934326</v>
      </c>
      <c r="AE31" s="197">
        <f t="shared" si="12"/>
        <v>37.788658944934326</v>
      </c>
    </row>
    <row r="32" spans="2:52" ht="15" customHeight="1" thickBot="1" x14ac:dyDescent="0.35">
      <c r="B32" s="187"/>
      <c r="C32" s="33"/>
      <c r="D32" s="33"/>
      <c r="E32" s="34"/>
      <c r="F32" s="35"/>
      <c r="G32" s="33"/>
      <c r="H32" s="33"/>
      <c r="I32" s="34"/>
      <c r="J32" s="35"/>
      <c r="K32" s="3"/>
      <c r="L32" s="3"/>
      <c r="M32" s="187"/>
      <c r="N32" s="33"/>
      <c r="O32" s="34"/>
      <c r="P32" s="34"/>
      <c r="Q32" s="35"/>
      <c r="R32" s="33"/>
      <c r="S32" s="34"/>
      <c r="T32" s="34"/>
      <c r="U32" s="35"/>
      <c r="W32" s="51"/>
      <c r="X32" s="198"/>
      <c r="Y32" s="199"/>
      <c r="Z32" s="199"/>
      <c r="AA32" s="200"/>
      <c r="AB32" s="206"/>
      <c r="AC32" s="206"/>
      <c r="AD32" s="206"/>
      <c r="AE32" s="207"/>
    </row>
    <row r="33" spans="2:31" ht="15" customHeight="1" thickTop="1" thickBot="1" x14ac:dyDescent="0.35">
      <c r="B33" s="188">
        <v>5</v>
      </c>
      <c r="C33" s="5"/>
      <c r="D33" s="5"/>
      <c r="E33" s="4"/>
      <c r="F33" s="12"/>
      <c r="G33" s="110"/>
      <c r="H33" s="5"/>
      <c r="I33" s="4"/>
      <c r="J33" s="12"/>
      <c r="K33" s="3"/>
      <c r="L33" s="3"/>
      <c r="M33" s="188">
        <v>5</v>
      </c>
      <c r="N33" s="6" t="str">
        <f>IF(AND(ISNUMBER(C33),X33&lt;&gt;0),C33/X33,"")</f>
        <v/>
      </c>
      <c r="O33" s="7" t="str">
        <f t="shared" ref="O33:U33" si="13">IF(AND(ISNUMBER(D33),Y33&lt;&gt;0),D33/Y33,"")</f>
        <v/>
      </c>
      <c r="P33" s="7" t="str">
        <f t="shared" si="13"/>
        <v/>
      </c>
      <c r="Q33" s="21" t="str">
        <f t="shared" si="13"/>
        <v/>
      </c>
      <c r="R33" s="6" t="str">
        <f t="shared" si="13"/>
        <v/>
      </c>
      <c r="S33" s="7" t="str">
        <f t="shared" si="13"/>
        <v/>
      </c>
      <c r="T33" s="7" t="str">
        <f t="shared" si="13"/>
        <v/>
      </c>
      <c r="U33" s="21" t="str">
        <f t="shared" si="13"/>
        <v/>
      </c>
      <c r="W33" s="50">
        <v>5</v>
      </c>
      <c r="X33" s="201">
        <f t="shared" ref="X33:AE33" si="14">C$6*$G$3*(1-($J$3/$G$2)^2)^1.5*0.74*($C$112*$M$2*$G$2)^1.5/($C$111*$D$3*$G$3*SQRT($C$110*$J$2))*0.1</f>
        <v>25.192439296622879</v>
      </c>
      <c r="Y33" s="202">
        <f t="shared" si="14"/>
        <v>28.341494208700745</v>
      </c>
      <c r="Z33" s="202">
        <f t="shared" si="14"/>
        <v>31.490549120778599</v>
      </c>
      <c r="AA33" s="203">
        <f t="shared" si="14"/>
        <v>31.490549120778599</v>
      </c>
      <c r="AB33" s="193">
        <f t="shared" si="14"/>
        <v>34.639604032856461</v>
      </c>
      <c r="AC33" s="194">
        <f t="shared" si="14"/>
        <v>34.639604032856461</v>
      </c>
      <c r="AD33" s="194">
        <f t="shared" si="14"/>
        <v>37.788658944934326</v>
      </c>
      <c r="AE33" s="195">
        <f t="shared" si="14"/>
        <v>37.788658944934326</v>
      </c>
    </row>
    <row r="34" spans="2:31" ht="15" customHeight="1" thickBot="1" x14ac:dyDescent="0.35">
      <c r="B34" s="185"/>
      <c r="C34" s="29"/>
      <c r="D34" s="29"/>
      <c r="E34" s="30"/>
      <c r="F34" s="31"/>
      <c r="G34" s="29"/>
      <c r="H34" s="29"/>
      <c r="I34" s="30"/>
      <c r="J34" s="31"/>
      <c r="K34" s="3"/>
      <c r="L34" s="3"/>
      <c r="M34" s="185"/>
      <c r="N34" s="29"/>
      <c r="O34" s="30"/>
      <c r="P34" s="30"/>
      <c r="Q34" s="31"/>
      <c r="R34" s="29"/>
      <c r="S34" s="30"/>
      <c r="T34" s="30"/>
      <c r="U34" s="31"/>
      <c r="W34" s="49"/>
      <c r="X34" s="196"/>
      <c r="Y34" s="54"/>
      <c r="Z34" s="54"/>
      <c r="AA34" s="204"/>
      <c r="AB34" s="196"/>
      <c r="AC34" s="54"/>
      <c r="AD34" s="54"/>
      <c r="AE34" s="197"/>
    </row>
    <row r="35" spans="2:31" ht="15" customHeight="1" thickBot="1" x14ac:dyDescent="0.35">
      <c r="B35" s="188">
        <v>6</v>
      </c>
      <c r="C35" s="5"/>
      <c r="D35" s="5"/>
      <c r="E35" s="4"/>
      <c r="F35" s="12"/>
      <c r="G35" s="5"/>
      <c r="H35" s="5"/>
      <c r="I35" s="4"/>
      <c r="J35" s="12"/>
      <c r="K35" s="3"/>
      <c r="L35" s="3"/>
      <c r="M35" s="188">
        <v>6</v>
      </c>
      <c r="N35" s="183" t="str">
        <f>IF(AND(ISNUMBER(C35),X35&lt;&gt;0),C35/X35,"")</f>
        <v/>
      </c>
      <c r="O35" s="119" t="str">
        <f t="shared" ref="O35:U35" si="15">IF(AND(ISNUMBER(D35),Y35&lt;&gt;0),D35/Y35,"")</f>
        <v/>
      </c>
      <c r="P35" s="119" t="str">
        <f t="shared" si="15"/>
        <v/>
      </c>
      <c r="Q35" s="182" t="str">
        <f t="shared" si="15"/>
        <v/>
      </c>
      <c r="R35" s="183" t="str">
        <f t="shared" si="15"/>
        <v/>
      </c>
      <c r="S35" s="119" t="str">
        <f t="shared" si="15"/>
        <v/>
      </c>
      <c r="T35" s="119" t="str">
        <f t="shared" si="15"/>
        <v/>
      </c>
      <c r="U35" s="182" t="str">
        <f t="shared" si="15"/>
        <v/>
      </c>
      <c r="W35" s="50">
        <v>6</v>
      </c>
      <c r="X35" s="196">
        <f t="shared" ref="X35:AE35" si="16">C$6*$G$3*(1-($J$3/$G$2)^2)^1.5*0.74*($C$112*$M$2*$G$2)^1.5/($C$111*$D$3*$G$3*SQRT($C$110*$J$2))*0.1</f>
        <v>25.192439296622879</v>
      </c>
      <c r="Y35" s="54">
        <f t="shared" si="16"/>
        <v>28.341494208700745</v>
      </c>
      <c r="Z35" s="54">
        <f t="shared" si="16"/>
        <v>31.490549120778599</v>
      </c>
      <c r="AA35" s="204">
        <f t="shared" si="16"/>
        <v>31.490549120778599</v>
      </c>
      <c r="AB35" s="196">
        <f t="shared" si="16"/>
        <v>34.639604032856461</v>
      </c>
      <c r="AC35" s="54">
        <f t="shared" si="16"/>
        <v>34.639604032856461</v>
      </c>
      <c r="AD35" s="54">
        <f t="shared" si="16"/>
        <v>37.788658944934326</v>
      </c>
      <c r="AE35" s="197">
        <f t="shared" si="16"/>
        <v>37.788658944934326</v>
      </c>
    </row>
    <row r="36" spans="2:31" ht="15" customHeight="1" thickBot="1" x14ac:dyDescent="0.35">
      <c r="B36" s="185"/>
      <c r="C36" s="36"/>
      <c r="D36" s="36"/>
      <c r="E36" s="32"/>
      <c r="F36" s="37"/>
      <c r="G36" s="36"/>
      <c r="H36" s="36"/>
      <c r="I36" s="32"/>
      <c r="J36" s="37"/>
      <c r="K36" s="3"/>
      <c r="L36" s="3"/>
      <c r="M36" s="185"/>
      <c r="N36" s="29"/>
      <c r="O36" s="30"/>
      <c r="P36" s="30"/>
      <c r="Q36" s="31"/>
      <c r="R36" s="29"/>
      <c r="S36" s="30"/>
      <c r="T36" s="30"/>
      <c r="U36" s="31"/>
      <c r="W36" s="49"/>
      <c r="X36" s="196"/>
      <c r="Y36" s="54"/>
      <c r="Z36" s="54"/>
      <c r="AA36" s="204"/>
      <c r="AB36" s="196"/>
      <c r="AC36" s="54"/>
      <c r="AD36" s="54"/>
      <c r="AE36" s="197"/>
    </row>
    <row r="37" spans="2:31" ht="15" customHeight="1" thickBot="1" x14ac:dyDescent="0.35">
      <c r="B37" s="186">
        <v>7</v>
      </c>
      <c r="C37" s="1"/>
      <c r="D37" s="1"/>
      <c r="E37" s="2"/>
      <c r="F37" s="11"/>
      <c r="G37" s="1"/>
      <c r="H37" s="1"/>
      <c r="I37" s="2"/>
      <c r="J37" s="11"/>
      <c r="K37" s="3"/>
      <c r="L37" s="3"/>
      <c r="M37" s="186">
        <v>7</v>
      </c>
      <c r="N37" s="183" t="str">
        <f>IF(AND(ISNUMBER(C37),X37&lt;&gt;0),C37/X37,"")</f>
        <v/>
      </c>
      <c r="O37" s="119" t="str">
        <f t="shared" ref="O37:U37" si="17">IF(AND(ISNUMBER(D37),Y37&lt;&gt;0),D37/Y37,"")</f>
        <v/>
      </c>
      <c r="P37" s="119" t="str">
        <f t="shared" si="17"/>
        <v/>
      </c>
      <c r="Q37" s="182" t="str">
        <f t="shared" si="17"/>
        <v/>
      </c>
      <c r="R37" s="183" t="str">
        <f t="shared" si="17"/>
        <v/>
      </c>
      <c r="S37" s="119" t="str">
        <f t="shared" si="17"/>
        <v/>
      </c>
      <c r="T37" s="119" t="str">
        <f t="shared" si="17"/>
        <v/>
      </c>
      <c r="U37" s="182" t="str">
        <f t="shared" si="17"/>
        <v/>
      </c>
      <c r="W37" s="48">
        <v>7</v>
      </c>
      <c r="X37" s="196">
        <f t="shared" ref="X37:AE37" si="18">C$6*$G$3*(1-($J$3/$G$2)^2)^1.5*0.74*($C$112*$M$2*$G$2)^1.5/($C$111*$D$3*$G$3*SQRT($C$110*$J$2))*0.1</f>
        <v>25.192439296622879</v>
      </c>
      <c r="Y37" s="54">
        <f t="shared" si="18"/>
        <v>28.341494208700745</v>
      </c>
      <c r="Z37" s="54">
        <f t="shared" si="18"/>
        <v>31.490549120778599</v>
      </c>
      <c r="AA37" s="204">
        <f t="shared" si="18"/>
        <v>31.490549120778599</v>
      </c>
      <c r="AB37" s="196">
        <f t="shared" si="18"/>
        <v>34.639604032856461</v>
      </c>
      <c r="AC37" s="54">
        <f t="shared" si="18"/>
        <v>34.639604032856461</v>
      </c>
      <c r="AD37" s="54">
        <f t="shared" si="18"/>
        <v>37.788658944934326</v>
      </c>
      <c r="AE37" s="197">
        <f t="shared" si="18"/>
        <v>37.788658944934326</v>
      </c>
    </row>
    <row r="38" spans="2:31" ht="15" customHeight="1" thickBot="1" x14ac:dyDescent="0.35">
      <c r="B38" s="185"/>
      <c r="C38" s="88"/>
      <c r="D38" s="88"/>
      <c r="E38" s="30"/>
      <c r="F38" s="31"/>
      <c r="G38" s="29"/>
      <c r="H38" s="29"/>
      <c r="I38" s="30"/>
      <c r="J38" s="31"/>
      <c r="K38" s="3"/>
      <c r="L38" s="3"/>
      <c r="M38" s="185"/>
      <c r="N38" s="33"/>
      <c r="O38" s="34"/>
      <c r="P38" s="30"/>
      <c r="Q38" s="31"/>
      <c r="R38" s="29"/>
      <c r="S38" s="30"/>
      <c r="T38" s="30"/>
      <c r="U38" s="31"/>
      <c r="W38" s="49"/>
      <c r="X38" s="196"/>
      <c r="Y38" s="54"/>
      <c r="Z38" s="54"/>
      <c r="AA38" s="204"/>
      <c r="AB38" s="196"/>
      <c r="AC38" s="54"/>
      <c r="AD38" s="54"/>
      <c r="AE38" s="197"/>
    </row>
    <row r="39" spans="2:31" ht="15" customHeight="1" thickTop="1" thickBot="1" x14ac:dyDescent="0.35">
      <c r="B39" s="186">
        <v>8</v>
      </c>
      <c r="C39" s="190"/>
      <c r="D39" s="191"/>
      <c r="E39" s="1"/>
      <c r="F39" s="11"/>
      <c r="G39" s="1"/>
      <c r="H39" s="1"/>
      <c r="I39" s="2"/>
      <c r="J39" s="11"/>
      <c r="K39" s="3"/>
      <c r="L39" s="3"/>
      <c r="M39" s="186">
        <v>8</v>
      </c>
      <c r="N39" s="6" t="str">
        <f>IF(AND(ISNUMBER(C39),X39&lt;&gt;0),C39/X39,"")</f>
        <v/>
      </c>
      <c r="O39" s="184" t="str">
        <f t="shared" ref="O39:U39" si="19">IF(AND(ISNUMBER(D39),Y39&lt;&gt;0),D39/Y39,"")</f>
        <v/>
      </c>
      <c r="P39" s="183" t="str">
        <f t="shared" si="19"/>
        <v/>
      </c>
      <c r="Q39" s="182" t="str">
        <f t="shared" si="19"/>
        <v/>
      </c>
      <c r="R39" s="183" t="str">
        <f t="shared" si="19"/>
        <v/>
      </c>
      <c r="S39" s="119" t="str">
        <f t="shared" si="19"/>
        <v/>
      </c>
      <c r="T39" s="119" t="str">
        <f t="shared" si="19"/>
        <v/>
      </c>
      <c r="U39" s="182" t="str">
        <f t="shared" si="19"/>
        <v/>
      </c>
      <c r="W39" s="48">
        <v>8</v>
      </c>
      <c r="X39" s="196">
        <f t="shared" ref="X39:AE39" si="20">C$7*$G$3*(1-($J$3/$G$2)^2)^1.5*0.74*($C$112*$M$2*$G$2)^1.5/($C$111*$D$3*$G$3*SQRT($C$110*$J$2))*0.1</f>
        <v>157.45274560389302</v>
      </c>
      <c r="Y39" s="54">
        <f t="shared" si="20"/>
        <v>157.45274560389302</v>
      </c>
      <c r="Z39" s="54">
        <f t="shared" si="20"/>
        <v>31.490549120778599</v>
      </c>
      <c r="AA39" s="204">
        <f t="shared" si="20"/>
        <v>31.490549120778599</v>
      </c>
      <c r="AB39" s="196">
        <f t="shared" si="20"/>
        <v>31.490549120778599</v>
      </c>
      <c r="AC39" s="54">
        <f t="shared" si="20"/>
        <v>31.490549120778599</v>
      </c>
      <c r="AD39" s="54">
        <f t="shared" si="20"/>
        <v>31.490549120778599</v>
      </c>
      <c r="AE39" s="197">
        <f t="shared" si="20"/>
        <v>31.490549120778599</v>
      </c>
    </row>
    <row r="40" spans="2:31" ht="15" thickBot="1" x14ac:dyDescent="0.35">
      <c r="B40" s="187"/>
      <c r="C40" s="189"/>
      <c r="D40" s="192"/>
      <c r="E40" s="33"/>
      <c r="F40" s="35"/>
      <c r="G40" s="33"/>
      <c r="H40" s="34"/>
      <c r="I40" s="33"/>
      <c r="J40" s="35"/>
      <c r="K40" s="3"/>
      <c r="L40" s="3"/>
      <c r="M40" s="187"/>
      <c r="N40" s="189"/>
      <c r="O40" s="35"/>
      <c r="P40" s="33"/>
      <c r="Q40" s="35"/>
      <c r="R40" s="33"/>
      <c r="S40" s="34"/>
      <c r="T40" s="34"/>
      <c r="U40" s="35"/>
      <c r="W40" s="51"/>
      <c r="X40" s="198"/>
      <c r="Y40" s="199"/>
      <c r="Z40" s="199"/>
      <c r="AA40" s="205"/>
      <c r="AB40" s="198"/>
      <c r="AC40" s="199"/>
      <c r="AD40" s="199"/>
      <c r="AE40" s="200"/>
    </row>
    <row r="41" spans="2:31" ht="15" thickTop="1" x14ac:dyDescent="0.3">
      <c r="B41" s="66" t="s">
        <v>34</v>
      </c>
      <c r="C41" s="153" t="str">
        <f>IF(_xlfn.AGGREGATE(9,6,C25:C38)=0," - ",_xlfn.AGGREGATE(1,6,C25:C38))</f>
        <v xml:space="preserve"> - </v>
      </c>
      <c r="D41" s="154" t="str">
        <f>IF(_xlfn.AGGREGATE(9,6,D25:D38)=0," - ",_xlfn.AGGREGATE(1,6,D25:D38))</f>
        <v xml:space="preserve"> - </v>
      </c>
      <c r="E41" s="154" t="str">
        <f>IF(_xlfn.AGGREGATE(9,6,E25:E38)=0," - ",_xlfn.AGGREGATE(1,6,E25:E38))</f>
        <v xml:space="preserve"> - </v>
      </c>
      <c r="F41" s="154" t="str">
        <f>IF(_xlfn.AGGREGATE(9,6,F25:F38)=0," - ",_xlfn.AGGREGATE(1,6,F25:F38))</f>
        <v xml:space="preserve"> - </v>
      </c>
      <c r="G41" s="154" t="str">
        <f>IF(_xlfn.AGGREGATE(9,6,G27:G38)=0," - ",_xlfn.AGGREGATE(1,6,G27:G38))</f>
        <v xml:space="preserve"> - </v>
      </c>
      <c r="H41" s="154" t="str">
        <f>IF(_xlfn.AGGREGATE(9,6,H27:H38)=0," - ",_xlfn.AGGREGATE(1,6,H27:H38))</f>
        <v xml:space="preserve"> - </v>
      </c>
      <c r="I41" s="154" t="str">
        <f>IF(_xlfn.AGGREGATE(9,6,I27:I38)=0," - ",_xlfn.AGGREGATE(1,6,I27:I38))</f>
        <v xml:space="preserve"> - </v>
      </c>
      <c r="J41" s="155" t="str">
        <f>IF(_xlfn.AGGREGATE(9,6,J27:J38)=0," - ",_xlfn.AGGREGATE(1,6,J27:J38))</f>
        <v xml:space="preserve"> - </v>
      </c>
      <c r="M41" s="66" t="s">
        <v>34</v>
      </c>
      <c r="N41" s="153" t="str">
        <f>IF(_xlfn.AGGREGATE(9,6,N25:N38)=0," - ",_xlfn.AGGREGATE(1,6,N25:N38))</f>
        <v xml:space="preserve"> - </v>
      </c>
      <c r="O41" s="154" t="str">
        <f>IF(_xlfn.AGGREGATE(9,6,O25:O38)=0," - ",_xlfn.AGGREGATE(1,6,O25:O38))</f>
        <v xml:space="preserve"> - </v>
      </c>
      <c r="P41" s="154" t="str">
        <f>IF(_xlfn.AGGREGATE(9,6,P25:P38)=0," - ",_xlfn.AGGREGATE(1,6,P25:P38))</f>
        <v xml:space="preserve"> - </v>
      </c>
      <c r="Q41" s="154" t="str">
        <f>IF(_xlfn.AGGREGATE(9,6,Q25:Q38)=0," - ",_xlfn.AGGREGATE(1,6,Q25:Q38))</f>
        <v xml:space="preserve"> - </v>
      </c>
      <c r="R41" s="154" t="str">
        <f>IF(_xlfn.AGGREGATE(9,6,R27:R38)=0," - ",_xlfn.AGGREGATE(1,6,R27:R38))</f>
        <v xml:space="preserve"> - </v>
      </c>
      <c r="S41" s="154" t="str">
        <f>IF(_xlfn.AGGREGATE(9,6,S27:S38)=0," - ",_xlfn.AGGREGATE(1,6,S27:S38))</f>
        <v xml:space="preserve"> - </v>
      </c>
      <c r="T41" s="154" t="str">
        <f>IF(_xlfn.AGGREGATE(9,6,T27:T38)=0," - ",_xlfn.AGGREGATE(1,6,T27:T38))</f>
        <v xml:space="preserve"> - </v>
      </c>
      <c r="U41" s="155" t="str">
        <f>IF(_xlfn.AGGREGATE(9,6,U27:U38)=0," - ",_xlfn.AGGREGATE(1,6,U27:U38))</f>
        <v xml:space="preserve"> - </v>
      </c>
    </row>
    <row r="42" spans="2:31" ht="15" thickBot="1" x14ac:dyDescent="0.35">
      <c r="B42" s="66" t="s">
        <v>35</v>
      </c>
      <c r="C42" s="147" t="str">
        <f>IF(_xlfn.AGGREGATE(9,6,C25:C38)=0," - ",_xlfn.AGGREGATE(4,6,C25:C38))</f>
        <v xml:space="preserve"> - </v>
      </c>
      <c r="D42" s="148" t="str">
        <f>IF(_xlfn.AGGREGATE(9,6,D25:D38)=0," - ",_xlfn.AGGREGATE(4,6,D25:D38))</f>
        <v xml:space="preserve"> - </v>
      </c>
      <c r="E42" s="148" t="str">
        <f>IF(_xlfn.AGGREGATE(9,6,E25:E38)=0," - ",_xlfn.AGGREGATE(4,6,E25:E38))</f>
        <v xml:space="preserve"> - </v>
      </c>
      <c r="F42" s="148" t="str">
        <f>IF(_xlfn.AGGREGATE(9,6,F25:F38)=0," - ",_xlfn.AGGREGATE(4,6,F25:F38))</f>
        <v xml:space="preserve"> - </v>
      </c>
      <c r="G42" s="148" t="str">
        <f>IF(_xlfn.AGGREGATE(9,6,G27:G38)=0," - ",_xlfn.AGGREGATE(4,6,G27:G38))</f>
        <v xml:space="preserve"> - </v>
      </c>
      <c r="H42" s="148" t="str">
        <f>IF(_xlfn.AGGREGATE(9,6,H27:H38)=0," - ",_xlfn.AGGREGATE(4,6,H27:H38))</f>
        <v xml:space="preserve"> - </v>
      </c>
      <c r="I42" s="148" t="str">
        <f>IF(_xlfn.AGGREGATE(9,6,I27:I38)=0," - ",_xlfn.AGGREGATE(4,6,I27:I38))</f>
        <v xml:space="preserve"> - </v>
      </c>
      <c r="J42" s="149" t="str">
        <f>IF(_xlfn.AGGREGATE(9,6,J27:J38)=0," - ",_xlfn.AGGREGATE(4,6,J27:J38))</f>
        <v xml:space="preserve"> - </v>
      </c>
      <c r="K42" s="14"/>
      <c r="L42" s="14"/>
      <c r="M42" s="66" t="s">
        <v>35</v>
      </c>
      <c r="N42" s="147" t="str">
        <f>IF(_xlfn.AGGREGATE(9,6,N25:N38)=0," - ",_xlfn.AGGREGATE(4,6,N25:N38))</f>
        <v xml:space="preserve"> - </v>
      </c>
      <c r="O42" s="148" t="str">
        <f>IF(_xlfn.AGGREGATE(9,6,O25:O38)=0," - ",_xlfn.AGGREGATE(4,6,O25:O38))</f>
        <v xml:space="preserve"> - </v>
      </c>
      <c r="P42" s="148" t="str">
        <f>IF(_xlfn.AGGREGATE(9,6,P25:P38)=0," - ",_xlfn.AGGREGATE(4,6,P25:P38))</f>
        <v xml:space="preserve"> - </v>
      </c>
      <c r="Q42" s="148" t="str">
        <f>IF(_xlfn.AGGREGATE(9,6,Q25:Q38)=0," - ",_xlfn.AGGREGATE(4,6,Q25:Q38))</f>
        <v xml:space="preserve"> - </v>
      </c>
      <c r="R42" s="148" t="str">
        <f>IF(_xlfn.AGGREGATE(9,6,R27:R38)=0," - ",_xlfn.AGGREGATE(4,6,R27:R38))</f>
        <v xml:space="preserve"> - </v>
      </c>
      <c r="S42" s="148" t="str">
        <f>IF(_xlfn.AGGREGATE(9,6,S27:S38)=0," - ",_xlfn.AGGREGATE(4,6,S27:S38))</f>
        <v xml:space="preserve"> - </v>
      </c>
      <c r="T42" s="148" t="str">
        <f>IF(_xlfn.AGGREGATE(9,6,T27:T38)=0," - ",_xlfn.AGGREGATE(4,6,T27:T38))</f>
        <v xml:space="preserve"> - </v>
      </c>
      <c r="U42" s="149" t="str">
        <f>IF(_xlfn.AGGREGATE(9,6,U27:U38)=0," - ",_xlfn.AGGREGATE(4,6,U27:U38))</f>
        <v xml:space="preserve"> - </v>
      </c>
    </row>
    <row r="43" spans="2:31" x14ac:dyDescent="0.3">
      <c r="B43" s="3"/>
      <c r="C43" s="3"/>
      <c r="D43" s="3"/>
      <c r="E43" s="3"/>
      <c r="F43" s="3"/>
      <c r="G43" s="3"/>
      <c r="H43" s="3"/>
      <c r="I43" s="3"/>
      <c r="J43" s="3"/>
      <c r="K43" s="14"/>
      <c r="L43" s="3"/>
      <c r="M43" s="66" t="s">
        <v>37</v>
      </c>
      <c r="N43" s="156" t="str">
        <f>IF(_xlfn.AGGREGATE(9,6,N41:U41)=0,"",_xlfn.AGGREGATE(1,6,N41:U41))</f>
        <v/>
      </c>
      <c r="Q43" s="66" t="s">
        <v>38</v>
      </c>
      <c r="R43" s="157" t="str">
        <f>IF(_xlfn.AGGREGATE(9,6,N42:U42)=0,"",_xlfn.AGGREGATE(4,6,N42:U42))</f>
        <v/>
      </c>
      <c r="T43" s="66" t="s">
        <v>43</v>
      </c>
      <c r="U43" s="254">
        <f>_xlfn.AGGREGATE(2,6,(N27:U38,N25:Q26))</f>
        <v>0</v>
      </c>
    </row>
    <row r="44" spans="2:31" ht="15" thickBot="1" x14ac:dyDescent="0.35">
      <c r="B44" s="3"/>
      <c r="C44" s="3"/>
      <c r="D44" s="3"/>
      <c r="E44" s="3"/>
      <c r="F44" s="3"/>
      <c r="G44" s="3"/>
      <c r="H44" s="3"/>
      <c r="I44" s="3"/>
      <c r="J44" s="3"/>
      <c r="K44" s="55"/>
      <c r="L44" s="3"/>
      <c r="M44" s="70"/>
    </row>
    <row r="45" spans="2:31" x14ac:dyDescent="0.3">
      <c r="B45" s="349" t="s">
        <v>44</v>
      </c>
      <c r="C45" s="350"/>
      <c r="D45" s="94"/>
      <c r="K45" t="s">
        <v>45</v>
      </c>
    </row>
    <row r="46" spans="2:31" x14ac:dyDescent="0.3">
      <c r="B46" s="351" t="s">
        <v>46</v>
      </c>
      <c r="C46" s="352"/>
      <c r="D46" s="95"/>
      <c r="R46" s="101" t="s">
        <v>47</v>
      </c>
      <c r="S46" s="101" t="s">
        <v>48</v>
      </c>
    </row>
    <row r="47" spans="2:31" ht="15" customHeight="1" thickBot="1" x14ac:dyDescent="0.35">
      <c r="B47" s="365" t="s">
        <v>49</v>
      </c>
      <c r="C47" s="366"/>
      <c r="D47" s="96"/>
      <c r="P47" s="101" t="s">
        <v>50</v>
      </c>
      <c r="R47">
        <f>COUNTIF(N25:U38, "&gt;"&amp;(R43*0.9))</f>
        <v>0</v>
      </c>
      <c r="S47" s="166" t="e">
        <f>R47/$U$43*100</f>
        <v>#DIV/0!</v>
      </c>
      <c r="T47" s="370" t="s">
        <v>51</v>
      </c>
      <c r="U47" s="370"/>
    </row>
    <row r="48" spans="2:31" x14ac:dyDescent="0.3">
      <c r="P48" s="101" t="s">
        <v>52</v>
      </c>
      <c r="R48">
        <f>COUNTIF(N25:U38, "&gt;"&amp;(R43*0.8))</f>
        <v>0</v>
      </c>
      <c r="S48" s="166" t="e">
        <f>R48/$U$43*100</f>
        <v>#DIV/0!</v>
      </c>
      <c r="T48" s="370"/>
      <c r="U48" s="370"/>
      <c r="AB48" s="52"/>
    </row>
    <row r="49" spans="2:21" ht="15" thickBot="1" x14ac:dyDescent="0.35">
      <c r="P49" s="101" t="s">
        <v>53</v>
      </c>
      <c r="R49">
        <f>COUNTIF(N25:U38, "&gt;"&amp;(R43*0.7))</f>
        <v>0</v>
      </c>
      <c r="S49" s="166" t="e">
        <f>R49/$U$43*100</f>
        <v>#DIV/0!</v>
      </c>
      <c r="T49" s="370"/>
      <c r="U49" s="370"/>
    </row>
    <row r="50" spans="2:21" ht="15.55" thickTop="1" thickBot="1" x14ac:dyDescent="0.35">
      <c r="B50" s="381" t="s">
        <v>54</v>
      </c>
      <c r="C50" s="382"/>
      <c r="D50" s="382"/>
      <c r="E50" s="382"/>
      <c r="F50" s="382"/>
      <c r="G50" s="382"/>
      <c r="H50" s="382"/>
      <c r="I50" s="382"/>
      <c r="J50" s="383"/>
      <c r="P50" s="101" t="s">
        <v>55</v>
      </c>
      <c r="R50">
        <f>COUNTIF(N25:U38, "&gt;"&amp;(R43*0.6))</f>
        <v>0</v>
      </c>
      <c r="S50" s="166" t="e">
        <f>R50/$U$43*100</f>
        <v>#DIV/0!</v>
      </c>
      <c r="T50" s="370"/>
      <c r="U50" s="370"/>
    </row>
    <row r="51" spans="2:21" ht="15" thickBot="1" x14ac:dyDescent="0.35">
      <c r="B51" s="359" t="s">
        <v>56</v>
      </c>
      <c r="C51" s="360"/>
      <c r="D51" s="360"/>
      <c r="E51" s="360"/>
      <c r="F51" s="360"/>
      <c r="G51" s="360"/>
      <c r="H51" s="360"/>
      <c r="I51" s="360"/>
      <c r="J51" s="361"/>
      <c r="N51" t="s">
        <v>57</v>
      </c>
    </row>
    <row r="52" spans="2:21" ht="15.55" thickTop="1" thickBot="1" x14ac:dyDescent="0.35">
      <c r="B52" s="226" t="str">
        <f>B4</f>
        <v>#154 A</v>
      </c>
      <c r="C52" s="116" t="s">
        <v>15</v>
      </c>
      <c r="D52" s="117" t="s">
        <v>16</v>
      </c>
      <c r="E52" s="117" t="s">
        <v>17</v>
      </c>
      <c r="F52" s="116" t="s">
        <v>18</v>
      </c>
      <c r="G52" s="117" t="s">
        <v>19</v>
      </c>
      <c r="H52" s="117" t="s">
        <v>20</v>
      </c>
      <c r="I52" s="117" t="s">
        <v>21</v>
      </c>
      <c r="J52" s="227" t="s">
        <v>22</v>
      </c>
      <c r="N52" s="220" t="s">
        <v>15</v>
      </c>
      <c r="O52" s="17" t="s">
        <v>16</v>
      </c>
      <c r="P52" s="17" t="s">
        <v>17</v>
      </c>
      <c r="Q52" s="18" t="s">
        <v>18</v>
      </c>
      <c r="R52" s="16" t="s">
        <v>19</v>
      </c>
      <c r="S52" s="16" t="s">
        <v>20</v>
      </c>
      <c r="T52" s="17" t="s">
        <v>21</v>
      </c>
      <c r="U52" s="18" t="s">
        <v>22</v>
      </c>
    </row>
    <row r="53" spans="2:21" ht="15" thickBot="1" x14ac:dyDescent="0.35">
      <c r="B53" s="310" t="s">
        <v>23</v>
      </c>
      <c r="C53" s="115">
        <f t="shared" ref="C53:J54" si="21">C5</f>
        <v>80</v>
      </c>
      <c r="D53" s="118">
        <f t="shared" si="21"/>
        <v>90</v>
      </c>
      <c r="E53" s="118">
        <f t="shared" si="21"/>
        <v>100</v>
      </c>
      <c r="F53" s="315">
        <f t="shared" si="21"/>
        <v>100</v>
      </c>
      <c r="G53" s="313">
        <f t="shared" si="21"/>
        <v>100</v>
      </c>
      <c r="H53" s="316">
        <f t="shared" si="21"/>
        <v>100</v>
      </c>
      <c r="I53" s="316">
        <f t="shared" si="21"/>
        <v>100</v>
      </c>
      <c r="J53" s="314">
        <f t="shared" si="21"/>
        <v>100</v>
      </c>
      <c r="M53" s="167" t="s">
        <v>58</v>
      </c>
      <c r="N53" s="216" t="str">
        <f t="shared" ref="N53:U53" si="22">IF(ISNUMBER(N41),(1-($R$43-N41)/$R$43)," - ")</f>
        <v xml:space="preserve"> - </v>
      </c>
      <c r="O53" s="217" t="str">
        <f t="shared" si="22"/>
        <v xml:space="preserve"> - </v>
      </c>
      <c r="P53" s="217" t="str">
        <f t="shared" si="22"/>
        <v xml:space="preserve"> - </v>
      </c>
      <c r="Q53" s="218" t="str">
        <f t="shared" si="22"/>
        <v xml:space="preserve"> - </v>
      </c>
      <c r="R53" s="219" t="str">
        <f t="shared" si="22"/>
        <v xml:space="preserve"> - </v>
      </c>
      <c r="S53" s="217" t="str">
        <f t="shared" si="22"/>
        <v xml:space="preserve"> - </v>
      </c>
      <c r="T53" s="217" t="str">
        <f t="shared" si="22"/>
        <v xml:space="preserve"> - </v>
      </c>
      <c r="U53" s="218" t="str">
        <f t="shared" si="22"/>
        <v xml:space="preserve"> - </v>
      </c>
    </row>
    <row r="54" spans="2:21" ht="15" thickBot="1" x14ac:dyDescent="0.35">
      <c r="B54" s="310" t="s">
        <v>25</v>
      </c>
      <c r="C54" s="311">
        <f t="shared" si="21"/>
        <v>80</v>
      </c>
      <c r="D54" s="312">
        <f t="shared" si="21"/>
        <v>90</v>
      </c>
      <c r="E54" s="312">
        <f t="shared" si="21"/>
        <v>100</v>
      </c>
      <c r="F54" s="312">
        <f t="shared" si="21"/>
        <v>100</v>
      </c>
      <c r="G54" s="312">
        <f t="shared" si="21"/>
        <v>110</v>
      </c>
      <c r="H54" s="312">
        <f t="shared" si="21"/>
        <v>110</v>
      </c>
      <c r="I54" s="312">
        <f t="shared" si="21"/>
        <v>120</v>
      </c>
      <c r="J54" s="317">
        <f t="shared" si="21"/>
        <v>120</v>
      </c>
      <c r="M54" s="167" t="s">
        <v>59</v>
      </c>
      <c r="N54" s="208" t="str">
        <f>IF(ISNUMBER(N41),(1-(N42-N41)/N42)," - ")</f>
        <v xml:space="preserve"> - </v>
      </c>
      <c r="O54" s="209" t="str">
        <f>IF(ISNUMBER(O41),(1-(O42-O41)/O42)," - ")</f>
        <v xml:space="preserve"> - </v>
      </c>
      <c r="P54" s="209" t="str">
        <f>IF(ISNUMBER(P41),(1-(P42-P41)/P42)," - ")</f>
        <v xml:space="preserve"> - </v>
      </c>
      <c r="Q54" s="210" t="str">
        <f t="shared" ref="Q54:U54" si="23">IF(ISNUMBER(Q41),(1-(Q42-Q41)/Q42)," - ")</f>
        <v xml:space="preserve"> - </v>
      </c>
      <c r="R54" s="215" t="str">
        <f t="shared" si="23"/>
        <v xml:space="preserve"> - </v>
      </c>
      <c r="S54" s="209" t="str">
        <f t="shared" si="23"/>
        <v xml:space="preserve"> - </v>
      </c>
      <c r="T54" s="209" t="str">
        <f t="shared" si="23"/>
        <v xml:space="preserve"> - </v>
      </c>
      <c r="U54" s="210" t="str">
        <f t="shared" si="23"/>
        <v xml:space="preserve"> - </v>
      </c>
    </row>
    <row r="55" spans="2:21" ht="15.55" thickTop="1" thickBot="1" x14ac:dyDescent="0.35">
      <c r="B55" s="228" t="s">
        <v>60</v>
      </c>
      <c r="C55" s="313">
        <f t="shared" ref="C55:J55" si="24">C7</f>
        <v>500</v>
      </c>
      <c r="D55" s="314">
        <f t="shared" si="24"/>
        <v>500</v>
      </c>
      <c r="E55" s="313">
        <f t="shared" si="24"/>
        <v>100</v>
      </c>
      <c r="F55" s="316">
        <f t="shared" si="24"/>
        <v>100</v>
      </c>
      <c r="G55" s="316">
        <f t="shared" si="24"/>
        <v>100</v>
      </c>
      <c r="H55" s="316">
        <f t="shared" si="24"/>
        <v>100</v>
      </c>
      <c r="I55" s="316">
        <f t="shared" si="24"/>
        <v>100</v>
      </c>
      <c r="J55" s="314">
        <f t="shared" si="24"/>
        <v>100</v>
      </c>
      <c r="M55" s="257" t="s">
        <v>61</v>
      </c>
      <c r="N55" s="256" t="e">
        <f>1-(R43-N43)/R43</f>
        <v>#VALUE!</v>
      </c>
    </row>
    <row r="56" spans="2:21" ht="15" thickBot="1" x14ac:dyDescent="0.35">
      <c r="B56" s="362" t="s">
        <v>62</v>
      </c>
      <c r="C56" s="363"/>
      <c r="D56" s="363"/>
      <c r="E56" s="363"/>
      <c r="F56" s="363"/>
      <c r="G56" s="363"/>
      <c r="H56" s="363"/>
      <c r="I56" s="363"/>
      <c r="J56" s="364"/>
      <c r="N56" s="255" t="s">
        <v>63</v>
      </c>
      <c r="O56" s="211"/>
      <c r="P56" s="211"/>
      <c r="Q56" s="211"/>
      <c r="R56" s="211"/>
      <c r="S56" s="211"/>
      <c r="T56" s="211"/>
      <c r="U56" s="211"/>
    </row>
    <row r="57" spans="2:21" ht="15" thickBot="1" x14ac:dyDescent="0.35">
      <c r="B57" s="226" t="str">
        <f>B4</f>
        <v>#154 A</v>
      </c>
      <c r="C57" s="79" t="s">
        <v>15</v>
      </c>
      <c r="D57" s="80" t="s">
        <v>16</v>
      </c>
      <c r="E57" s="80" t="s">
        <v>17</v>
      </c>
      <c r="F57" s="79" t="s">
        <v>18</v>
      </c>
      <c r="G57" s="80" t="s">
        <v>19</v>
      </c>
      <c r="H57" s="80" t="s">
        <v>20</v>
      </c>
      <c r="I57" s="80" t="s">
        <v>21</v>
      </c>
      <c r="J57" s="229" t="s">
        <v>22</v>
      </c>
    </row>
    <row r="58" spans="2:21" x14ac:dyDescent="0.3">
      <c r="B58" s="230" t="s">
        <v>34</v>
      </c>
      <c r="C58" s="138" t="str">
        <f>C19</f>
        <v xml:space="preserve"> - </v>
      </c>
      <c r="D58" s="139" t="str">
        <f t="shared" ref="C58:J59" si="25">D19</f>
        <v xml:space="preserve"> - </v>
      </c>
      <c r="E58" s="139" t="str">
        <f t="shared" si="25"/>
        <v xml:space="preserve"> - </v>
      </c>
      <c r="F58" s="139" t="str">
        <f t="shared" si="25"/>
        <v xml:space="preserve"> - </v>
      </c>
      <c r="G58" s="139" t="str">
        <f t="shared" si="25"/>
        <v xml:space="preserve"> - </v>
      </c>
      <c r="H58" s="139" t="str">
        <f t="shared" si="25"/>
        <v xml:space="preserve"> - </v>
      </c>
      <c r="I58" s="139" t="str">
        <f t="shared" si="25"/>
        <v xml:space="preserve"> - </v>
      </c>
      <c r="J58" s="231" t="str">
        <f t="shared" si="25"/>
        <v xml:space="preserve"> - </v>
      </c>
    </row>
    <row r="59" spans="2:21" x14ac:dyDescent="0.3">
      <c r="B59" s="230" t="s">
        <v>64</v>
      </c>
      <c r="C59" s="140" t="str">
        <f t="shared" si="25"/>
        <v xml:space="preserve"> - </v>
      </c>
      <c r="D59" s="141" t="str">
        <f t="shared" si="25"/>
        <v xml:space="preserve"> - </v>
      </c>
      <c r="E59" s="141" t="str">
        <f t="shared" si="25"/>
        <v xml:space="preserve"> - </v>
      </c>
      <c r="F59" s="141" t="str">
        <f t="shared" si="25"/>
        <v xml:space="preserve"> - </v>
      </c>
      <c r="G59" s="141" t="str">
        <f t="shared" si="25"/>
        <v xml:space="preserve"> - </v>
      </c>
      <c r="H59" s="141" t="str">
        <f t="shared" si="25"/>
        <v xml:space="preserve"> - </v>
      </c>
      <c r="I59" s="141" t="str">
        <f t="shared" si="25"/>
        <v xml:space="preserve"> - </v>
      </c>
      <c r="J59" s="232" t="str">
        <f t="shared" si="25"/>
        <v xml:space="preserve"> - </v>
      </c>
    </row>
    <row r="60" spans="2:21" ht="15" thickBot="1" x14ac:dyDescent="0.35">
      <c r="B60" s="233" t="s">
        <v>65</v>
      </c>
      <c r="C60" s="142" t="str">
        <f>IF(COUNTIF(C11:C17,"&gt;0")&gt;=2,_xlfn.STDEV.P(C11:C17)," - ")</f>
        <v xml:space="preserve"> - </v>
      </c>
      <c r="D60" s="143" t="str">
        <f t="shared" ref="D60:J60" si="26">IF(COUNTIF(D11:D17,"&gt;0")&gt;=2,_xlfn.STDEV.P(D11:D17)," - ")</f>
        <v xml:space="preserve"> - </v>
      </c>
      <c r="E60" s="143" t="str">
        <f t="shared" si="26"/>
        <v xml:space="preserve"> - </v>
      </c>
      <c r="F60" s="143" t="str">
        <f t="shared" si="26"/>
        <v xml:space="preserve"> - </v>
      </c>
      <c r="G60" s="143" t="str">
        <f t="shared" si="26"/>
        <v xml:space="preserve"> - </v>
      </c>
      <c r="H60" s="143" t="str">
        <f t="shared" si="26"/>
        <v xml:space="preserve"> - </v>
      </c>
      <c r="I60" s="143" t="str">
        <f t="shared" si="26"/>
        <v xml:space="preserve"> - </v>
      </c>
      <c r="J60" s="234" t="str">
        <f t="shared" si="26"/>
        <v xml:space="preserve"> - </v>
      </c>
    </row>
    <row r="61" spans="2:21" ht="15" thickBot="1" x14ac:dyDescent="0.35">
      <c r="B61" s="371" t="s">
        <v>66</v>
      </c>
      <c r="C61" s="372"/>
      <c r="D61" s="372"/>
      <c r="E61" s="372"/>
      <c r="F61" s="372"/>
      <c r="G61" s="372"/>
      <c r="H61" s="372"/>
      <c r="I61" s="372"/>
      <c r="J61" s="373"/>
    </row>
    <row r="62" spans="2:21" ht="15" thickBot="1" x14ac:dyDescent="0.35">
      <c r="B62" s="226" t="str">
        <f>B4</f>
        <v>#154 A</v>
      </c>
      <c r="C62" s="77" t="s">
        <v>15</v>
      </c>
      <c r="D62" s="78" t="s">
        <v>16</v>
      </c>
      <c r="E62" s="78" t="s">
        <v>17</v>
      </c>
      <c r="F62" s="77" t="s">
        <v>18</v>
      </c>
      <c r="G62" s="78" t="s">
        <v>19</v>
      </c>
      <c r="H62" s="78" t="s">
        <v>20</v>
      </c>
      <c r="I62" s="78" t="s">
        <v>21</v>
      </c>
      <c r="J62" s="235" t="s">
        <v>22</v>
      </c>
    </row>
    <row r="63" spans="2:21" x14ac:dyDescent="0.3">
      <c r="B63" s="230" t="s">
        <v>34</v>
      </c>
      <c r="C63" s="132" t="str">
        <f t="shared" ref="C63:J64" si="27">C41</f>
        <v xml:space="preserve"> - </v>
      </c>
      <c r="D63" s="133" t="str">
        <f t="shared" si="27"/>
        <v xml:space="preserve"> - </v>
      </c>
      <c r="E63" s="133" t="str">
        <f t="shared" si="27"/>
        <v xml:space="preserve"> - </v>
      </c>
      <c r="F63" s="133" t="str">
        <f t="shared" si="27"/>
        <v xml:space="preserve"> - </v>
      </c>
      <c r="G63" s="133" t="str">
        <f t="shared" si="27"/>
        <v xml:space="preserve"> - </v>
      </c>
      <c r="H63" s="133" t="str">
        <f t="shared" si="27"/>
        <v xml:space="preserve"> - </v>
      </c>
      <c r="I63" s="133" t="str">
        <f t="shared" si="27"/>
        <v xml:space="preserve"> - </v>
      </c>
      <c r="J63" s="236" t="str">
        <f t="shared" si="27"/>
        <v xml:space="preserve"> - </v>
      </c>
    </row>
    <row r="64" spans="2:21" x14ac:dyDescent="0.3">
      <c r="B64" s="230" t="s">
        <v>64</v>
      </c>
      <c r="C64" s="134" t="str">
        <f t="shared" si="27"/>
        <v xml:space="preserve"> - </v>
      </c>
      <c r="D64" s="135" t="str">
        <f t="shared" si="27"/>
        <v xml:space="preserve"> - </v>
      </c>
      <c r="E64" s="135" t="str">
        <f t="shared" si="27"/>
        <v xml:space="preserve"> - </v>
      </c>
      <c r="F64" s="135" t="str">
        <f t="shared" si="27"/>
        <v xml:space="preserve"> - </v>
      </c>
      <c r="G64" s="135" t="str">
        <f t="shared" si="27"/>
        <v xml:space="preserve"> - </v>
      </c>
      <c r="H64" s="135" t="str">
        <f t="shared" si="27"/>
        <v xml:space="preserve"> - </v>
      </c>
      <c r="I64" s="135" t="str">
        <f t="shared" si="27"/>
        <v xml:space="preserve"> - </v>
      </c>
      <c r="J64" s="237" t="str">
        <f t="shared" si="27"/>
        <v xml:space="preserve"> - </v>
      </c>
    </row>
    <row r="65" spans="2:10" ht="15" thickBot="1" x14ac:dyDescent="0.35">
      <c r="B65" s="233" t="s">
        <v>65</v>
      </c>
      <c r="C65" s="136" t="str">
        <f>IF(COUNTIF(C25:C38,"&gt;0")&gt;=2,_xlfn.STDEV.P(C25:C38)," - ")</f>
        <v xml:space="preserve"> - </v>
      </c>
      <c r="D65" s="137" t="str">
        <f t="shared" ref="D65:J65" si="28">IF(COUNTIF(D25:D38,"&gt;0")&gt;=2,_xlfn.STDEV.P(D25:D38)," - ")</f>
        <v xml:space="preserve"> - </v>
      </c>
      <c r="E65" s="137" t="str">
        <f t="shared" si="28"/>
        <v xml:space="preserve"> - </v>
      </c>
      <c r="F65" s="137" t="str">
        <f t="shared" si="28"/>
        <v xml:space="preserve"> - </v>
      </c>
      <c r="G65" s="137" t="str">
        <f t="shared" si="28"/>
        <v xml:space="preserve"> - </v>
      </c>
      <c r="H65" s="137" t="str">
        <f t="shared" si="28"/>
        <v xml:space="preserve"> - </v>
      </c>
      <c r="I65" s="137" t="str">
        <f t="shared" si="28"/>
        <v xml:space="preserve"> - </v>
      </c>
      <c r="J65" s="238" t="str">
        <f t="shared" si="28"/>
        <v xml:space="preserve"> - </v>
      </c>
    </row>
    <row r="66" spans="2:10" ht="15" thickBot="1" x14ac:dyDescent="0.35">
      <c r="B66" s="374" t="s">
        <v>67</v>
      </c>
      <c r="C66" s="375"/>
      <c r="D66" s="375"/>
      <c r="E66" s="375"/>
      <c r="F66" s="375"/>
      <c r="G66" s="375"/>
      <c r="H66" s="375"/>
      <c r="I66" s="375"/>
      <c r="J66" s="376"/>
    </row>
    <row r="67" spans="2:10" ht="15" thickBot="1" x14ac:dyDescent="0.35">
      <c r="B67" s="226" t="str">
        <f>B4</f>
        <v>#154 A</v>
      </c>
      <c r="C67" s="77" t="s">
        <v>15</v>
      </c>
      <c r="D67" s="78" t="s">
        <v>16</v>
      </c>
      <c r="E67" s="78" t="s">
        <v>17</v>
      </c>
      <c r="F67" s="77" t="s">
        <v>18</v>
      </c>
      <c r="G67" s="78" t="s">
        <v>19</v>
      </c>
      <c r="H67" s="78" t="s">
        <v>20</v>
      </c>
      <c r="I67" s="78" t="s">
        <v>21</v>
      </c>
      <c r="J67" s="235" t="s">
        <v>22</v>
      </c>
    </row>
    <row r="68" spans="2:10" x14ac:dyDescent="0.3">
      <c r="B68" s="230" t="s">
        <v>34</v>
      </c>
      <c r="C68" s="126" t="str">
        <f t="shared" ref="C68:J69" si="29">N19</f>
        <v xml:space="preserve"> - </v>
      </c>
      <c r="D68" s="127" t="str">
        <f t="shared" si="29"/>
        <v xml:space="preserve"> - </v>
      </c>
      <c r="E68" s="127" t="str">
        <f t="shared" si="29"/>
        <v xml:space="preserve"> - </v>
      </c>
      <c r="F68" s="127" t="str">
        <f t="shared" si="29"/>
        <v xml:space="preserve"> - </v>
      </c>
      <c r="G68" s="127" t="str">
        <f t="shared" si="29"/>
        <v xml:space="preserve"> - </v>
      </c>
      <c r="H68" s="127" t="str">
        <f t="shared" si="29"/>
        <v xml:space="preserve"> - </v>
      </c>
      <c r="I68" s="127" t="str">
        <f t="shared" si="29"/>
        <v xml:space="preserve"> - </v>
      </c>
      <c r="J68" s="239" t="str">
        <f t="shared" si="29"/>
        <v xml:space="preserve"> - </v>
      </c>
    </row>
    <row r="69" spans="2:10" x14ac:dyDescent="0.3">
      <c r="B69" s="230" t="s">
        <v>64</v>
      </c>
      <c r="C69" s="128" t="str">
        <f t="shared" si="29"/>
        <v xml:space="preserve"> - </v>
      </c>
      <c r="D69" s="129" t="str">
        <f t="shared" si="29"/>
        <v xml:space="preserve"> - </v>
      </c>
      <c r="E69" s="129" t="str">
        <f t="shared" si="29"/>
        <v xml:space="preserve"> - </v>
      </c>
      <c r="F69" s="129" t="str">
        <f t="shared" si="29"/>
        <v xml:space="preserve"> - </v>
      </c>
      <c r="G69" s="129" t="str">
        <f t="shared" si="29"/>
        <v xml:space="preserve"> - </v>
      </c>
      <c r="H69" s="129" t="str">
        <f t="shared" si="29"/>
        <v xml:space="preserve"> - </v>
      </c>
      <c r="I69" s="129" t="str">
        <f t="shared" si="29"/>
        <v xml:space="preserve"> - </v>
      </c>
      <c r="J69" s="240" t="str">
        <f t="shared" si="29"/>
        <v xml:space="preserve"> - </v>
      </c>
    </row>
    <row r="70" spans="2:10" ht="15" thickBot="1" x14ac:dyDescent="0.35">
      <c r="B70" s="233" t="s">
        <v>65</v>
      </c>
      <c r="C70" s="130" t="str">
        <f>IF(COUNTIF(N11:N17,"&gt;0")&gt;=2,_xlfn.STDEV.P(N11:N17)," - ")</f>
        <v xml:space="preserve"> - </v>
      </c>
      <c r="D70" s="131" t="str">
        <f t="shared" ref="D70:J70" si="30">IF(COUNTIF(O11:O17,"&gt;0")&gt;=2,_xlfn.STDEV.P(O11:O17)," - ")</f>
        <v xml:space="preserve"> - </v>
      </c>
      <c r="E70" s="131" t="str">
        <f t="shared" si="30"/>
        <v xml:space="preserve"> - </v>
      </c>
      <c r="F70" s="131" t="str">
        <f t="shared" si="30"/>
        <v xml:space="preserve"> - </v>
      </c>
      <c r="G70" s="131" t="str">
        <f t="shared" si="30"/>
        <v xml:space="preserve"> - </v>
      </c>
      <c r="H70" s="131" t="str">
        <f t="shared" si="30"/>
        <v xml:space="preserve"> - </v>
      </c>
      <c r="I70" s="131" t="str">
        <f t="shared" si="30"/>
        <v xml:space="preserve"> - </v>
      </c>
      <c r="J70" s="241" t="str">
        <f t="shared" si="30"/>
        <v xml:space="preserve"> - </v>
      </c>
    </row>
    <row r="71" spans="2:10" ht="15" thickBot="1" x14ac:dyDescent="0.35">
      <c r="B71" s="332" t="s">
        <v>68</v>
      </c>
      <c r="C71" s="333"/>
      <c r="D71" s="333"/>
      <c r="E71" s="333"/>
      <c r="F71" s="333"/>
      <c r="G71" s="333"/>
      <c r="H71" s="333"/>
      <c r="I71" s="333"/>
      <c r="J71" s="334"/>
    </row>
    <row r="72" spans="2:10" ht="15" thickBot="1" x14ac:dyDescent="0.35">
      <c r="B72" s="226" t="str">
        <f>B4</f>
        <v>#154 A</v>
      </c>
      <c r="C72" s="77" t="s">
        <v>15</v>
      </c>
      <c r="D72" s="78" t="s">
        <v>16</v>
      </c>
      <c r="E72" s="78" t="s">
        <v>17</v>
      </c>
      <c r="F72" s="77" t="s">
        <v>18</v>
      </c>
      <c r="G72" s="78" t="s">
        <v>19</v>
      </c>
      <c r="H72" s="78" t="s">
        <v>20</v>
      </c>
      <c r="I72" s="78" t="s">
        <v>21</v>
      </c>
      <c r="J72" s="235" t="s">
        <v>22</v>
      </c>
    </row>
    <row r="73" spans="2:10" x14ac:dyDescent="0.3">
      <c r="B73" s="230" t="s">
        <v>34</v>
      </c>
      <c r="C73" s="120" t="str">
        <f t="shared" ref="C73:J74" si="31">N41</f>
        <v xml:space="preserve"> - </v>
      </c>
      <c r="D73" s="121" t="str">
        <f t="shared" si="31"/>
        <v xml:space="preserve"> - </v>
      </c>
      <c r="E73" s="121" t="str">
        <f t="shared" si="31"/>
        <v xml:space="preserve"> - </v>
      </c>
      <c r="F73" s="121" t="str">
        <f t="shared" si="31"/>
        <v xml:space="preserve"> - </v>
      </c>
      <c r="G73" s="121" t="str">
        <f t="shared" si="31"/>
        <v xml:space="preserve"> - </v>
      </c>
      <c r="H73" s="121" t="str">
        <f t="shared" si="31"/>
        <v xml:space="preserve"> - </v>
      </c>
      <c r="I73" s="121" t="str">
        <f t="shared" si="31"/>
        <v xml:space="preserve"> - </v>
      </c>
      <c r="J73" s="242" t="str">
        <f t="shared" si="31"/>
        <v xml:space="preserve"> - </v>
      </c>
    </row>
    <row r="74" spans="2:10" x14ac:dyDescent="0.3">
      <c r="B74" s="230" t="s">
        <v>64</v>
      </c>
      <c r="C74" s="122" t="str">
        <f t="shared" si="31"/>
        <v xml:space="preserve"> - </v>
      </c>
      <c r="D74" s="123" t="str">
        <f t="shared" si="31"/>
        <v xml:space="preserve"> - </v>
      </c>
      <c r="E74" s="123" t="str">
        <f t="shared" si="31"/>
        <v xml:space="preserve"> - </v>
      </c>
      <c r="F74" s="123" t="str">
        <f t="shared" si="31"/>
        <v xml:space="preserve"> - </v>
      </c>
      <c r="G74" s="123" t="str">
        <f t="shared" si="31"/>
        <v xml:space="preserve"> - </v>
      </c>
      <c r="H74" s="123" t="str">
        <f t="shared" si="31"/>
        <v xml:space="preserve"> - </v>
      </c>
      <c r="I74" s="123" t="str">
        <f t="shared" si="31"/>
        <v xml:space="preserve"> - </v>
      </c>
      <c r="J74" s="243" t="str">
        <f t="shared" si="31"/>
        <v xml:space="preserve"> - </v>
      </c>
    </row>
    <row r="75" spans="2:10" ht="15" thickBot="1" x14ac:dyDescent="0.35">
      <c r="B75" s="233" t="s">
        <v>65</v>
      </c>
      <c r="C75" s="124" t="str">
        <f>IF(COUNTIF(N25:N38,"&gt;0")&gt;=2,_xlfn.STDEV.P(N25:N38)," - ")</f>
        <v xml:space="preserve"> - </v>
      </c>
      <c r="D75" s="125" t="str">
        <f t="shared" ref="D75:J75" si="32">IF(COUNTIF(O25:O38,"&gt;0")&gt;=2,_xlfn.STDEV.P(O25:O38)," - ")</f>
        <v xml:space="preserve"> - </v>
      </c>
      <c r="E75" s="125" t="str">
        <f t="shared" si="32"/>
        <v xml:space="preserve"> - </v>
      </c>
      <c r="F75" s="125" t="str">
        <f>IF(COUNTIF(Q25:Q38,"&gt;0")&gt;=2,_xlfn.STDEV.P(Q25:Q38)," - ")</f>
        <v xml:space="preserve"> - </v>
      </c>
      <c r="G75" s="125" t="str">
        <f t="shared" si="32"/>
        <v xml:space="preserve"> - </v>
      </c>
      <c r="H75" s="125" t="str">
        <f t="shared" si="32"/>
        <v xml:space="preserve"> - </v>
      </c>
      <c r="I75" s="125" t="str">
        <f t="shared" si="32"/>
        <v xml:space="preserve"> - </v>
      </c>
      <c r="J75" s="244" t="str">
        <f t="shared" si="32"/>
        <v xml:space="preserve"> - </v>
      </c>
    </row>
    <row r="76" spans="2:10" ht="15" thickBot="1" x14ac:dyDescent="0.35">
      <c r="B76" s="356" t="s">
        <v>69</v>
      </c>
      <c r="C76" s="357"/>
      <c r="D76" s="357"/>
      <c r="E76" s="357"/>
      <c r="F76" s="357"/>
      <c r="G76" s="357"/>
      <c r="H76" s="357"/>
      <c r="I76" s="357"/>
      <c r="J76" s="358"/>
    </row>
    <row r="77" spans="2:10" ht="15" thickBot="1" x14ac:dyDescent="0.35">
      <c r="B77" s="226" t="str">
        <f>B4</f>
        <v>#154 A</v>
      </c>
      <c r="C77" s="81" t="s">
        <v>15</v>
      </c>
      <c r="D77" s="82" t="s">
        <v>16</v>
      </c>
      <c r="E77" s="82" t="s">
        <v>17</v>
      </c>
      <c r="F77" s="81" t="s">
        <v>18</v>
      </c>
      <c r="G77" s="82" t="s">
        <v>19</v>
      </c>
      <c r="H77" s="82" t="s">
        <v>20</v>
      </c>
      <c r="I77" s="82" t="s">
        <v>21</v>
      </c>
      <c r="J77" s="245" t="s">
        <v>22</v>
      </c>
    </row>
    <row r="78" spans="2:10" x14ac:dyDescent="0.3">
      <c r="B78" s="230" t="s">
        <v>34</v>
      </c>
      <c r="C78" s="111" t="str">
        <f>IF(ISNUMBER(C63),C63/C54," - ")</f>
        <v xml:space="preserve"> - </v>
      </c>
      <c r="D78" s="112" t="str">
        <f t="shared" ref="D78:J78" si="33">IF(ISNUMBER(D63),D63/D54," - ")</f>
        <v xml:space="preserve"> - </v>
      </c>
      <c r="E78" s="112" t="str">
        <f t="shared" si="33"/>
        <v xml:space="preserve"> - </v>
      </c>
      <c r="F78" s="112" t="str">
        <f t="shared" si="33"/>
        <v xml:space="preserve"> - </v>
      </c>
      <c r="G78" s="112" t="str">
        <f>IF(ISNUMBER(G63),G63/G54," - ")</f>
        <v xml:space="preserve"> - </v>
      </c>
      <c r="H78" s="112" t="str">
        <f t="shared" si="33"/>
        <v xml:space="preserve"> - </v>
      </c>
      <c r="I78" s="112" t="str">
        <f t="shared" si="33"/>
        <v xml:space="preserve"> - </v>
      </c>
      <c r="J78" s="246" t="str">
        <f t="shared" si="33"/>
        <v xml:space="preserve"> - </v>
      </c>
    </row>
    <row r="79" spans="2:10" ht="15" thickBot="1" x14ac:dyDescent="0.35">
      <c r="B79" s="233" t="s">
        <v>64</v>
      </c>
      <c r="C79" s="113" t="str">
        <f>IF(ISNUMBER(C64),C64/C54," - ")</f>
        <v xml:space="preserve"> - </v>
      </c>
      <c r="D79" s="114" t="str">
        <f t="shared" ref="D79:J79" si="34">IF(ISNUMBER(D64),D64/D54," - ")</f>
        <v xml:space="preserve"> - </v>
      </c>
      <c r="E79" s="114" t="str">
        <f t="shared" si="34"/>
        <v xml:space="preserve"> - </v>
      </c>
      <c r="F79" s="114" t="str">
        <f t="shared" si="34"/>
        <v xml:space="preserve"> - </v>
      </c>
      <c r="G79" s="114" t="str">
        <f t="shared" si="34"/>
        <v xml:space="preserve"> - </v>
      </c>
      <c r="H79" s="114" t="str">
        <f t="shared" si="34"/>
        <v xml:space="preserve"> - </v>
      </c>
      <c r="I79" s="114" t="str">
        <f t="shared" si="34"/>
        <v xml:space="preserve"> - </v>
      </c>
      <c r="J79" s="247" t="str">
        <f t="shared" si="34"/>
        <v xml:space="preserve"> - </v>
      </c>
    </row>
    <row r="80" spans="2:10" ht="15" thickBot="1" x14ac:dyDescent="0.35">
      <c r="B80" s="339" t="s">
        <v>70</v>
      </c>
      <c r="C80" s="340"/>
      <c r="D80" s="340"/>
      <c r="E80" s="340"/>
      <c r="F80" s="340"/>
      <c r="G80" s="340"/>
      <c r="H80" s="341"/>
      <c r="I80" s="341"/>
      <c r="J80" s="342"/>
    </row>
    <row r="81" spans="2:10" ht="15" thickBot="1" x14ac:dyDescent="0.35">
      <c r="B81" s="226" t="str">
        <f>B4</f>
        <v>#154 A</v>
      </c>
      <c r="C81" s="81" t="s">
        <v>71</v>
      </c>
      <c r="D81" s="168" t="s">
        <v>29</v>
      </c>
      <c r="E81" s="82" t="s">
        <v>72</v>
      </c>
      <c r="F81" s="81" t="s">
        <v>73</v>
      </c>
      <c r="G81" s="171" t="s">
        <v>74</v>
      </c>
      <c r="H81" s="172"/>
      <c r="I81" s="173"/>
      <c r="J81" s="248"/>
    </row>
    <row r="82" spans="2:10" x14ac:dyDescent="0.3">
      <c r="B82" s="230" t="s">
        <v>34</v>
      </c>
      <c r="C82" s="169" t="str">
        <f>IF(_xlfn.AGGREGATE(9,6,E39:J39)=0," - ",_xlfn.AGGREGATE(1,6,E39:J39))</f>
        <v xml:space="preserve"> - </v>
      </c>
      <c r="D82" s="170" t="str">
        <f>IF(_xlfn.AGGREGATE(9,6,P18:U18)=0," - ",_xlfn.AGGREGATE(1,6,P18:U18))</f>
        <v xml:space="preserve"> - </v>
      </c>
      <c r="E82" s="170" t="str">
        <f>IF(_xlfn.AGGREGATE(9,6,E39:J39)=0," - ",_xlfn.AGGREGATE(1,6,E39:J39))</f>
        <v xml:space="preserve"> - </v>
      </c>
      <c r="F82" s="170" t="str">
        <f>IF(_xlfn.AGGREGATE(9,6,P39:U39)=0," - ",_xlfn.AGGREGATE(1,6,P39:U39))</f>
        <v xml:space="preserve"> - </v>
      </c>
      <c r="G82" s="170" t="str">
        <f>IF(ISNUMBER(E82),E82/E55," - ")</f>
        <v xml:space="preserve"> - </v>
      </c>
      <c r="H82" s="169"/>
      <c r="I82" s="170"/>
      <c r="J82" s="249"/>
    </row>
    <row r="83" spans="2:10" ht="15" thickBot="1" x14ac:dyDescent="0.35">
      <c r="B83" s="250" t="s">
        <v>64</v>
      </c>
      <c r="C83" s="251" t="str">
        <f>IF(_xlfn.AGGREGATE(9,6,E39:J39)=0," - ",_xlfn.AGGREGATE(4,6,E39:J39))</f>
        <v xml:space="preserve"> - </v>
      </c>
      <c r="D83" s="252" t="str">
        <f>IF(_xlfn.AGGREGATE(9,6,P18:U18)=0," - ",_xlfn.AGGREGATE(4,6,P18:U18))</f>
        <v xml:space="preserve"> - </v>
      </c>
      <c r="E83" s="252" t="str">
        <f>IF(_xlfn.AGGREGATE(9,6,E39:J39)=0," - ",_xlfn.AGGREGATE(4,6,E39:J39))</f>
        <v xml:space="preserve"> - </v>
      </c>
      <c r="F83" s="252" t="str">
        <f>IF(_xlfn.AGGREGATE(9,6,P39:U39)=0," - ",_xlfn.AGGREGATE(4,6,P39:U39))</f>
        <v xml:space="preserve"> - </v>
      </c>
      <c r="G83" s="252" t="str">
        <f>IF(ISNUMBER(E83),E83/E55," - ")</f>
        <v xml:space="preserve"> - </v>
      </c>
      <c r="H83" s="251"/>
      <c r="I83" s="252"/>
      <c r="J83" s="253"/>
    </row>
    <row r="84" spans="2:10" ht="15" thickTop="1" x14ac:dyDescent="0.3"/>
    <row r="109" spans="2:3" x14ac:dyDescent="0.3">
      <c r="B109" t="s">
        <v>75</v>
      </c>
    </row>
    <row r="110" spans="2:3" x14ac:dyDescent="0.3">
      <c r="B110" s="67" t="s">
        <v>76</v>
      </c>
      <c r="C110" s="68">
        <v>1.0545E-34</v>
      </c>
    </row>
    <row r="111" spans="2:3" x14ac:dyDescent="0.3">
      <c r="B111" s="67" t="s">
        <v>77</v>
      </c>
      <c r="C111" s="69">
        <v>1.6022000000000001E-19</v>
      </c>
    </row>
    <row r="112" spans="2:3" x14ac:dyDescent="0.3">
      <c r="B112" s="67" t="s">
        <v>78</v>
      </c>
      <c r="C112" s="69">
        <v>1.3800000000000001E-23</v>
      </c>
    </row>
  </sheetData>
  <mergeCells count="37">
    <mergeCell ref="S4:AA4"/>
    <mergeCell ref="B1:C1"/>
    <mergeCell ref="B2:C2"/>
    <mergeCell ref="H2:I2"/>
    <mergeCell ref="K2:L2"/>
    <mergeCell ref="S2:AA2"/>
    <mergeCell ref="B3:C3"/>
    <mergeCell ref="H3:I3"/>
    <mergeCell ref="K3:L3"/>
    <mergeCell ref="S3:AA3"/>
    <mergeCell ref="E2:F2"/>
    <mergeCell ref="E3:F3"/>
    <mergeCell ref="B47:C47"/>
    <mergeCell ref="T47:U50"/>
    <mergeCell ref="S5:AA5"/>
    <mergeCell ref="S6:AA6"/>
    <mergeCell ref="S7:AA7"/>
    <mergeCell ref="B9:F9"/>
    <mergeCell ref="M9:Q9"/>
    <mergeCell ref="L5:M5"/>
    <mergeCell ref="L6:M6"/>
    <mergeCell ref="O7:P7"/>
    <mergeCell ref="B50:J50"/>
    <mergeCell ref="AR9:AZ9"/>
    <mergeCell ref="B23:F23"/>
    <mergeCell ref="M23:Q23"/>
    <mergeCell ref="B45:C45"/>
    <mergeCell ref="B46:C46"/>
    <mergeCell ref="AG9:AO9"/>
    <mergeCell ref="AR20:AZ21"/>
    <mergeCell ref="B76:J76"/>
    <mergeCell ref="B80:J80"/>
    <mergeCell ref="B51:J51"/>
    <mergeCell ref="B56:J56"/>
    <mergeCell ref="B61:J61"/>
    <mergeCell ref="B66:J66"/>
    <mergeCell ref="B71:J71"/>
  </mergeCells>
  <conditionalFormatting sqref="C11:I11 C16:I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I36 D37:I40 J29:J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 C16:J18">
    <cfRule type="containsBlanks" dxfId="29" priority="22">
      <formula>LEN(TRIM(C11))=0</formula>
    </cfRule>
  </conditionalFormatting>
  <conditionalFormatting sqref="C12:J15">
    <cfRule type="containsBlanks" dxfId="28" priority="20">
      <formula>LEN(TRIM(C12))=0</formula>
    </cfRule>
  </conditionalFormatting>
  <conditionalFormatting sqref="C25:J40">
    <cfRule type="containsBlanks" dxfId="27" priority="18">
      <formula>LEN(TRIM(C25))=0</formula>
    </cfRule>
  </conditionalFormatting>
  <conditionalFormatting sqref="N11:U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ntainsBlanks" dxfId="26" priority="28">
      <formula>LEN(TRIM(N11))=0</formula>
    </cfRule>
  </conditionalFormatting>
  <conditionalFormatting sqref="N25:U25 N27:U27 N29:U29 N31:U31 N33:U33 N35:U35 N37:U37 N39:U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U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5" priority="23">
      <formula>LEN(TRIM(N25))=0</formula>
    </cfRule>
  </conditionalFormatting>
  <conditionalFormatting sqref="N26:U26 N28:U28 N30:U30 N32:U32 N34:U34 N36:U36 N38:U38 N40:U40">
    <cfRule type="cellIs" dxfId="24" priority="24" stopIfTrue="1" operator="equal">
      <formula>0</formula>
    </cfRule>
    <cfRule type="containsBlanks" dxfId="23" priority="26">
      <formula>LEN(TRIM(N26))=0</formula>
    </cfRule>
  </conditionalFormatting>
  <conditionalFormatting sqref="N27:U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2" priority="15">
      <formula>LEN(TRIM(N27))=0</formula>
    </cfRule>
  </conditionalFormatting>
  <conditionalFormatting sqref="N29:U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1" priority="13">
      <formula>LEN(TRIM(N29))=0</formula>
    </cfRule>
  </conditionalFormatting>
  <conditionalFormatting sqref="N31:U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0" priority="11">
      <formula>LEN(TRIM(N31))=0</formula>
    </cfRule>
  </conditionalFormatting>
  <conditionalFormatting sqref="N33:U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9" priority="9">
      <formula>LEN(TRIM(N33))=0</formula>
    </cfRule>
  </conditionalFormatting>
  <conditionalFormatting sqref="N35:U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8" priority="7">
      <formula>LEN(TRIM(N35))=0</formula>
    </cfRule>
  </conditionalFormatting>
  <conditionalFormatting sqref="N37:U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7" priority="5">
      <formula>LEN(TRIM(N37))=0</formula>
    </cfRule>
  </conditionalFormatting>
  <conditionalFormatting sqref="N39: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6" priority="3">
      <formula>LEN(TRIM(N39))=0</formula>
    </cfRule>
  </conditionalFormatting>
  <conditionalFormatting sqref="X25:AE40">
    <cfRule type="containsBlanks" dxfId="15" priority="25">
      <formula>LEN(TRIM(X25))=0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0B2E-85D7-4ABC-B1DA-270EE02338AF}">
  <sheetPr>
    <tabColor rgb="FFFFFF00"/>
  </sheetPr>
  <dimension ref="A1:BE112"/>
  <sheetViews>
    <sheetView zoomScaleNormal="100" workbookViewId="0"/>
  </sheetViews>
  <sheetFormatPr baseColWidth="10" defaultColWidth="9.09765625" defaultRowHeight="14.4" outlineLevelRow="1" x14ac:dyDescent="0.3"/>
  <cols>
    <col min="1" max="1" width="4.296875" customWidth="1"/>
    <col min="2" max="2" width="12.69921875" customWidth="1"/>
    <col min="3" max="3" width="6" customWidth="1"/>
    <col min="4" max="8" width="5.69921875" customWidth="1"/>
    <col min="9" max="9" width="7.09765625" customWidth="1"/>
    <col min="10" max="10" width="5.69921875" customWidth="1"/>
    <col min="11" max="11" width="6.69921875" customWidth="1"/>
    <col min="12" max="12" width="7.8984375" customWidth="1"/>
    <col min="13" max="13" width="5.69921875" customWidth="1"/>
    <col min="14" max="14" width="9.8984375" customWidth="1"/>
    <col min="26" max="26" width="9.296875" bestFit="1" customWidth="1"/>
    <col min="30" max="33" width="9.296875" bestFit="1" customWidth="1"/>
    <col min="44" max="44" width="4.3984375" customWidth="1"/>
    <col min="45" max="52" width="7.09765625" customWidth="1"/>
    <col min="54" max="55" width="15.296875" customWidth="1"/>
    <col min="56" max="56" width="23.8984375" customWidth="1"/>
    <col min="57" max="57" width="24.69921875" customWidth="1"/>
  </cols>
  <sheetData>
    <row r="1" spans="1:57" ht="15" customHeight="1" thickBot="1" x14ac:dyDescent="0.35">
      <c r="B1" s="385" t="s">
        <v>0</v>
      </c>
      <c r="C1" s="386"/>
      <c r="D1" s="260" t="str">
        <f>'Cooldown 1'!D1</f>
        <v>240930_U3</v>
      </c>
      <c r="E1" s="261" t="s">
        <v>1</v>
      </c>
      <c r="F1" s="261" t="s">
        <v>2</v>
      </c>
      <c r="G1" s="261"/>
      <c r="H1" s="261"/>
      <c r="I1" s="261"/>
      <c r="J1" s="261"/>
      <c r="K1" s="261"/>
      <c r="L1" s="261"/>
      <c r="M1" s="262"/>
    </row>
    <row r="2" spans="1:57" ht="15.7" customHeight="1" thickBot="1" x14ac:dyDescent="0.35">
      <c r="B2" s="410" t="s">
        <v>3</v>
      </c>
      <c r="C2" s="411"/>
      <c r="D2" s="258">
        <f>'Cooldown 1'!D2</f>
        <v>371</v>
      </c>
      <c r="E2" s="413" t="s">
        <v>4</v>
      </c>
      <c r="F2" s="413"/>
      <c r="G2" s="258">
        <f>'Cooldown 1'!G2</f>
        <v>9.52</v>
      </c>
      <c r="H2" s="413" t="s">
        <v>5</v>
      </c>
      <c r="I2" s="413"/>
      <c r="J2" s="258">
        <f>'Cooldown 1'!J2</f>
        <v>0.5</v>
      </c>
      <c r="K2" s="338" t="s">
        <v>6</v>
      </c>
      <c r="L2" s="338"/>
      <c r="M2" s="259">
        <f>'Cooldown 1'!M2</f>
        <v>1.76</v>
      </c>
      <c r="O2" s="59" t="s">
        <v>7</v>
      </c>
      <c r="P2" s="60" t="s">
        <v>8</v>
      </c>
      <c r="Q2" s="61" t="s">
        <v>9</v>
      </c>
      <c r="S2" s="401" t="s">
        <v>10</v>
      </c>
      <c r="T2" s="402"/>
      <c r="U2" s="402"/>
      <c r="V2" s="402"/>
      <c r="W2" s="402"/>
      <c r="X2" s="402"/>
      <c r="Y2" s="402"/>
      <c r="Z2" s="402"/>
      <c r="AA2" s="403"/>
    </row>
    <row r="3" spans="1:57" ht="19.899999999999999" customHeight="1" thickTop="1" thickBot="1" x14ac:dyDescent="0.35">
      <c r="B3" s="412" t="s">
        <v>11</v>
      </c>
      <c r="C3" s="367"/>
      <c r="D3" s="57">
        <f>'Cooldown 1'!D3</f>
        <v>486</v>
      </c>
      <c r="E3" s="367" t="s">
        <v>12</v>
      </c>
      <c r="F3" s="367"/>
      <c r="G3" s="57">
        <f>'Cooldown 1'!G3</f>
        <v>7.4</v>
      </c>
      <c r="H3" s="414" t="s">
        <v>13</v>
      </c>
      <c r="I3" s="414"/>
      <c r="J3" s="57">
        <f>'Cooldown 1'!J3</f>
        <v>4.5</v>
      </c>
      <c r="K3" s="396"/>
      <c r="L3" s="397"/>
      <c r="M3" s="58"/>
      <c r="O3" s="42"/>
      <c r="P3" s="62"/>
      <c r="Q3" s="63"/>
      <c r="S3" s="404"/>
      <c r="T3" s="405"/>
      <c r="U3" s="405"/>
      <c r="V3" s="405"/>
      <c r="W3" s="405"/>
      <c r="X3" s="405"/>
      <c r="Y3" s="405"/>
      <c r="Z3" s="405"/>
      <c r="AA3" s="406"/>
    </row>
    <row r="4" spans="1:57" ht="17.149999999999999" customHeight="1" outlineLevel="1" thickTop="1" thickBot="1" x14ac:dyDescent="0.35">
      <c r="B4" s="225" t="s">
        <v>14</v>
      </c>
      <c r="C4" s="16" t="s">
        <v>15</v>
      </c>
      <c r="D4" s="17" t="s">
        <v>16</v>
      </c>
      <c r="E4" s="17" t="s">
        <v>17</v>
      </c>
      <c r="F4" s="16" t="s">
        <v>18</v>
      </c>
      <c r="G4" s="17" t="s">
        <v>19</v>
      </c>
      <c r="H4" s="17" t="s">
        <v>20</v>
      </c>
      <c r="I4" s="17" t="s">
        <v>21</v>
      </c>
      <c r="J4" s="18" t="s">
        <v>22</v>
      </c>
      <c r="O4" s="42"/>
      <c r="P4" s="62"/>
      <c r="Q4" s="64"/>
      <c r="S4" s="407"/>
      <c r="T4" s="408"/>
      <c r="U4" s="408"/>
      <c r="V4" s="408"/>
      <c r="W4" s="408"/>
      <c r="X4" s="408"/>
      <c r="Y4" s="408"/>
      <c r="Z4" s="408"/>
      <c r="AA4" s="409"/>
    </row>
    <row r="5" spans="1:57" ht="17.149999999999999" customHeight="1" outlineLevel="1" thickTop="1" thickBot="1" x14ac:dyDescent="0.35">
      <c r="B5" s="309" t="s">
        <v>23</v>
      </c>
      <c r="C5" s="318">
        <f>'Cooldown 1'!C5</f>
        <v>80</v>
      </c>
      <c r="D5" s="319">
        <f>'Cooldown 1'!D5</f>
        <v>90</v>
      </c>
      <c r="E5" s="319">
        <f>'Cooldown 1'!E5</f>
        <v>100</v>
      </c>
      <c r="F5" s="323">
        <f>'Cooldown 1'!F5</f>
        <v>100</v>
      </c>
      <c r="G5" s="321">
        <f>'Cooldown 1'!G5</f>
        <v>100</v>
      </c>
      <c r="H5" s="324">
        <f>'Cooldown 1'!H5</f>
        <v>100</v>
      </c>
      <c r="I5" s="324">
        <f>'Cooldown 1'!I5</f>
        <v>100</v>
      </c>
      <c r="J5" s="322">
        <f>'Cooldown 1'!J5</f>
        <v>100</v>
      </c>
      <c r="L5" s="377" t="s">
        <v>24</v>
      </c>
      <c r="M5" s="378"/>
      <c r="O5" s="42"/>
      <c r="P5" s="62"/>
      <c r="Q5" s="64"/>
      <c r="S5" s="407"/>
      <c r="T5" s="408"/>
      <c r="U5" s="408"/>
      <c r="V5" s="408"/>
      <c r="W5" s="408"/>
      <c r="X5" s="408"/>
      <c r="Y5" s="408"/>
      <c r="Z5" s="408"/>
      <c r="AA5" s="409"/>
    </row>
    <row r="6" spans="1:57" ht="17.149999999999999" customHeight="1" outlineLevel="1" thickTop="1" thickBot="1" x14ac:dyDescent="0.35">
      <c r="B6" s="309" t="s">
        <v>25</v>
      </c>
      <c r="C6" s="320">
        <f>'Cooldown 1'!C6</f>
        <v>80</v>
      </c>
      <c r="D6" s="306">
        <f>'Cooldown 1'!D6</f>
        <v>90</v>
      </c>
      <c r="E6" s="306">
        <f>'Cooldown 1'!E6</f>
        <v>100</v>
      </c>
      <c r="F6" s="306">
        <f>'Cooldown 1'!F6</f>
        <v>100</v>
      </c>
      <c r="G6" s="306">
        <f>'Cooldown 1'!G6</f>
        <v>110</v>
      </c>
      <c r="H6" s="306">
        <f>'Cooldown 1'!H6</f>
        <v>110</v>
      </c>
      <c r="I6" s="306">
        <f>'Cooldown 1'!I6</f>
        <v>120</v>
      </c>
      <c r="J6" s="325">
        <f>'Cooldown 1'!J6</f>
        <v>120</v>
      </c>
      <c r="L6" s="415"/>
      <c r="M6" s="416"/>
      <c r="O6" s="42"/>
      <c r="P6" s="62"/>
      <c r="Q6" s="64"/>
      <c r="S6" s="390"/>
      <c r="T6" s="391"/>
      <c r="U6" s="391"/>
      <c r="V6" s="391"/>
      <c r="W6" s="391"/>
      <c r="X6" s="391"/>
      <c r="Y6" s="391"/>
      <c r="Z6" s="391"/>
      <c r="AA6" s="392"/>
    </row>
    <row r="7" spans="1:57" ht="17.149999999999999" customHeight="1" outlineLevel="1" thickTop="1" thickBot="1" x14ac:dyDescent="0.35">
      <c r="B7" s="222">
        <v>8</v>
      </c>
      <c r="C7" s="321">
        <f>'Cooldown 1'!C7</f>
        <v>500</v>
      </c>
      <c r="D7" s="322">
        <f>'Cooldown 1'!D7</f>
        <v>500</v>
      </c>
      <c r="E7" s="321">
        <f>'Cooldown 1'!E7</f>
        <v>100</v>
      </c>
      <c r="F7" s="324">
        <f>'Cooldown 1'!F7</f>
        <v>100</v>
      </c>
      <c r="G7" s="324">
        <f>'Cooldown 1'!G7</f>
        <v>100</v>
      </c>
      <c r="H7" s="324">
        <f>'Cooldown 1'!H7</f>
        <v>100</v>
      </c>
      <c r="I7" s="324">
        <f>'Cooldown 1'!I7</f>
        <v>100</v>
      </c>
      <c r="J7" s="322">
        <f>'Cooldown 1'!J7</f>
        <v>100</v>
      </c>
      <c r="O7" s="379" t="s">
        <v>27</v>
      </c>
      <c r="P7" s="380"/>
      <c r="Q7" s="289"/>
      <c r="S7" s="393"/>
      <c r="T7" s="394"/>
      <c r="U7" s="394"/>
      <c r="V7" s="394"/>
      <c r="W7" s="394"/>
      <c r="X7" s="394"/>
      <c r="Y7" s="394"/>
      <c r="Z7" s="394"/>
      <c r="AA7" s="395"/>
    </row>
    <row r="8" spans="1:57" ht="17.149999999999999" customHeight="1" outlineLevel="1" thickTop="1" thickBot="1" x14ac:dyDescent="0.35">
      <c r="B8" s="221"/>
      <c r="C8" s="221"/>
      <c r="D8" s="221"/>
      <c r="E8" s="221"/>
      <c r="F8" s="221"/>
      <c r="G8" s="221"/>
      <c r="H8" s="221"/>
      <c r="I8" s="221"/>
      <c r="J8" s="221"/>
    </row>
    <row r="9" spans="1:57" ht="17.149999999999999" customHeight="1" outlineLevel="1" thickTop="1" thickBot="1" x14ac:dyDescent="0.35">
      <c r="A9" s="177"/>
      <c r="B9" s="335" t="s">
        <v>28</v>
      </c>
      <c r="C9" s="336"/>
      <c r="D9" s="336"/>
      <c r="E9" s="336"/>
      <c r="F9" s="337"/>
      <c r="G9" s="214"/>
      <c r="H9" s="40"/>
      <c r="I9" s="40"/>
      <c r="J9" s="41"/>
      <c r="M9" s="346" t="s">
        <v>29</v>
      </c>
      <c r="N9" s="347"/>
      <c r="O9" s="347"/>
      <c r="P9" s="347"/>
      <c r="Q9" s="348"/>
      <c r="R9" s="40"/>
      <c r="S9" s="40"/>
      <c r="T9" s="40"/>
      <c r="U9" s="41"/>
      <c r="W9" s="212"/>
      <c r="X9" s="39"/>
      <c r="Y9" s="39"/>
      <c r="Z9" s="20" t="s">
        <v>30</v>
      </c>
      <c r="AA9" s="19"/>
      <c r="AB9" s="40"/>
      <c r="AC9" s="40"/>
      <c r="AD9" s="40"/>
      <c r="AE9" s="41"/>
      <c r="AG9" s="398" t="s">
        <v>31</v>
      </c>
      <c r="AH9" s="399"/>
      <c r="AI9" s="399"/>
      <c r="AJ9" s="399"/>
      <c r="AK9" s="399"/>
      <c r="AL9" s="399"/>
      <c r="AM9" s="399"/>
      <c r="AN9" s="399"/>
      <c r="AO9" s="400"/>
      <c r="AR9" s="387" t="s">
        <v>32</v>
      </c>
      <c r="AS9" s="388"/>
      <c r="AT9" s="388"/>
      <c r="AU9" s="388"/>
      <c r="AV9" s="388"/>
      <c r="AW9" s="388"/>
      <c r="AX9" s="388"/>
      <c r="AY9" s="388"/>
      <c r="AZ9" s="389"/>
      <c r="BB9" s="97"/>
      <c r="BC9" s="98"/>
      <c r="BD9" s="98"/>
      <c r="BE9" s="98"/>
    </row>
    <row r="10" spans="1:57" ht="17.149999999999999" customHeight="1" outlineLevel="1" thickTop="1" thickBot="1" x14ac:dyDescent="0.35">
      <c r="B10" s="15" t="s">
        <v>33</v>
      </c>
      <c r="C10" s="16" t="s">
        <v>15</v>
      </c>
      <c r="D10" s="17" t="s">
        <v>16</v>
      </c>
      <c r="E10" s="17" t="s">
        <v>17</v>
      </c>
      <c r="F10" s="18" t="s">
        <v>18</v>
      </c>
      <c r="G10" s="74" t="s">
        <v>19</v>
      </c>
      <c r="H10" s="75" t="s">
        <v>20</v>
      </c>
      <c r="I10" s="75" t="s">
        <v>21</v>
      </c>
      <c r="J10" s="76" t="s">
        <v>22</v>
      </c>
      <c r="M10" s="15" t="s">
        <v>33</v>
      </c>
      <c r="N10" s="16" t="s">
        <v>15</v>
      </c>
      <c r="O10" s="17" t="s">
        <v>16</v>
      </c>
      <c r="P10" s="17" t="s">
        <v>17</v>
      </c>
      <c r="Q10" s="18" t="s">
        <v>18</v>
      </c>
      <c r="R10" s="16" t="s">
        <v>19</v>
      </c>
      <c r="S10" s="17" t="s">
        <v>20</v>
      </c>
      <c r="T10" s="17" t="s">
        <v>21</v>
      </c>
      <c r="U10" s="18" t="s">
        <v>22</v>
      </c>
      <c r="W10" s="15" t="s">
        <v>33</v>
      </c>
      <c r="X10" s="16" t="s">
        <v>15</v>
      </c>
      <c r="Y10" s="17" t="s">
        <v>16</v>
      </c>
      <c r="Z10" s="17" t="s">
        <v>17</v>
      </c>
      <c r="AA10" s="18" t="s">
        <v>18</v>
      </c>
      <c r="AB10" s="16" t="s">
        <v>19</v>
      </c>
      <c r="AC10" s="17" t="s">
        <v>20</v>
      </c>
      <c r="AD10" s="17" t="s">
        <v>21</v>
      </c>
      <c r="AE10" s="18" t="s">
        <v>22</v>
      </c>
      <c r="AG10" s="104"/>
      <c r="AH10" s="74" t="s">
        <v>15</v>
      </c>
      <c r="AI10" s="75" t="s">
        <v>16</v>
      </c>
      <c r="AJ10" s="75" t="s">
        <v>17</v>
      </c>
      <c r="AK10" s="76" t="s">
        <v>18</v>
      </c>
      <c r="AL10" s="74" t="s">
        <v>19</v>
      </c>
      <c r="AM10" s="75" t="s">
        <v>20</v>
      </c>
      <c r="AN10" s="75" t="s">
        <v>21</v>
      </c>
      <c r="AO10" s="105" t="s">
        <v>22</v>
      </c>
      <c r="AR10" s="44"/>
      <c r="AS10" s="45" t="s">
        <v>15</v>
      </c>
      <c r="AT10" s="46" t="s">
        <v>16</v>
      </c>
      <c r="AU10" s="46" t="s">
        <v>17</v>
      </c>
      <c r="AV10" s="47" t="s">
        <v>18</v>
      </c>
      <c r="AW10" s="45" t="s">
        <v>19</v>
      </c>
      <c r="AX10" s="46" t="s">
        <v>20</v>
      </c>
      <c r="AY10" s="46" t="s">
        <v>21</v>
      </c>
      <c r="AZ10" s="47" t="s">
        <v>22</v>
      </c>
      <c r="BB10" s="98"/>
      <c r="BC10" s="98"/>
      <c r="BD10" s="98"/>
      <c r="BE10" s="98"/>
    </row>
    <row r="11" spans="1:57" ht="17.149999999999999" customHeight="1" outlineLevel="1" thickTop="1" thickBot="1" x14ac:dyDescent="0.35">
      <c r="B11" s="26">
        <v>1</v>
      </c>
      <c r="C11" s="6"/>
      <c r="D11" s="7"/>
      <c r="E11" s="7"/>
      <c r="F11" s="184"/>
      <c r="G11" s="290"/>
      <c r="H11" s="291"/>
      <c r="I11" s="291"/>
      <c r="J11" s="175"/>
      <c r="M11" s="26">
        <v>1</v>
      </c>
      <c r="N11" s="165" t="str">
        <f>IF(AND(ISNUMBER(C11),X11&lt;&gt;0),C11/X11,"")</f>
        <v/>
      </c>
      <c r="O11" s="163" t="str">
        <f t="shared" ref="O11:U18" si="0">IF(AND(ISNUMBER(D11),Y11&lt;&gt;0),D11/Y11,"")</f>
        <v/>
      </c>
      <c r="P11" s="163" t="str">
        <f t="shared" si="0"/>
        <v/>
      </c>
      <c r="Q11" s="164" t="str">
        <f t="shared" si="0"/>
        <v/>
      </c>
      <c r="R11" s="292" t="str">
        <f t="shared" si="0"/>
        <v/>
      </c>
      <c r="S11" s="293" t="str">
        <f t="shared" si="0"/>
        <v/>
      </c>
      <c r="T11" s="293" t="str">
        <f t="shared" si="0"/>
        <v/>
      </c>
      <c r="U11" s="181" t="str">
        <f t="shared" si="0"/>
        <v/>
      </c>
      <c r="W11" s="26">
        <v>1</v>
      </c>
      <c r="X11" s="263">
        <f t="shared" ref="X11:AE18" si="1">AH11*$D$2/1000000</f>
        <v>3.3202346994249998</v>
      </c>
      <c r="Y11" s="264">
        <f t="shared" si="1"/>
        <v>2.592406088377778</v>
      </c>
      <c r="Z11" s="264">
        <f t="shared" si="1"/>
        <v>2.1681038695399999</v>
      </c>
      <c r="AA11" s="265">
        <f t="shared" si="1"/>
        <v>2.1681038695399999</v>
      </c>
      <c r="AB11" s="294">
        <f t="shared" si="1"/>
        <v>0.1855</v>
      </c>
      <c r="AC11" s="296">
        <f t="shared" si="1"/>
        <v>0.1855</v>
      </c>
      <c r="AD11" s="296">
        <f t="shared" si="1"/>
        <v>0.1855</v>
      </c>
      <c r="AE11" s="295">
        <f t="shared" si="1"/>
        <v>0.1855</v>
      </c>
      <c r="AG11" s="106">
        <v>1</v>
      </c>
      <c r="AH11" s="83">
        <f>AS11/C$5*1000</f>
        <v>8949.4196749999992</v>
      </c>
      <c r="AI11" s="84">
        <f>AT11/D$5*1000</f>
        <v>6987.6174888888891</v>
      </c>
      <c r="AJ11" s="84">
        <f>AU11/E$5*1000</f>
        <v>5843.9457400000001</v>
      </c>
      <c r="AK11" s="84">
        <f>AV11/F$5*1000</f>
        <v>5843.9457400000001</v>
      </c>
      <c r="AL11" s="297">
        <f>AW11/$G$5*1000</f>
        <v>500</v>
      </c>
      <c r="AM11" s="299">
        <f>AX11/$H$5*1000</f>
        <v>500</v>
      </c>
      <c r="AN11" s="299">
        <f>AY11/$I$5*1000</f>
        <v>500</v>
      </c>
      <c r="AO11" s="298">
        <f>AZ11/$J$5*1000</f>
        <v>500</v>
      </c>
      <c r="AR11" s="71">
        <v>1</v>
      </c>
      <c r="AS11" s="277">
        <v>715.953574</v>
      </c>
      <c r="AT11" s="278">
        <v>628.88557400000002</v>
      </c>
      <c r="AU11" s="278">
        <v>584.39457400000003</v>
      </c>
      <c r="AV11" s="278">
        <v>584.39457400000003</v>
      </c>
      <c r="AW11" s="300">
        <v>50</v>
      </c>
      <c r="AX11" s="301">
        <v>50</v>
      </c>
      <c r="AY11" s="301">
        <v>50</v>
      </c>
      <c r="AZ11" s="302">
        <v>50</v>
      </c>
      <c r="BB11" s="99"/>
      <c r="BC11" s="99"/>
      <c r="BD11" s="99"/>
      <c r="BE11" s="99"/>
    </row>
    <row r="12" spans="1:57" ht="15" customHeight="1" thickTop="1" x14ac:dyDescent="0.3">
      <c r="B12" s="27">
        <v>2</v>
      </c>
      <c r="C12" s="8"/>
      <c r="D12" s="9"/>
      <c r="E12" s="10"/>
      <c r="F12" s="22"/>
      <c r="G12" s="6"/>
      <c r="H12" s="7"/>
      <c r="I12" s="7"/>
      <c r="J12" s="21"/>
      <c r="M12" s="27">
        <v>2</v>
      </c>
      <c r="N12" s="160" t="str">
        <f t="shared" ref="N12:N18" si="2">IF(AND(ISNUMBER(C12),X12&lt;&gt;0),C12/X12,"")</f>
        <v/>
      </c>
      <c r="O12" s="158" t="str">
        <f t="shared" si="0"/>
        <v/>
      </c>
      <c r="P12" s="158" t="str">
        <f t="shared" si="0"/>
        <v/>
      </c>
      <c r="Q12" s="159" t="str">
        <f t="shared" si="0"/>
        <v/>
      </c>
      <c r="R12" s="165" t="str">
        <f t="shared" si="0"/>
        <v/>
      </c>
      <c r="S12" s="163" t="str">
        <f t="shared" si="0"/>
        <v/>
      </c>
      <c r="T12" s="163" t="str">
        <f t="shared" si="0"/>
        <v/>
      </c>
      <c r="U12" s="164" t="str">
        <f t="shared" si="0"/>
        <v/>
      </c>
      <c r="W12" s="27">
        <v>2</v>
      </c>
      <c r="X12" s="267">
        <f>AH12*$D$2/1000000</f>
        <v>3.3202346994249998</v>
      </c>
      <c r="Y12" s="268">
        <f t="shared" si="1"/>
        <v>2.592406088377778</v>
      </c>
      <c r="Z12" s="268">
        <f t="shared" si="1"/>
        <v>2.1681038695399999</v>
      </c>
      <c r="AA12" s="269">
        <f t="shared" si="1"/>
        <v>2.1681038695399999</v>
      </c>
      <c r="AB12" s="267">
        <f t="shared" si="1"/>
        <v>1.7601018223090912</v>
      </c>
      <c r="AC12" s="268">
        <f t="shared" si="1"/>
        <v>1.7601018223090912</v>
      </c>
      <c r="AD12" s="268">
        <f t="shared" si="1"/>
        <v>1.474595378783333</v>
      </c>
      <c r="AE12" s="270">
        <f t="shared" si="1"/>
        <v>1.474595378783333</v>
      </c>
      <c r="AG12" s="107">
        <v>2</v>
      </c>
      <c r="AH12" s="86">
        <f t="shared" ref="AH12:AO17" si="3">AS12/C$6*1000</f>
        <v>8949.4196749999992</v>
      </c>
      <c r="AI12" s="103">
        <f t="shared" si="3"/>
        <v>6987.6174888888891</v>
      </c>
      <c r="AJ12" s="103">
        <f t="shared" si="3"/>
        <v>5843.9457400000001</v>
      </c>
      <c r="AK12" s="87">
        <f t="shared" si="3"/>
        <v>5843.9457400000001</v>
      </c>
      <c r="AL12" s="103">
        <f t="shared" si="3"/>
        <v>4744.2097636363642</v>
      </c>
      <c r="AM12" s="103">
        <f t="shared" si="3"/>
        <v>4744.2097636363642</v>
      </c>
      <c r="AN12" s="103">
        <f t="shared" si="3"/>
        <v>3974.6506166666663</v>
      </c>
      <c r="AO12" s="87">
        <f t="shared" si="3"/>
        <v>3974.6506166666663</v>
      </c>
      <c r="AR12" s="72">
        <v>2</v>
      </c>
      <c r="AS12" s="42">
        <v>715.953574</v>
      </c>
      <c r="AT12" s="273">
        <v>628.88557400000002</v>
      </c>
      <c r="AU12" s="273">
        <v>584.39457400000003</v>
      </c>
      <c r="AV12" s="280">
        <v>584.39457400000003</v>
      </c>
      <c r="AW12" s="273">
        <v>521.8630740000001</v>
      </c>
      <c r="AX12" s="273">
        <v>521.8630740000001</v>
      </c>
      <c r="AY12" s="273">
        <v>476.95807399999995</v>
      </c>
      <c r="AZ12" s="64">
        <v>476.95807399999995</v>
      </c>
      <c r="BB12" s="100"/>
    </row>
    <row r="13" spans="1:57" ht="19.899999999999999" customHeight="1" x14ac:dyDescent="0.3">
      <c r="B13" s="27">
        <v>3</v>
      </c>
      <c r="C13" s="8"/>
      <c r="D13" s="38"/>
      <c r="E13" s="9"/>
      <c r="F13" s="22"/>
      <c r="G13" s="8"/>
      <c r="H13" s="9"/>
      <c r="I13" s="9"/>
      <c r="J13" s="22"/>
      <c r="M13" s="27">
        <v>3</v>
      </c>
      <c r="N13" s="160" t="str">
        <f t="shared" si="2"/>
        <v/>
      </c>
      <c r="O13" s="158" t="str">
        <f t="shared" si="0"/>
        <v/>
      </c>
      <c r="P13" s="158" t="str">
        <f t="shared" si="0"/>
        <v/>
      </c>
      <c r="Q13" s="159" t="str">
        <f t="shared" si="0"/>
        <v/>
      </c>
      <c r="R13" s="160" t="str">
        <f t="shared" si="0"/>
        <v/>
      </c>
      <c r="S13" s="158" t="str">
        <f t="shared" si="0"/>
        <v/>
      </c>
      <c r="T13" s="158" t="str">
        <f t="shared" si="0"/>
        <v/>
      </c>
      <c r="U13" s="159" t="str">
        <f t="shared" si="0"/>
        <v/>
      </c>
      <c r="W13" s="27">
        <v>3</v>
      </c>
      <c r="X13" s="267">
        <f t="shared" si="1"/>
        <v>3.3202346994249998</v>
      </c>
      <c r="Y13" s="268">
        <f t="shared" si="1"/>
        <v>2.592406088377778</v>
      </c>
      <c r="Z13" s="268">
        <f t="shared" si="1"/>
        <v>2.1681038695399999</v>
      </c>
      <c r="AA13" s="269">
        <f t="shared" si="1"/>
        <v>2.1681038695399999</v>
      </c>
      <c r="AB13" s="267">
        <f t="shared" si="1"/>
        <v>1.7601018223090912</v>
      </c>
      <c r="AC13" s="268">
        <f t="shared" si="1"/>
        <v>1.7601018223090912</v>
      </c>
      <c r="AD13" s="268">
        <f t="shared" si="1"/>
        <v>1.474595378783333</v>
      </c>
      <c r="AE13" s="270">
        <f t="shared" si="1"/>
        <v>1.474595378783333</v>
      </c>
      <c r="AG13" s="107">
        <v>3</v>
      </c>
      <c r="AH13" s="86">
        <f t="shared" si="3"/>
        <v>8949.4196749999992</v>
      </c>
      <c r="AI13" s="103">
        <f t="shared" si="3"/>
        <v>6987.6174888888891</v>
      </c>
      <c r="AJ13" s="103">
        <f t="shared" si="3"/>
        <v>5843.9457400000001</v>
      </c>
      <c r="AK13" s="87">
        <f t="shared" si="3"/>
        <v>5843.9457400000001</v>
      </c>
      <c r="AL13" s="103">
        <f t="shared" si="3"/>
        <v>4744.2097636363642</v>
      </c>
      <c r="AM13" s="103">
        <f t="shared" si="3"/>
        <v>4744.2097636363642</v>
      </c>
      <c r="AN13" s="103">
        <f t="shared" si="3"/>
        <v>3974.6506166666663</v>
      </c>
      <c r="AO13" s="87">
        <f t="shared" si="3"/>
        <v>3974.6506166666663</v>
      </c>
      <c r="AR13" s="72">
        <v>3</v>
      </c>
      <c r="AS13" s="42">
        <v>715.953574</v>
      </c>
      <c r="AT13" s="273">
        <v>628.88557400000002</v>
      </c>
      <c r="AU13" s="273">
        <v>584.39457400000003</v>
      </c>
      <c r="AV13" s="280">
        <v>584.39457400000003</v>
      </c>
      <c r="AW13" s="273">
        <v>521.8630740000001</v>
      </c>
      <c r="AX13" s="273">
        <v>521.8630740000001</v>
      </c>
      <c r="AY13" s="273">
        <v>476.95807399999995</v>
      </c>
      <c r="AZ13" s="64">
        <v>476.95807399999995</v>
      </c>
      <c r="BC13" s="101"/>
      <c r="BD13" s="101"/>
      <c r="BE13" s="101"/>
    </row>
    <row r="14" spans="1:57" ht="19.899999999999999" customHeight="1" thickBot="1" x14ac:dyDescent="0.35">
      <c r="B14" s="28">
        <v>4</v>
      </c>
      <c r="C14" s="174"/>
      <c r="D14" s="23"/>
      <c r="E14" s="23"/>
      <c r="F14" s="24"/>
      <c r="G14" s="25"/>
      <c r="H14" s="23"/>
      <c r="I14" s="23"/>
      <c r="J14" s="24"/>
      <c r="M14" s="28">
        <v>4</v>
      </c>
      <c r="N14" s="178" t="str">
        <f t="shared" si="2"/>
        <v/>
      </c>
      <c r="O14" s="161" t="str">
        <f t="shared" si="0"/>
        <v/>
      </c>
      <c r="P14" s="161" t="str">
        <f t="shared" si="0"/>
        <v/>
      </c>
      <c r="Q14" s="162" t="str">
        <f t="shared" si="0"/>
        <v/>
      </c>
      <c r="R14" s="178" t="str">
        <f t="shared" si="0"/>
        <v/>
      </c>
      <c r="S14" s="161" t="str">
        <f t="shared" si="0"/>
        <v/>
      </c>
      <c r="T14" s="161" t="str">
        <f t="shared" si="0"/>
        <v/>
      </c>
      <c r="U14" s="162" t="str">
        <f t="shared" si="0"/>
        <v/>
      </c>
      <c r="W14" s="28">
        <v>4</v>
      </c>
      <c r="X14" s="271">
        <f t="shared" si="1"/>
        <v>3.3202346994249998</v>
      </c>
      <c r="Y14" s="272">
        <f t="shared" si="1"/>
        <v>2.592406088377778</v>
      </c>
      <c r="Z14" s="272">
        <f t="shared" si="1"/>
        <v>2.1681038695399999</v>
      </c>
      <c r="AA14" s="273">
        <f t="shared" si="1"/>
        <v>2.1681038695399999</v>
      </c>
      <c r="AB14" s="274">
        <f t="shared" si="1"/>
        <v>1.7601018223090912</v>
      </c>
      <c r="AC14" s="275">
        <f t="shared" si="1"/>
        <v>1.7601018223090912</v>
      </c>
      <c r="AD14" s="275">
        <f t="shared" si="1"/>
        <v>1.474595378783333</v>
      </c>
      <c r="AE14" s="276">
        <f t="shared" si="1"/>
        <v>1.474595378783333</v>
      </c>
      <c r="AG14" s="108">
        <v>4</v>
      </c>
      <c r="AH14" s="91">
        <f t="shared" si="3"/>
        <v>8949.4196749999992</v>
      </c>
      <c r="AI14" s="92">
        <f t="shared" si="3"/>
        <v>6987.6174888888891</v>
      </c>
      <c r="AJ14" s="92">
        <f t="shared" si="3"/>
        <v>5843.9457400000001</v>
      </c>
      <c r="AK14" s="93">
        <f t="shared" si="3"/>
        <v>5843.9457400000001</v>
      </c>
      <c r="AL14" s="103">
        <f t="shared" si="3"/>
        <v>4744.2097636363642</v>
      </c>
      <c r="AM14" s="103">
        <f t="shared" si="3"/>
        <v>4744.2097636363642</v>
      </c>
      <c r="AN14" s="103">
        <f t="shared" si="3"/>
        <v>3974.6506166666663</v>
      </c>
      <c r="AO14" s="87">
        <f t="shared" si="3"/>
        <v>3974.6506166666663</v>
      </c>
      <c r="AR14" s="73">
        <v>4</v>
      </c>
      <c r="AS14" s="43">
        <v>715.953574</v>
      </c>
      <c r="AT14" s="281">
        <v>628.88557400000002</v>
      </c>
      <c r="AU14" s="281">
        <v>584.39457400000003</v>
      </c>
      <c r="AV14" s="282">
        <v>584.39457400000003</v>
      </c>
      <c r="AW14" s="273">
        <v>521.8630740000001</v>
      </c>
      <c r="AX14" s="273">
        <v>521.8630740000001</v>
      </c>
      <c r="AY14" s="273">
        <v>476.95807399999995</v>
      </c>
      <c r="AZ14" s="64">
        <v>476.95807399999995</v>
      </c>
    </row>
    <row r="15" spans="1:57" ht="17.149999999999999" customHeight="1" outlineLevel="1" thickTop="1" x14ac:dyDescent="0.3">
      <c r="B15" s="26">
        <v>5</v>
      </c>
      <c r="C15" s="6"/>
      <c r="D15" s="7"/>
      <c r="E15" s="7"/>
      <c r="F15" s="21"/>
      <c r="G15" s="6"/>
      <c r="H15" s="7"/>
      <c r="I15" s="7"/>
      <c r="J15" s="21"/>
      <c r="M15" s="26">
        <v>5</v>
      </c>
      <c r="N15" s="165" t="str">
        <f t="shared" si="2"/>
        <v/>
      </c>
      <c r="O15" s="163" t="str">
        <f t="shared" si="0"/>
        <v/>
      </c>
      <c r="P15" s="163" t="str">
        <f t="shared" si="0"/>
        <v/>
      </c>
      <c r="Q15" s="164" t="str">
        <f t="shared" si="0"/>
        <v/>
      </c>
      <c r="R15" s="165" t="str">
        <f t="shared" si="0"/>
        <v/>
      </c>
      <c r="S15" s="163" t="str">
        <f t="shared" si="0"/>
        <v/>
      </c>
      <c r="T15" s="163" t="str">
        <f t="shared" si="0"/>
        <v/>
      </c>
      <c r="U15" s="164" t="str">
        <f t="shared" si="0"/>
        <v/>
      </c>
      <c r="W15" s="26">
        <v>5</v>
      </c>
      <c r="X15" s="263">
        <f>AH15*$D$2/1000000</f>
        <v>3.3202346994249998</v>
      </c>
      <c r="Y15" s="264">
        <f t="shared" si="1"/>
        <v>2.592406088377778</v>
      </c>
      <c r="Z15" s="264">
        <f t="shared" si="1"/>
        <v>2.1681038695399999</v>
      </c>
      <c r="AA15" s="266">
        <f t="shared" si="1"/>
        <v>2.1681038695399999</v>
      </c>
      <c r="AB15" s="268">
        <f t="shared" si="1"/>
        <v>1.7601018223090912</v>
      </c>
      <c r="AC15" s="268">
        <f t="shared" si="1"/>
        <v>1.7601018223090912</v>
      </c>
      <c r="AD15" s="268">
        <f t="shared" si="1"/>
        <v>1.474595378783333</v>
      </c>
      <c r="AE15" s="270">
        <f t="shared" si="1"/>
        <v>1.474595378783333</v>
      </c>
      <c r="AG15" s="106">
        <v>5</v>
      </c>
      <c r="AH15" s="86">
        <f t="shared" si="3"/>
        <v>8949.4196749999992</v>
      </c>
      <c r="AI15" s="103">
        <f t="shared" si="3"/>
        <v>6987.6174888888891</v>
      </c>
      <c r="AJ15" s="103">
        <f t="shared" si="3"/>
        <v>5843.9457400000001</v>
      </c>
      <c r="AK15" s="103">
        <f t="shared" si="3"/>
        <v>5843.9457400000001</v>
      </c>
      <c r="AL15" s="83">
        <f t="shared" si="3"/>
        <v>4744.2097636363642</v>
      </c>
      <c r="AM15" s="84">
        <f t="shared" si="3"/>
        <v>4744.2097636363642</v>
      </c>
      <c r="AN15" s="84">
        <f t="shared" si="3"/>
        <v>3974.6506166666663</v>
      </c>
      <c r="AO15" s="85">
        <f t="shared" si="3"/>
        <v>3974.6506166666663</v>
      </c>
      <c r="AR15" s="71">
        <v>5</v>
      </c>
      <c r="AS15" s="42">
        <v>715.953574</v>
      </c>
      <c r="AT15" s="273">
        <v>628.88557400000002</v>
      </c>
      <c r="AU15" s="273">
        <v>584.39457400000003</v>
      </c>
      <c r="AV15" s="273">
        <v>584.39457400000003</v>
      </c>
      <c r="AW15" s="283">
        <v>521.8630740000001</v>
      </c>
      <c r="AX15" s="278">
        <v>521.8630740000001</v>
      </c>
      <c r="AY15" s="278">
        <v>476.95807399999995</v>
      </c>
      <c r="AZ15" s="279">
        <v>476.95807399999995</v>
      </c>
      <c r="BC15" s="102"/>
      <c r="BE15" s="102"/>
    </row>
    <row r="16" spans="1:57" ht="17.149999999999999" customHeight="1" outlineLevel="1" x14ac:dyDescent="0.3">
      <c r="B16" s="27">
        <v>6</v>
      </c>
      <c r="C16" s="8"/>
      <c r="D16" s="9"/>
      <c r="E16" s="9"/>
      <c r="F16" s="22"/>
      <c r="G16" s="8"/>
      <c r="H16" s="9"/>
      <c r="I16" s="9"/>
      <c r="J16" s="22"/>
      <c r="M16" s="27">
        <v>6</v>
      </c>
      <c r="N16" s="160" t="str">
        <f t="shared" si="2"/>
        <v/>
      </c>
      <c r="O16" s="158" t="str">
        <f t="shared" si="0"/>
        <v/>
      </c>
      <c r="P16" s="158" t="str">
        <f t="shared" si="0"/>
        <v/>
      </c>
      <c r="Q16" s="159" t="str">
        <f t="shared" si="0"/>
        <v/>
      </c>
      <c r="R16" s="160" t="str">
        <f t="shared" si="0"/>
        <v/>
      </c>
      <c r="S16" s="158" t="str">
        <f t="shared" si="0"/>
        <v/>
      </c>
      <c r="T16" s="158" t="str">
        <f t="shared" si="0"/>
        <v/>
      </c>
      <c r="U16" s="159" t="str">
        <f t="shared" si="0"/>
        <v/>
      </c>
      <c r="W16" s="27">
        <v>6</v>
      </c>
      <c r="X16" s="267">
        <f t="shared" si="1"/>
        <v>3.3202346994249998</v>
      </c>
      <c r="Y16" s="268">
        <f t="shared" si="1"/>
        <v>2.592406088377778</v>
      </c>
      <c r="Z16" s="268">
        <f t="shared" si="1"/>
        <v>2.1681038695399999</v>
      </c>
      <c r="AA16" s="270">
        <f t="shared" si="1"/>
        <v>2.1681038695399999</v>
      </c>
      <c r="AB16" s="268">
        <f t="shared" si="1"/>
        <v>1.7601018223090912</v>
      </c>
      <c r="AC16" s="268">
        <f t="shared" si="1"/>
        <v>1.7601018223090912</v>
      </c>
      <c r="AD16" s="268">
        <f t="shared" si="1"/>
        <v>1.474595378783333</v>
      </c>
      <c r="AE16" s="270">
        <f t="shared" si="1"/>
        <v>1.474595378783333</v>
      </c>
      <c r="AG16" s="107">
        <v>6</v>
      </c>
      <c r="AH16" s="86">
        <f t="shared" si="3"/>
        <v>8949.4196749999992</v>
      </c>
      <c r="AI16" s="103">
        <f t="shared" si="3"/>
        <v>6987.6174888888891</v>
      </c>
      <c r="AJ16" s="103">
        <f t="shared" si="3"/>
        <v>5843.9457400000001</v>
      </c>
      <c r="AK16" s="103">
        <f t="shared" si="3"/>
        <v>5843.9457400000001</v>
      </c>
      <c r="AL16" s="86">
        <f t="shared" si="3"/>
        <v>4744.2097636363642</v>
      </c>
      <c r="AM16" s="103">
        <f t="shared" si="3"/>
        <v>4744.2097636363642</v>
      </c>
      <c r="AN16" s="103">
        <f t="shared" si="3"/>
        <v>3974.6506166666663</v>
      </c>
      <c r="AO16" s="87">
        <f t="shared" si="3"/>
        <v>3974.6506166666663</v>
      </c>
      <c r="AR16" s="72">
        <v>6</v>
      </c>
      <c r="AS16" s="42">
        <v>715.953574</v>
      </c>
      <c r="AT16" s="273">
        <v>628.88557400000002</v>
      </c>
      <c r="AU16" s="273">
        <v>584.39457400000003</v>
      </c>
      <c r="AV16" s="273">
        <v>584.39457400000003</v>
      </c>
      <c r="AW16" s="284">
        <v>521.8630740000001</v>
      </c>
      <c r="AX16" s="273">
        <v>521.8630740000001</v>
      </c>
      <c r="AY16" s="273">
        <v>476.95807399999995</v>
      </c>
      <c r="AZ16" s="64">
        <v>476.95807399999995</v>
      </c>
    </row>
    <row r="17" spans="2:52" ht="17.149999999999999" customHeight="1" outlineLevel="1" thickBot="1" x14ac:dyDescent="0.35">
      <c r="B17" s="27">
        <v>7</v>
      </c>
      <c r="C17" s="174"/>
      <c r="D17" s="23"/>
      <c r="E17" s="9"/>
      <c r="F17" s="22"/>
      <c r="G17" s="8"/>
      <c r="H17" s="9"/>
      <c r="I17" s="9"/>
      <c r="J17" s="22"/>
      <c r="M17" s="27">
        <v>7</v>
      </c>
      <c r="N17" s="179" t="str">
        <f t="shared" si="2"/>
        <v/>
      </c>
      <c r="O17" s="161" t="str">
        <f t="shared" si="0"/>
        <v/>
      </c>
      <c r="P17" s="158" t="str">
        <f t="shared" si="0"/>
        <v/>
      </c>
      <c r="Q17" s="159" t="str">
        <f t="shared" si="0"/>
        <v/>
      </c>
      <c r="R17" s="160" t="str">
        <f t="shared" si="0"/>
        <v/>
      </c>
      <c r="S17" s="158" t="str">
        <f t="shared" si="0"/>
        <v/>
      </c>
      <c r="T17" s="158" t="str">
        <f t="shared" si="0"/>
        <v/>
      </c>
      <c r="U17" s="159" t="str">
        <f t="shared" si="0"/>
        <v/>
      </c>
      <c r="W17" s="27">
        <v>7</v>
      </c>
      <c r="X17" s="271">
        <f t="shared" si="1"/>
        <v>3.3202346994249998</v>
      </c>
      <c r="Y17" s="272">
        <f t="shared" si="1"/>
        <v>2.592406088377778</v>
      </c>
      <c r="Z17" s="268">
        <f t="shared" si="1"/>
        <v>2.1681038695399999</v>
      </c>
      <c r="AA17" s="270">
        <f t="shared" si="1"/>
        <v>2.1681038695399999</v>
      </c>
      <c r="AB17" s="268">
        <f t="shared" si="1"/>
        <v>1.7601018223090912</v>
      </c>
      <c r="AC17" s="268">
        <f t="shared" si="1"/>
        <v>1.7601018223090912</v>
      </c>
      <c r="AD17" s="268">
        <f t="shared" si="1"/>
        <v>1.474595378783333</v>
      </c>
      <c r="AE17" s="270">
        <f t="shared" si="1"/>
        <v>1.474595378783333</v>
      </c>
      <c r="AG17" s="107">
        <v>7</v>
      </c>
      <c r="AH17" s="86">
        <f t="shared" si="3"/>
        <v>8949.4196749999992</v>
      </c>
      <c r="AI17" s="103">
        <f t="shared" si="3"/>
        <v>6987.6174888888891</v>
      </c>
      <c r="AJ17" s="103">
        <f t="shared" si="3"/>
        <v>5843.9457400000001</v>
      </c>
      <c r="AK17" s="103">
        <f t="shared" si="3"/>
        <v>5843.9457400000001</v>
      </c>
      <c r="AL17" s="86">
        <f t="shared" si="3"/>
        <v>4744.2097636363642</v>
      </c>
      <c r="AM17" s="103">
        <f t="shared" si="3"/>
        <v>4744.2097636363642</v>
      </c>
      <c r="AN17" s="103">
        <f t="shared" si="3"/>
        <v>3974.6506166666663</v>
      </c>
      <c r="AO17" s="87">
        <f t="shared" si="3"/>
        <v>3974.6506166666663</v>
      </c>
      <c r="AR17" s="72">
        <v>7</v>
      </c>
      <c r="AS17" s="42">
        <v>715.953574</v>
      </c>
      <c r="AT17" s="273">
        <v>628.88557400000002</v>
      </c>
      <c r="AU17" s="273">
        <v>584.39457400000003</v>
      </c>
      <c r="AV17" s="273">
        <v>584.39457400000003</v>
      </c>
      <c r="AW17" s="284">
        <v>521.8630740000001</v>
      </c>
      <c r="AX17" s="273">
        <v>521.8630740000001</v>
      </c>
      <c r="AY17" s="273">
        <v>476.95807399999995</v>
      </c>
      <c r="AZ17" s="64">
        <v>476.95807399999995</v>
      </c>
    </row>
    <row r="18" spans="2:52" ht="17.149999999999999" customHeight="1" outlineLevel="1" thickTop="1" thickBot="1" x14ac:dyDescent="0.35">
      <c r="B18" s="28">
        <v>8</v>
      </c>
      <c r="C18" s="176"/>
      <c r="D18" s="175"/>
      <c r="E18" s="174"/>
      <c r="F18" s="24"/>
      <c r="G18" s="25"/>
      <c r="H18" s="23"/>
      <c r="I18" s="23"/>
      <c r="J18" s="24"/>
      <c r="M18" s="28">
        <v>8</v>
      </c>
      <c r="N18" s="180" t="str">
        <f t="shared" si="2"/>
        <v/>
      </c>
      <c r="O18" s="181" t="str">
        <f t="shared" si="0"/>
        <v/>
      </c>
      <c r="P18" s="178" t="str">
        <f t="shared" si="0"/>
        <v/>
      </c>
      <c r="Q18" s="162" t="str">
        <f t="shared" si="0"/>
        <v/>
      </c>
      <c r="R18" s="178" t="str">
        <f t="shared" si="0"/>
        <v/>
      </c>
      <c r="S18" s="161" t="str">
        <f t="shared" si="0"/>
        <v/>
      </c>
      <c r="T18" s="161" t="str">
        <f t="shared" si="0"/>
        <v/>
      </c>
      <c r="U18" s="162" t="str">
        <f t="shared" si="0"/>
        <v/>
      </c>
      <c r="W18" s="28">
        <v>8</v>
      </c>
      <c r="X18" s="294">
        <f t="shared" si="1"/>
        <v>3.7100000000000001E-2</v>
      </c>
      <c r="Y18" s="295">
        <f t="shared" si="1"/>
        <v>3.7100000000000001E-2</v>
      </c>
      <c r="Z18" s="275">
        <f t="shared" si="1"/>
        <v>1.4397638150000003</v>
      </c>
      <c r="AA18" s="276">
        <f t="shared" si="1"/>
        <v>1.4397638150000003</v>
      </c>
      <c r="AB18" s="275">
        <f t="shared" si="1"/>
        <v>1.4397638150000003</v>
      </c>
      <c r="AC18" s="275">
        <f t="shared" si="1"/>
        <v>1.4397638150000003</v>
      </c>
      <c r="AD18" s="275">
        <f t="shared" si="1"/>
        <v>1.4397638150000003</v>
      </c>
      <c r="AE18" s="276">
        <f t="shared" si="1"/>
        <v>1.4397638150000003</v>
      </c>
      <c r="AG18" s="109">
        <v>8</v>
      </c>
      <c r="AH18" s="297">
        <f t="shared" ref="AH18:AO18" si="4">AS18/C$7*1000</f>
        <v>100</v>
      </c>
      <c r="AI18" s="298">
        <f t="shared" si="4"/>
        <v>100</v>
      </c>
      <c r="AJ18" s="92">
        <f t="shared" si="4"/>
        <v>3880.7650000000003</v>
      </c>
      <c r="AK18" s="92">
        <f t="shared" si="4"/>
        <v>3880.7650000000003</v>
      </c>
      <c r="AL18" s="91">
        <f t="shared" si="4"/>
        <v>3880.7650000000003</v>
      </c>
      <c r="AM18" s="92">
        <f t="shared" si="4"/>
        <v>3880.7650000000003</v>
      </c>
      <c r="AN18" s="92">
        <f t="shared" si="4"/>
        <v>3880.7650000000003</v>
      </c>
      <c r="AO18" s="93">
        <f t="shared" si="4"/>
        <v>3880.7650000000003</v>
      </c>
      <c r="AR18" s="73">
        <v>8</v>
      </c>
      <c r="AS18" s="300">
        <v>50</v>
      </c>
      <c r="AT18" s="295">
        <v>50</v>
      </c>
      <c r="AU18" s="281">
        <v>388.07650000000001</v>
      </c>
      <c r="AV18" s="281">
        <v>388.07650000000001</v>
      </c>
      <c r="AW18" s="285">
        <v>388.07650000000001</v>
      </c>
      <c r="AX18" s="281">
        <v>388.07650000000001</v>
      </c>
      <c r="AY18" s="281">
        <v>388.07650000000001</v>
      </c>
      <c r="AZ18" s="65">
        <v>388.07650000000001</v>
      </c>
    </row>
    <row r="19" spans="2:52" ht="17.149999999999999" customHeight="1" outlineLevel="1" thickTop="1" x14ac:dyDescent="0.3">
      <c r="B19" s="66" t="s">
        <v>34</v>
      </c>
      <c r="C19" s="153" t="str">
        <f>IF(_xlfn.AGGREGATE(9,6,C11:C17)=0," - ",_xlfn.AGGREGATE(1,6,C11:C17))</f>
        <v xml:space="preserve"> - </v>
      </c>
      <c r="D19" s="154" t="str">
        <f>IF(_xlfn.AGGREGATE(9,6,D11:D17)=0," - ",_xlfn.AGGREGATE(1,6,D11:D17))</f>
        <v xml:space="preserve"> - </v>
      </c>
      <c r="E19" s="154" t="str">
        <f>IF(_xlfn.AGGREGATE(9,6,E11:E17)=0," - ",_xlfn.AGGREGATE(1,6,E11:E17))</f>
        <v xml:space="preserve"> - </v>
      </c>
      <c r="F19" s="154" t="str">
        <f>IF(_xlfn.AGGREGATE(9,6,F11:F17)=0," - ",_xlfn.AGGREGATE(1,6,F11:F17))</f>
        <v xml:space="preserve"> - </v>
      </c>
      <c r="G19" s="154" t="str">
        <f>IF(_xlfn.AGGREGATE(9,6,G12:G17)=0," - ",_xlfn.AGGREGATE(1,6,G12:G17))</f>
        <v xml:space="preserve"> - </v>
      </c>
      <c r="H19" s="154" t="str">
        <f>IF(_xlfn.AGGREGATE(9,6,H12:H17)=0," - ",_xlfn.AGGREGATE(1,6,H12:H17))</f>
        <v xml:space="preserve"> - </v>
      </c>
      <c r="I19" s="154" t="str">
        <f>IF(_xlfn.AGGREGATE(9,6,I12:I17)=0," - ",_xlfn.AGGREGATE(1,6,I12:I17))</f>
        <v xml:space="preserve"> - </v>
      </c>
      <c r="J19" s="155" t="str">
        <f>IF(_xlfn.AGGREGATE(9,6,J12:J17)=0," - ",_xlfn.AGGREGATE(1,6,J12:J17))</f>
        <v xml:space="preserve"> - </v>
      </c>
      <c r="M19" s="66" t="s">
        <v>34</v>
      </c>
      <c r="N19" s="150" t="str">
        <f>IF(_xlfn.AGGREGATE(9,6,N11:N17)=0," - ",_xlfn.AGGREGATE(1,6,N11:N17))</f>
        <v xml:space="preserve"> - </v>
      </c>
      <c r="O19" s="151" t="str">
        <f t="shared" ref="O19:Q19" si="5">IF(_xlfn.AGGREGATE(9,6,O11:O17)=0," - ",_xlfn.AGGREGATE(1,6,O11:O17))</f>
        <v xml:space="preserve"> - </v>
      </c>
      <c r="P19" s="151" t="str">
        <f t="shared" si="5"/>
        <v xml:space="preserve"> - </v>
      </c>
      <c r="Q19" s="151" t="str">
        <f t="shared" si="5"/>
        <v xml:space="preserve"> - </v>
      </c>
      <c r="R19" s="151" t="str">
        <f>IF(_xlfn.AGGREGATE(9,6,R12:R17)=0," - ",_xlfn.AGGREGATE(1,6,R12:R17))</f>
        <v xml:space="preserve"> - </v>
      </c>
      <c r="S19" s="151" t="str">
        <f>IF(_xlfn.AGGREGATE(9,6,S12:S17)=0," - ",_xlfn.AGGREGATE(1,6,S12:S17))</f>
        <v xml:space="preserve"> - </v>
      </c>
      <c r="T19" s="151" t="str">
        <f>IF(_xlfn.AGGREGATE(9,6,T12:T17)=0," - ",_xlfn.AGGREGATE(1,6,T12:T17))</f>
        <v xml:space="preserve"> - </v>
      </c>
      <c r="U19" s="152" t="str">
        <f>IF(_xlfn.AGGREGATE(9,6,U12:U17)=0," - ",_xlfn.AGGREGATE(1,6,U12:U17))</f>
        <v xml:space="preserve"> - </v>
      </c>
    </row>
    <row r="20" spans="2:52" ht="17.149999999999999" customHeight="1" outlineLevel="1" thickBot="1" x14ac:dyDescent="0.35">
      <c r="B20" s="66" t="s">
        <v>35</v>
      </c>
      <c r="C20" s="147" t="str">
        <f>IF(_xlfn.AGGREGATE(9,6,C11:C17)=0," - ",_xlfn.AGGREGATE(4,6,C11:C17))</f>
        <v xml:space="preserve"> - </v>
      </c>
      <c r="D20" s="148" t="str">
        <f>IF(_xlfn.AGGREGATE(9,6,D11:D17)=0," - ",_xlfn.AGGREGATE(4,6,D11:D17))</f>
        <v xml:space="preserve"> - </v>
      </c>
      <c r="E20" s="148" t="str">
        <f>IF(_xlfn.AGGREGATE(9,6,E11:E17)=0," - ",_xlfn.AGGREGATE(4,6,E11:E17))</f>
        <v xml:space="preserve"> - </v>
      </c>
      <c r="F20" s="148" t="str">
        <f>IF(_xlfn.AGGREGATE(9,6,F11:F17)=0," - ",_xlfn.AGGREGATE(4,6,F11:F17))</f>
        <v xml:space="preserve"> - </v>
      </c>
      <c r="G20" s="148" t="str">
        <f>IF(_xlfn.AGGREGATE(9,6,G12:G17)=0," - ",_xlfn.AGGREGATE(4,6,G12:G17))</f>
        <v xml:space="preserve"> - </v>
      </c>
      <c r="H20" s="148" t="str">
        <f>IF(_xlfn.AGGREGATE(9,6,H12:H17)=0," - ",_xlfn.AGGREGATE(4,6,H12:H17))</f>
        <v xml:space="preserve"> - </v>
      </c>
      <c r="I20" s="148" t="str">
        <f>IF(_xlfn.AGGREGATE(9,6,I12:I17)=0," - ",_xlfn.AGGREGATE(4,6,I12:I17))</f>
        <v xml:space="preserve"> - </v>
      </c>
      <c r="J20" s="149" t="str">
        <f>IF(_xlfn.AGGREGATE(9,6,J12:J17)=0," - ",_xlfn.AGGREGATE(4,6,J12:J17))</f>
        <v xml:space="preserve"> - </v>
      </c>
      <c r="M20" s="66" t="s">
        <v>35</v>
      </c>
      <c r="N20" s="144" t="str">
        <f>IF(_xlfn.AGGREGATE(9,6,N11:N17)=0," - ",_xlfn.AGGREGATE(4,6,N11:N17))</f>
        <v xml:space="preserve"> - </v>
      </c>
      <c r="O20" s="145" t="str">
        <f>IF(_xlfn.AGGREGATE(9,6,O11:O17)=0," - ",_xlfn.AGGREGATE(4,6,O11:O17))</f>
        <v xml:space="preserve"> - </v>
      </c>
      <c r="P20" s="145" t="str">
        <f>IF(_xlfn.AGGREGATE(9,6,P11:P17)=0," - ",_xlfn.AGGREGATE(4,6,P11:P17))</f>
        <v xml:space="preserve"> - </v>
      </c>
      <c r="Q20" s="145" t="str">
        <f>IF(_xlfn.AGGREGATE(9,6,Q11:Q17)=0," - ",_xlfn.AGGREGATE(4,6,Q11:Q17))</f>
        <v xml:space="preserve"> - </v>
      </c>
      <c r="R20" s="145" t="str">
        <f>IF(_xlfn.AGGREGATE(9,6,R12:R17)=0," - ",_xlfn.AGGREGATE(4,6,R12:R17))</f>
        <v xml:space="preserve"> - </v>
      </c>
      <c r="S20" s="145" t="str">
        <f>IF(_xlfn.AGGREGATE(9,6,S12:S17)=0," - ",_xlfn.AGGREGATE(4,6,S12:S17))</f>
        <v xml:space="preserve"> - </v>
      </c>
      <c r="T20" s="145" t="str">
        <f>IF(_xlfn.AGGREGATE(9,6,T12:T17)=0," - ",_xlfn.AGGREGATE(4,6,T12:T17))</f>
        <v xml:space="preserve"> - </v>
      </c>
      <c r="U20" s="146" t="str">
        <f>IF(_xlfn.AGGREGATE(9,6,U12:U17)=0," - ",_xlfn.AGGREGATE(4,6,U12:U17))</f>
        <v xml:space="preserve"> - </v>
      </c>
      <c r="AR20" s="384" t="s">
        <v>36</v>
      </c>
      <c r="AS20" s="384"/>
      <c r="AT20" s="384"/>
      <c r="AU20" s="384"/>
      <c r="AV20" s="384"/>
      <c r="AW20" s="384"/>
      <c r="AX20" s="384"/>
      <c r="AY20" s="384"/>
      <c r="AZ20" s="384"/>
    </row>
    <row r="21" spans="2:52" ht="17.149999999999999" customHeight="1" outlineLevel="1" x14ac:dyDescent="0.3">
      <c r="B21" s="66"/>
      <c r="M21" s="66" t="s">
        <v>37</v>
      </c>
      <c r="N21" s="156" t="str">
        <f>IF(_xlfn.AGGREGATE(9,6,N19:U19)=0,"",_xlfn.AGGREGATE(1,6,N19:U19))</f>
        <v/>
      </c>
      <c r="O21" s="53"/>
      <c r="Q21" s="66" t="s">
        <v>38</v>
      </c>
      <c r="R21" s="157" t="str">
        <f>IF(_xlfn.AGGREGATE(9,6,N20:U20)=0,"",_xlfn.AGGREGATE(4,6,N20:U20))</f>
        <v/>
      </c>
      <c r="AR21" s="384"/>
      <c r="AS21" s="384"/>
      <c r="AT21" s="384"/>
      <c r="AU21" s="384"/>
      <c r="AV21" s="384"/>
      <c r="AW21" s="384"/>
      <c r="AX21" s="384"/>
      <c r="AY21" s="384"/>
      <c r="AZ21" s="384"/>
    </row>
    <row r="22" spans="2:52" ht="17.149999999999999" customHeight="1" outlineLevel="1" thickBot="1" x14ac:dyDescent="0.35"/>
    <row r="23" spans="2:52" ht="17.149999999999999" customHeight="1" outlineLevel="1" thickTop="1" thickBot="1" x14ac:dyDescent="0.35">
      <c r="B23" s="353" t="s">
        <v>39</v>
      </c>
      <c r="C23" s="354"/>
      <c r="D23" s="354"/>
      <c r="E23" s="354"/>
      <c r="F23" s="355"/>
      <c r="G23" s="213"/>
      <c r="H23" s="20"/>
      <c r="I23" s="20"/>
      <c r="J23" s="19"/>
      <c r="K23" s="13"/>
      <c r="L23" s="13"/>
      <c r="M23" s="343" t="s">
        <v>40</v>
      </c>
      <c r="N23" s="344"/>
      <c r="O23" s="344"/>
      <c r="P23" s="344"/>
      <c r="Q23" s="345"/>
      <c r="R23" s="213"/>
      <c r="S23" s="20"/>
      <c r="T23" s="20"/>
      <c r="U23" s="19"/>
      <c r="W23" s="213"/>
      <c r="X23" s="19"/>
      <c r="Y23" s="20"/>
      <c r="Z23" s="19" t="s">
        <v>41</v>
      </c>
      <c r="AA23" s="19"/>
      <c r="AB23" s="20"/>
      <c r="AC23" s="20"/>
      <c r="AD23" s="20"/>
      <c r="AE23" s="19"/>
    </row>
    <row r="24" spans="2:52" ht="17.149999999999999" customHeight="1" outlineLevel="1" thickTop="1" thickBot="1" x14ac:dyDescent="0.35">
      <c r="B24" s="15" t="s">
        <v>42</v>
      </c>
      <c r="C24" s="16" t="s">
        <v>15</v>
      </c>
      <c r="D24" s="17" t="s">
        <v>16</v>
      </c>
      <c r="E24" s="17" t="s">
        <v>17</v>
      </c>
      <c r="F24" s="18" t="s">
        <v>18</v>
      </c>
      <c r="G24" s="16" t="s">
        <v>19</v>
      </c>
      <c r="H24" s="16" t="s">
        <v>20</v>
      </c>
      <c r="I24" s="17" t="s">
        <v>21</v>
      </c>
      <c r="J24" s="18" t="s">
        <v>22</v>
      </c>
      <c r="K24" s="14"/>
      <c r="L24" s="14"/>
      <c r="M24" s="15" t="s">
        <v>42</v>
      </c>
      <c r="N24" s="16" t="s">
        <v>15</v>
      </c>
      <c r="O24" s="17" t="s">
        <v>16</v>
      </c>
      <c r="P24" s="17" t="s">
        <v>17</v>
      </c>
      <c r="Q24" s="18" t="s">
        <v>18</v>
      </c>
      <c r="R24" s="16" t="s">
        <v>19</v>
      </c>
      <c r="S24" s="16" t="s">
        <v>20</v>
      </c>
      <c r="T24" s="17" t="s">
        <v>21</v>
      </c>
      <c r="U24" s="18" t="s">
        <v>22</v>
      </c>
      <c r="W24" s="44" t="s">
        <v>42</v>
      </c>
      <c r="X24" s="45" t="s">
        <v>15</v>
      </c>
      <c r="Y24" s="46" t="s">
        <v>16</v>
      </c>
      <c r="Z24" s="46" t="s">
        <v>17</v>
      </c>
      <c r="AA24" s="47" t="s">
        <v>18</v>
      </c>
      <c r="AB24" s="45" t="s">
        <v>19</v>
      </c>
      <c r="AC24" s="45" t="s">
        <v>20</v>
      </c>
      <c r="AD24" s="46" t="s">
        <v>21</v>
      </c>
      <c r="AE24" s="47" t="s">
        <v>22</v>
      </c>
    </row>
    <row r="25" spans="2:52" ht="17.149999999999999" customHeight="1" outlineLevel="1" thickTop="1" thickBot="1" x14ac:dyDescent="0.35">
      <c r="B25" s="188">
        <v>1</v>
      </c>
      <c r="C25" s="5"/>
      <c r="D25" s="5"/>
      <c r="E25" s="4"/>
      <c r="F25" s="12"/>
      <c r="G25" s="190"/>
      <c r="H25" s="303"/>
      <c r="I25" s="304"/>
      <c r="J25" s="305"/>
      <c r="K25" s="3"/>
      <c r="L25" s="3"/>
      <c r="M25" s="188">
        <v>1</v>
      </c>
      <c r="N25" s="6" t="str">
        <f>IF(AND(ISNUMBER(C25),X25&lt;&gt;0),C25/X25,"")</f>
        <v/>
      </c>
      <c r="O25" s="7" t="str">
        <f t="shared" ref="O25:U25" si="6">IF(AND(ISNUMBER(D25),Y25&lt;&gt;0),D25/Y25,"")</f>
        <v/>
      </c>
      <c r="P25" s="7" t="str">
        <f t="shared" si="6"/>
        <v/>
      </c>
      <c r="Q25" s="21" t="str">
        <f t="shared" si="6"/>
        <v/>
      </c>
      <c r="R25" s="6" t="str">
        <f t="shared" si="6"/>
        <v/>
      </c>
      <c r="S25" s="7" t="str">
        <f t="shared" si="6"/>
        <v/>
      </c>
      <c r="T25" s="7" t="str">
        <f t="shared" si="6"/>
        <v/>
      </c>
      <c r="U25" s="21" t="str">
        <f t="shared" si="6"/>
        <v/>
      </c>
      <c r="W25" s="50">
        <v>1</v>
      </c>
      <c r="X25" s="190">
        <f>C$5*$G$3*(1-($J$3/$G$2)^2)^1.5*0.74*($C$112*$M$2*$G$2)^1.5/($C$111*$D$3*$G$3*SQRT($C$110*$J$2))*0.1</f>
        <v>25.192439296622879</v>
      </c>
      <c r="Y25" s="303">
        <f>D$5*$G$3*(1-($J$3/$G$2)^2)^1.5*0.74*($C$112*$M$2*$G$2)^1.5/($C$111*$D$3*$G$3*SQRT($C$110*$J$2))*0.1</f>
        <v>28.341494208700745</v>
      </c>
      <c r="Z25" s="303">
        <f>E$5*$G$3*(1-($J$3/$G$2)^2)^1.5*0.74*($C$112*$M$2*$G$2)^1.5/($C$111*$D$3*$G$3*SQRT($C$110*$J$2))*0.1</f>
        <v>31.490549120778599</v>
      </c>
      <c r="AA25" s="191">
        <f>F$5*$G$3*(1-($J$3/$G$2)^2)^1.5*0.74*($C$112*$M$2*$G$2)^1.5/($C$111*$D$3*$G$3*SQRT($C$110*$J$2))*0.1</f>
        <v>31.490549120778599</v>
      </c>
      <c r="AB25" s="303">
        <f>$G$5*$G$3*(1-($J$3/$G$2)^2)^1.5*0.74*($C$112*$M$2*$G$2)^1.5/($C$111*$D$3*$G$3*SQRT($C$110*$J$2))*0.1</f>
        <v>31.490549120778599</v>
      </c>
      <c r="AC25" s="303">
        <f>$H$5*$G$3*(1-($J$3/$G$2)^2)^1.5*0.74*($C$112*$M$2*$G$2)^1.5/($C$111*$D$3*$G$3*SQRT($C$110*$J$2))*0.1</f>
        <v>31.490549120778599</v>
      </c>
      <c r="AD25" s="303">
        <f>$I$5*$G$3*(1-($J$3/$G$2)^2)^1.5*0.74*($C$112*$M$2*$G$2)^1.5/($C$111*$D$3*$G$3*SQRT($C$110*$J$2))*0.1</f>
        <v>31.490549120778599</v>
      </c>
      <c r="AE25" s="191">
        <f>$J$5*$G$3*(1-($J$3/$G$2)^2)^1.5*0.74*($C$112*$M$2*$G$2)^1.5/($C$111*$D$3*$G$3*SQRT($C$110*$J$2))*0.1</f>
        <v>31.490549120778599</v>
      </c>
    </row>
    <row r="26" spans="2:52" ht="17.149999999999999" customHeight="1" outlineLevel="1" thickBot="1" x14ac:dyDescent="0.35">
      <c r="B26" s="185"/>
      <c r="C26" s="29"/>
      <c r="D26" s="29"/>
      <c r="E26" s="30"/>
      <c r="F26" s="31"/>
      <c r="G26" s="189"/>
      <c r="H26" s="33"/>
      <c r="I26" s="34"/>
      <c r="J26" s="35"/>
      <c r="L26" s="3"/>
      <c r="M26" s="185"/>
      <c r="N26" s="29"/>
      <c r="O26" s="30"/>
      <c r="P26" s="30"/>
      <c r="Q26" s="31"/>
      <c r="R26" s="29"/>
      <c r="S26" s="30"/>
      <c r="T26" s="30"/>
      <c r="U26" s="31"/>
      <c r="W26" s="49"/>
      <c r="X26" s="286"/>
      <c r="Y26" s="287"/>
      <c r="Z26" s="287"/>
      <c r="AA26" s="288"/>
      <c r="AB26" s="287"/>
      <c r="AC26" s="287"/>
      <c r="AD26" s="287"/>
      <c r="AE26" s="288"/>
    </row>
    <row r="27" spans="2:52" ht="17.149999999999999" customHeight="1" outlineLevel="1" thickBot="1" x14ac:dyDescent="0.35">
      <c r="B27" s="186">
        <v>2</v>
      </c>
      <c r="C27" s="5"/>
      <c r="D27" s="5"/>
      <c r="E27" s="4"/>
      <c r="F27" s="12"/>
      <c r="G27" s="5"/>
      <c r="H27" s="5"/>
      <c r="I27" s="4"/>
      <c r="J27" s="12"/>
      <c r="L27" s="56"/>
      <c r="M27" s="186">
        <v>2</v>
      </c>
      <c r="N27" s="183" t="str">
        <f>IF(AND(ISNUMBER(C27),X27&lt;&gt;0),C27/X27,"")</f>
        <v/>
      </c>
      <c r="O27" s="119" t="str">
        <f t="shared" ref="O27:U27" si="7">IF(AND(ISNUMBER(D27),Y27&lt;&gt;0),D27/Y27,"")</f>
        <v/>
      </c>
      <c r="P27" s="119" t="str">
        <f t="shared" si="7"/>
        <v/>
      </c>
      <c r="Q27" s="182" t="str">
        <f t="shared" si="7"/>
        <v/>
      </c>
      <c r="R27" s="183" t="str">
        <f t="shared" si="7"/>
        <v/>
      </c>
      <c r="S27" s="119" t="str">
        <f t="shared" si="7"/>
        <v/>
      </c>
      <c r="T27" s="119" t="str">
        <f t="shared" si="7"/>
        <v/>
      </c>
      <c r="U27" s="182" t="str">
        <f t="shared" si="7"/>
        <v/>
      </c>
      <c r="W27" s="48">
        <v>2</v>
      </c>
      <c r="X27" s="196">
        <f t="shared" ref="X27:AE27" si="8">C$6*$G$3*(1-($J$3/$G$2)^2)^1.5*0.74*($C$112*$M$2*$G$2)^1.5/($C$111*$D$3*$G$3*SQRT($C$110*$J$2))*0.1</f>
        <v>25.192439296622879</v>
      </c>
      <c r="Y27" s="54">
        <f t="shared" si="8"/>
        <v>28.341494208700745</v>
      </c>
      <c r="Z27" s="54">
        <f t="shared" si="8"/>
        <v>31.490549120778599</v>
      </c>
      <c r="AA27" s="197">
        <f t="shared" si="8"/>
        <v>31.490549120778599</v>
      </c>
      <c r="AB27" s="54">
        <f t="shared" si="8"/>
        <v>34.639604032856461</v>
      </c>
      <c r="AC27" s="54">
        <f t="shared" si="8"/>
        <v>34.639604032856461</v>
      </c>
      <c r="AD27" s="54">
        <f t="shared" si="8"/>
        <v>37.788658944934326</v>
      </c>
      <c r="AE27" s="197">
        <f t="shared" si="8"/>
        <v>37.788658944934326</v>
      </c>
    </row>
    <row r="28" spans="2:52" ht="17.149999999999999" customHeight="1" outlineLevel="1" thickBot="1" x14ac:dyDescent="0.35">
      <c r="B28" s="185"/>
      <c r="C28" s="36"/>
      <c r="D28" s="36"/>
      <c r="E28" s="32"/>
      <c r="F28" s="37"/>
      <c r="G28" s="36"/>
      <c r="H28" s="36"/>
      <c r="I28" s="32"/>
      <c r="J28" s="37"/>
      <c r="M28" s="185"/>
      <c r="N28" s="29"/>
      <c r="O28" s="30"/>
      <c r="P28" s="30"/>
      <c r="Q28" s="31"/>
      <c r="R28" s="29"/>
      <c r="S28" s="30"/>
      <c r="T28" s="30"/>
      <c r="U28" s="31"/>
      <c r="W28" s="49"/>
      <c r="X28" s="196"/>
      <c r="Y28" s="54"/>
      <c r="Z28" s="54"/>
      <c r="AA28" s="197"/>
      <c r="AB28" s="54"/>
      <c r="AC28" s="54"/>
      <c r="AD28" s="54"/>
      <c r="AE28" s="197"/>
    </row>
    <row r="29" spans="2:52" ht="17.149999999999999" customHeight="1" outlineLevel="1" thickBot="1" x14ac:dyDescent="0.35">
      <c r="B29" s="186">
        <v>3</v>
      </c>
      <c r="C29" s="1"/>
      <c r="D29" s="1"/>
      <c r="E29" s="2"/>
      <c r="F29" s="11"/>
      <c r="G29" s="1"/>
      <c r="H29" s="1"/>
      <c r="I29" s="2"/>
      <c r="J29" s="12"/>
      <c r="M29" s="186">
        <v>3</v>
      </c>
      <c r="N29" s="6" t="str">
        <f>IF(AND(ISNUMBER(C29),X29&lt;&gt;0),C29/X29,"")</f>
        <v/>
      </c>
      <c r="O29" s="7" t="str">
        <f t="shared" ref="O29:U29" si="9">IF(AND(ISNUMBER(D29),Y29&lt;&gt;0),D29/Y29,"")</f>
        <v/>
      </c>
      <c r="P29" s="7" t="str">
        <f t="shared" si="9"/>
        <v/>
      </c>
      <c r="Q29" s="21" t="str">
        <f t="shared" si="9"/>
        <v/>
      </c>
      <c r="R29" s="6" t="str">
        <f t="shared" si="9"/>
        <v/>
      </c>
      <c r="S29" s="7" t="str">
        <f t="shared" si="9"/>
        <v/>
      </c>
      <c r="T29" s="7" t="str">
        <f t="shared" si="9"/>
        <v/>
      </c>
      <c r="U29" s="21" t="str">
        <f t="shared" si="9"/>
        <v/>
      </c>
      <c r="W29" s="48">
        <v>3</v>
      </c>
      <c r="X29" s="196">
        <f t="shared" ref="X29:AE29" si="10">C$6*$G$3*(1-($J$3/$G$2)^2)^1.5*0.74*($C$112*$M$2*$G$2)^1.5/($C$111*$D$3*$G$3*SQRT($C$110*$J$2))*0.1</f>
        <v>25.192439296622879</v>
      </c>
      <c r="Y29" s="54">
        <f t="shared" si="10"/>
        <v>28.341494208700745</v>
      </c>
      <c r="Z29" s="54">
        <f t="shared" si="10"/>
        <v>31.490549120778599</v>
      </c>
      <c r="AA29" s="197">
        <f t="shared" si="10"/>
        <v>31.490549120778599</v>
      </c>
      <c r="AB29" s="54">
        <f t="shared" si="10"/>
        <v>34.639604032856461</v>
      </c>
      <c r="AC29" s="54">
        <f t="shared" si="10"/>
        <v>34.639604032856461</v>
      </c>
      <c r="AD29" s="54">
        <f t="shared" si="10"/>
        <v>37.788658944934326</v>
      </c>
      <c r="AE29" s="197">
        <f t="shared" si="10"/>
        <v>37.788658944934326</v>
      </c>
    </row>
    <row r="30" spans="2:52" ht="17.149999999999999" customHeight="1" outlineLevel="1" thickBot="1" x14ac:dyDescent="0.35">
      <c r="B30" s="185"/>
      <c r="C30" s="29"/>
      <c r="D30" s="29"/>
      <c r="E30" s="30"/>
      <c r="F30" s="31"/>
      <c r="G30" s="29"/>
      <c r="H30" s="29"/>
      <c r="I30" s="30"/>
      <c r="J30" s="31"/>
      <c r="K30" s="3"/>
      <c r="L30" s="3"/>
      <c r="M30" s="185"/>
      <c r="N30" s="88"/>
      <c r="O30" s="89"/>
      <c r="P30" s="89"/>
      <c r="Q30" s="90"/>
      <c r="R30" s="88"/>
      <c r="S30" s="89"/>
      <c r="T30" s="89"/>
      <c r="U30" s="90"/>
      <c r="W30" s="49"/>
      <c r="X30" s="196"/>
      <c r="Y30" s="54"/>
      <c r="Z30" s="54"/>
      <c r="AA30" s="197"/>
      <c r="AB30" s="54"/>
      <c r="AC30" s="54"/>
      <c r="AD30" s="54"/>
      <c r="AE30" s="197"/>
    </row>
    <row r="31" spans="2:52" ht="15" customHeight="1" thickBot="1" x14ac:dyDescent="0.35">
      <c r="B31" s="186">
        <v>4</v>
      </c>
      <c r="C31" s="1"/>
      <c r="D31" s="1"/>
      <c r="E31" s="2"/>
      <c r="F31" s="11"/>
      <c r="G31" s="1"/>
      <c r="H31" s="1"/>
      <c r="I31" s="2"/>
      <c r="J31" s="12"/>
      <c r="K31" s="3"/>
      <c r="L31" s="3"/>
      <c r="M31" s="186">
        <v>4</v>
      </c>
      <c r="N31" s="183" t="str">
        <f>IF(AND(ISNUMBER(C31),X31&lt;&gt;0),C31/X31,"")</f>
        <v/>
      </c>
      <c r="O31" s="119" t="str">
        <f t="shared" ref="O31:U31" si="11">IF(AND(ISNUMBER(D31),Y31&lt;&gt;0),D31/Y31,"")</f>
        <v/>
      </c>
      <c r="P31" s="119" t="str">
        <f t="shared" si="11"/>
        <v/>
      </c>
      <c r="Q31" s="182" t="str">
        <f t="shared" si="11"/>
        <v/>
      </c>
      <c r="R31" s="183" t="str">
        <f t="shared" si="11"/>
        <v/>
      </c>
      <c r="S31" s="119" t="str">
        <f t="shared" si="11"/>
        <v/>
      </c>
      <c r="T31" s="119" t="str">
        <f t="shared" si="11"/>
        <v/>
      </c>
      <c r="U31" s="182" t="str">
        <f t="shared" si="11"/>
        <v/>
      </c>
      <c r="W31" s="48">
        <v>4</v>
      </c>
      <c r="X31" s="196">
        <f t="shared" ref="X31:AE31" si="12">C$6*$G$3*(1-($J$3/$G$2)^2)^1.5*0.74*($C$112*$M$2*$G$2)^1.5/($C$111*$D$3*$G$3*SQRT($C$110*$J$2))*0.1</f>
        <v>25.192439296622879</v>
      </c>
      <c r="Y31" s="54">
        <f t="shared" si="12"/>
        <v>28.341494208700745</v>
      </c>
      <c r="Z31" s="54">
        <f t="shared" si="12"/>
        <v>31.490549120778599</v>
      </c>
      <c r="AA31" s="197">
        <f t="shared" si="12"/>
        <v>31.490549120778599</v>
      </c>
      <c r="AB31" s="54">
        <f t="shared" si="12"/>
        <v>34.639604032856461</v>
      </c>
      <c r="AC31" s="54">
        <f t="shared" si="12"/>
        <v>34.639604032856461</v>
      </c>
      <c r="AD31" s="54">
        <f t="shared" si="12"/>
        <v>37.788658944934326</v>
      </c>
      <c r="AE31" s="197">
        <f t="shared" si="12"/>
        <v>37.788658944934326</v>
      </c>
    </row>
    <row r="32" spans="2:52" ht="15" customHeight="1" thickBot="1" x14ac:dyDescent="0.35">
      <c r="B32" s="187"/>
      <c r="C32" s="33"/>
      <c r="D32" s="33"/>
      <c r="E32" s="34"/>
      <c r="F32" s="35"/>
      <c r="G32" s="33"/>
      <c r="H32" s="33"/>
      <c r="I32" s="34"/>
      <c r="J32" s="35"/>
      <c r="K32" s="3"/>
      <c r="L32" s="3"/>
      <c r="M32" s="187"/>
      <c r="N32" s="33"/>
      <c r="O32" s="34"/>
      <c r="P32" s="34"/>
      <c r="Q32" s="35"/>
      <c r="R32" s="33"/>
      <c r="S32" s="34"/>
      <c r="T32" s="34"/>
      <c r="U32" s="35"/>
      <c r="W32" s="51"/>
      <c r="X32" s="198"/>
      <c r="Y32" s="199"/>
      <c r="Z32" s="199"/>
      <c r="AA32" s="200"/>
      <c r="AB32" s="206"/>
      <c r="AC32" s="206"/>
      <c r="AD32" s="206"/>
      <c r="AE32" s="207"/>
    </row>
    <row r="33" spans="2:31" ht="15" customHeight="1" thickTop="1" thickBot="1" x14ac:dyDescent="0.35">
      <c r="B33" s="188">
        <v>5</v>
      </c>
      <c r="C33" s="5"/>
      <c r="D33" s="5"/>
      <c r="E33" s="4"/>
      <c r="F33" s="12"/>
      <c r="G33" s="110"/>
      <c r="H33" s="5"/>
      <c r="I33" s="4"/>
      <c r="J33" s="12"/>
      <c r="K33" s="3"/>
      <c r="L33" s="3"/>
      <c r="M33" s="188">
        <v>5</v>
      </c>
      <c r="N33" s="6" t="str">
        <f>IF(AND(ISNUMBER(C33),X33&lt;&gt;0),C33/X33,"")</f>
        <v/>
      </c>
      <c r="O33" s="7" t="str">
        <f t="shared" ref="O33:U33" si="13">IF(AND(ISNUMBER(D33),Y33&lt;&gt;0),D33/Y33,"")</f>
        <v/>
      </c>
      <c r="P33" s="7" t="str">
        <f t="shared" si="13"/>
        <v/>
      </c>
      <c r="Q33" s="21" t="str">
        <f t="shared" si="13"/>
        <v/>
      </c>
      <c r="R33" s="6" t="str">
        <f t="shared" si="13"/>
        <v/>
      </c>
      <c r="S33" s="7" t="str">
        <f t="shared" si="13"/>
        <v/>
      </c>
      <c r="T33" s="7" t="str">
        <f t="shared" si="13"/>
        <v/>
      </c>
      <c r="U33" s="21" t="str">
        <f t="shared" si="13"/>
        <v/>
      </c>
      <c r="W33" s="50">
        <v>5</v>
      </c>
      <c r="X33" s="201">
        <f t="shared" ref="X33:AE33" si="14">C$6*$G$3*(1-($J$3/$G$2)^2)^1.5*0.74*($C$112*$M$2*$G$2)^1.5/($C$111*$D$3*$G$3*SQRT($C$110*$J$2))*0.1</f>
        <v>25.192439296622879</v>
      </c>
      <c r="Y33" s="202">
        <f t="shared" si="14"/>
        <v>28.341494208700745</v>
      </c>
      <c r="Z33" s="202">
        <f t="shared" si="14"/>
        <v>31.490549120778599</v>
      </c>
      <c r="AA33" s="203">
        <f t="shared" si="14"/>
        <v>31.490549120778599</v>
      </c>
      <c r="AB33" s="193">
        <f t="shared" si="14"/>
        <v>34.639604032856461</v>
      </c>
      <c r="AC33" s="194">
        <f t="shared" si="14"/>
        <v>34.639604032856461</v>
      </c>
      <c r="AD33" s="194">
        <f t="shared" si="14"/>
        <v>37.788658944934326</v>
      </c>
      <c r="AE33" s="195">
        <f t="shared" si="14"/>
        <v>37.788658944934326</v>
      </c>
    </row>
    <row r="34" spans="2:31" ht="15" customHeight="1" thickBot="1" x14ac:dyDescent="0.35">
      <c r="B34" s="185"/>
      <c r="C34" s="29"/>
      <c r="D34" s="29"/>
      <c r="E34" s="30"/>
      <c r="F34" s="31"/>
      <c r="G34" s="29"/>
      <c r="H34" s="29"/>
      <c r="I34" s="30"/>
      <c r="J34" s="31"/>
      <c r="K34" s="3"/>
      <c r="L34" s="3"/>
      <c r="M34" s="185"/>
      <c r="N34" s="29"/>
      <c r="O34" s="30"/>
      <c r="P34" s="30"/>
      <c r="Q34" s="31"/>
      <c r="R34" s="29"/>
      <c r="S34" s="30"/>
      <c r="T34" s="30"/>
      <c r="U34" s="31"/>
      <c r="W34" s="49"/>
      <c r="X34" s="196"/>
      <c r="Y34" s="54"/>
      <c r="Z34" s="54"/>
      <c r="AA34" s="204"/>
      <c r="AB34" s="196"/>
      <c r="AC34" s="54"/>
      <c r="AD34" s="54"/>
      <c r="AE34" s="197"/>
    </row>
    <row r="35" spans="2:31" ht="15" customHeight="1" thickBot="1" x14ac:dyDescent="0.35">
      <c r="B35" s="188">
        <v>6</v>
      </c>
      <c r="C35" s="5"/>
      <c r="D35" s="5"/>
      <c r="E35" s="4"/>
      <c r="F35" s="12"/>
      <c r="G35" s="5"/>
      <c r="H35" s="5"/>
      <c r="I35" s="4"/>
      <c r="J35" s="12"/>
      <c r="K35" s="3"/>
      <c r="L35" s="3"/>
      <c r="M35" s="188">
        <v>6</v>
      </c>
      <c r="N35" s="183" t="str">
        <f>IF(AND(ISNUMBER(C35),X35&lt;&gt;0),C35/X35,"")</f>
        <v/>
      </c>
      <c r="O35" s="119" t="str">
        <f t="shared" ref="O35:U35" si="15">IF(AND(ISNUMBER(D35),Y35&lt;&gt;0),D35/Y35,"")</f>
        <v/>
      </c>
      <c r="P35" s="119" t="str">
        <f t="shared" si="15"/>
        <v/>
      </c>
      <c r="Q35" s="182" t="str">
        <f t="shared" si="15"/>
        <v/>
      </c>
      <c r="R35" s="183" t="str">
        <f t="shared" si="15"/>
        <v/>
      </c>
      <c r="S35" s="119" t="str">
        <f t="shared" si="15"/>
        <v/>
      </c>
      <c r="T35" s="119" t="str">
        <f t="shared" si="15"/>
        <v/>
      </c>
      <c r="U35" s="182" t="str">
        <f t="shared" si="15"/>
        <v/>
      </c>
      <c r="W35" s="50">
        <v>6</v>
      </c>
      <c r="X35" s="196">
        <f t="shared" ref="X35:AE35" si="16">C$6*$G$3*(1-($J$3/$G$2)^2)^1.5*0.74*($C$112*$M$2*$G$2)^1.5/($C$111*$D$3*$G$3*SQRT($C$110*$J$2))*0.1</f>
        <v>25.192439296622879</v>
      </c>
      <c r="Y35" s="54">
        <f t="shared" si="16"/>
        <v>28.341494208700745</v>
      </c>
      <c r="Z35" s="54">
        <f t="shared" si="16"/>
        <v>31.490549120778599</v>
      </c>
      <c r="AA35" s="204">
        <f t="shared" si="16"/>
        <v>31.490549120778599</v>
      </c>
      <c r="AB35" s="196">
        <f t="shared" si="16"/>
        <v>34.639604032856461</v>
      </c>
      <c r="AC35" s="54">
        <f t="shared" si="16"/>
        <v>34.639604032856461</v>
      </c>
      <c r="AD35" s="54">
        <f t="shared" si="16"/>
        <v>37.788658944934326</v>
      </c>
      <c r="AE35" s="197">
        <f t="shared" si="16"/>
        <v>37.788658944934326</v>
      </c>
    </row>
    <row r="36" spans="2:31" ht="15" customHeight="1" thickBot="1" x14ac:dyDescent="0.35">
      <c r="B36" s="185"/>
      <c r="C36" s="36"/>
      <c r="D36" s="36"/>
      <c r="E36" s="32"/>
      <c r="F36" s="37"/>
      <c r="G36" s="36"/>
      <c r="H36" s="36"/>
      <c r="I36" s="32"/>
      <c r="J36" s="37"/>
      <c r="K36" s="3"/>
      <c r="L36" s="3"/>
      <c r="M36" s="185"/>
      <c r="N36" s="29"/>
      <c r="O36" s="30"/>
      <c r="P36" s="30"/>
      <c r="Q36" s="31"/>
      <c r="R36" s="29"/>
      <c r="S36" s="30"/>
      <c r="T36" s="30"/>
      <c r="U36" s="31"/>
      <c r="W36" s="49"/>
      <c r="X36" s="196"/>
      <c r="Y36" s="54"/>
      <c r="Z36" s="54"/>
      <c r="AA36" s="204"/>
      <c r="AB36" s="196"/>
      <c r="AC36" s="54"/>
      <c r="AD36" s="54"/>
      <c r="AE36" s="197"/>
    </row>
    <row r="37" spans="2:31" ht="15" customHeight="1" thickBot="1" x14ac:dyDescent="0.35">
      <c r="B37" s="186">
        <v>7</v>
      </c>
      <c r="C37" s="1"/>
      <c r="D37" s="1"/>
      <c r="E37" s="2"/>
      <c r="F37" s="11"/>
      <c r="G37" s="1"/>
      <c r="H37" s="1"/>
      <c r="I37" s="2"/>
      <c r="J37" s="11"/>
      <c r="K37" s="3"/>
      <c r="L37" s="3"/>
      <c r="M37" s="186">
        <v>7</v>
      </c>
      <c r="N37" s="183" t="str">
        <f>IF(AND(ISNUMBER(C37),X37&lt;&gt;0),C37/X37,"")</f>
        <v/>
      </c>
      <c r="O37" s="119" t="str">
        <f t="shared" ref="O37:U37" si="17">IF(AND(ISNUMBER(D37),Y37&lt;&gt;0),D37/Y37,"")</f>
        <v/>
      </c>
      <c r="P37" s="119" t="str">
        <f t="shared" si="17"/>
        <v/>
      </c>
      <c r="Q37" s="182" t="str">
        <f t="shared" si="17"/>
        <v/>
      </c>
      <c r="R37" s="183" t="str">
        <f t="shared" si="17"/>
        <v/>
      </c>
      <c r="S37" s="119" t="str">
        <f t="shared" si="17"/>
        <v/>
      </c>
      <c r="T37" s="119" t="str">
        <f t="shared" si="17"/>
        <v/>
      </c>
      <c r="U37" s="182" t="str">
        <f t="shared" si="17"/>
        <v/>
      </c>
      <c r="W37" s="48">
        <v>7</v>
      </c>
      <c r="X37" s="196">
        <f t="shared" ref="X37:AE37" si="18">C$6*$G$3*(1-($J$3/$G$2)^2)^1.5*0.74*($C$112*$M$2*$G$2)^1.5/($C$111*$D$3*$G$3*SQRT($C$110*$J$2))*0.1</f>
        <v>25.192439296622879</v>
      </c>
      <c r="Y37" s="54">
        <f t="shared" si="18"/>
        <v>28.341494208700745</v>
      </c>
      <c r="Z37" s="54">
        <f t="shared" si="18"/>
        <v>31.490549120778599</v>
      </c>
      <c r="AA37" s="204">
        <f t="shared" si="18"/>
        <v>31.490549120778599</v>
      </c>
      <c r="AB37" s="196">
        <f t="shared" si="18"/>
        <v>34.639604032856461</v>
      </c>
      <c r="AC37" s="54">
        <f t="shared" si="18"/>
        <v>34.639604032856461</v>
      </c>
      <c r="AD37" s="54">
        <f t="shared" si="18"/>
        <v>37.788658944934326</v>
      </c>
      <c r="AE37" s="197">
        <f t="shared" si="18"/>
        <v>37.788658944934326</v>
      </c>
    </row>
    <row r="38" spans="2:31" ht="15" customHeight="1" thickBot="1" x14ac:dyDescent="0.35">
      <c r="B38" s="185"/>
      <c r="C38" s="88"/>
      <c r="D38" s="88"/>
      <c r="E38" s="30"/>
      <c r="F38" s="31"/>
      <c r="G38" s="29"/>
      <c r="H38" s="29"/>
      <c r="I38" s="30"/>
      <c r="J38" s="31"/>
      <c r="K38" s="3"/>
      <c r="L38" s="3"/>
      <c r="M38" s="185"/>
      <c r="N38" s="33"/>
      <c r="O38" s="34"/>
      <c r="P38" s="30"/>
      <c r="Q38" s="31"/>
      <c r="R38" s="29"/>
      <c r="S38" s="30"/>
      <c r="T38" s="30"/>
      <c r="U38" s="31"/>
      <c r="W38" s="49"/>
      <c r="X38" s="196"/>
      <c r="Y38" s="54"/>
      <c r="Z38" s="54"/>
      <c r="AA38" s="204"/>
      <c r="AB38" s="196"/>
      <c r="AC38" s="54"/>
      <c r="AD38" s="54"/>
      <c r="AE38" s="197"/>
    </row>
    <row r="39" spans="2:31" ht="15" customHeight="1" thickTop="1" thickBot="1" x14ac:dyDescent="0.35">
      <c r="B39" s="186">
        <v>8</v>
      </c>
      <c r="C39" s="190"/>
      <c r="D39" s="191"/>
      <c r="E39" s="1"/>
      <c r="F39" s="11"/>
      <c r="G39" s="1"/>
      <c r="H39" s="1"/>
      <c r="I39" s="2"/>
      <c r="J39" s="11"/>
      <c r="K39" s="3"/>
      <c r="L39" s="3"/>
      <c r="M39" s="186">
        <v>8</v>
      </c>
      <c r="N39" s="6" t="str">
        <f>IF(AND(ISNUMBER(C39),X39&lt;&gt;0),C39/X39,"")</f>
        <v/>
      </c>
      <c r="O39" s="184" t="str">
        <f t="shared" ref="O39:U39" si="19">IF(AND(ISNUMBER(D39),Y39&lt;&gt;0),D39/Y39,"")</f>
        <v/>
      </c>
      <c r="P39" s="183" t="str">
        <f t="shared" si="19"/>
        <v/>
      </c>
      <c r="Q39" s="182" t="str">
        <f t="shared" si="19"/>
        <v/>
      </c>
      <c r="R39" s="183" t="str">
        <f t="shared" si="19"/>
        <v/>
      </c>
      <c r="S39" s="119" t="str">
        <f t="shared" si="19"/>
        <v/>
      </c>
      <c r="T39" s="119" t="str">
        <f t="shared" si="19"/>
        <v/>
      </c>
      <c r="U39" s="182" t="str">
        <f t="shared" si="19"/>
        <v/>
      </c>
      <c r="W39" s="48">
        <v>8</v>
      </c>
      <c r="X39" s="196">
        <f t="shared" ref="X39:AE39" si="20">C$7*$G$3*(1-($J$3/$G$2)^2)^1.5*0.74*($C$112*$M$2*$G$2)^1.5/($C$111*$D$3*$G$3*SQRT($C$110*$J$2))*0.1</f>
        <v>157.45274560389302</v>
      </c>
      <c r="Y39" s="54">
        <f t="shared" si="20"/>
        <v>157.45274560389302</v>
      </c>
      <c r="Z39" s="54">
        <f t="shared" si="20"/>
        <v>31.490549120778599</v>
      </c>
      <c r="AA39" s="204">
        <f t="shared" si="20"/>
        <v>31.490549120778599</v>
      </c>
      <c r="AB39" s="196">
        <f t="shared" si="20"/>
        <v>31.490549120778599</v>
      </c>
      <c r="AC39" s="54">
        <f t="shared" si="20"/>
        <v>31.490549120778599</v>
      </c>
      <c r="AD39" s="54">
        <f t="shared" si="20"/>
        <v>31.490549120778599</v>
      </c>
      <c r="AE39" s="197">
        <f t="shared" si="20"/>
        <v>31.490549120778599</v>
      </c>
    </row>
    <row r="40" spans="2:31" ht="15" thickBot="1" x14ac:dyDescent="0.35">
      <c r="B40" s="187"/>
      <c r="C40" s="189"/>
      <c r="D40" s="192"/>
      <c r="E40" s="33"/>
      <c r="F40" s="35"/>
      <c r="G40" s="33"/>
      <c r="H40" s="34"/>
      <c r="I40" s="33"/>
      <c r="J40" s="35"/>
      <c r="K40" s="3"/>
      <c r="L40" s="3"/>
      <c r="M40" s="187"/>
      <c r="N40" s="189"/>
      <c r="O40" s="35"/>
      <c r="P40" s="33"/>
      <c r="Q40" s="35"/>
      <c r="R40" s="33"/>
      <c r="S40" s="34"/>
      <c r="T40" s="34"/>
      <c r="U40" s="35"/>
      <c r="W40" s="51"/>
      <c r="X40" s="198"/>
      <c r="Y40" s="199"/>
      <c r="Z40" s="199"/>
      <c r="AA40" s="205"/>
      <c r="AB40" s="198"/>
      <c r="AC40" s="199"/>
      <c r="AD40" s="199"/>
      <c r="AE40" s="200"/>
    </row>
    <row r="41" spans="2:31" ht="15" thickTop="1" x14ac:dyDescent="0.3">
      <c r="B41" s="66" t="s">
        <v>34</v>
      </c>
      <c r="C41" s="153" t="str">
        <f>IF(_xlfn.AGGREGATE(9,6,C25:C38)=0," - ",_xlfn.AGGREGATE(1,6,C25:C38))</f>
        <v xml:space="preserve"> - </v>
      </c>
      <c r="D41" s="154" t="str">
        <f>IF(_xlfn.AGGREGATE(9,6,D25:D38)=0," - ",_xlfn.AGGREGATE(1,6,D25:D38))</f>
        <v xml:space="preserve"> - </v>
      </c>
      <c r="E41" s="154" t="str">
        <f>IF(_xlfn.AGGREGATE(9,6,E25:E38)=0," - ",_xlfn.AGGREGATE(1,6,E25:E38))</f>
        <v xml:space="preserve"> - </v>
      </c>
      <c r="F41" s="154" t="str">
        <f>IF(_xlfn.AGGREGATE(9,6,F25:F38)=0," - ",_xlfn.AGGREGATE(1,6,F25:F38))</f>
        <v xml:space="preserve"> - </v>
      </c>
      <c r="G41" s="154" t="str">
        <f>IF(_xlfn.AGGREGATE(9,6,G27:G38)=0," - ",_xlfn.AGGREGATE(1,6,G27:G38))</f>
        <v xml:space="preserve"> - </v>
      </c>
      <c r="H41" s="154" t="str">
        <f>IF(_xlfn.AGGREGATE(9,6,H27:H38)=0," - ",_xlfn.AGGREGATE(1,6,H27:H38))</f>
        <v xml:space="preserve"> - </v>
      </c>
      <c r="I41" s="154" t="str">
        <f>IF(_xlfn.AGGREGATE(9,6,I27:I38)=0," - ",_xlfn.AGGREGATE(1,6,I27:I38))</f>
        <v xml:space="preserve"> - </v>
      </c>
      <c r="J41" s="155" t="str">
        <f>IF(_xlfn.AGGREGATE(9,6,J27:J38)=0," - ",_xlfn.AGGREGATE(1,6,J27:J38))</f>
        <v xml:space="preserve"> - </v>
      </c>
      <c r="M41" s="66" t="s">
        <v>34</v>
      </c>
      <c r="N41" s="153" t="str">
        <f>IF(_xlfn.AGGREGATE(9,6,N25:N38)=0," - ",_xlfn.AGGREGATE(1,6,N25:N38))</f>
        <v xml:space="preserve"> - </v>
      </c>
      <c r="O41" s="154" t="str">
        <f>IF(_xlfn.AGGREGATE(9,6,O25:O38)=0," - ",_xlfn.AGGREGATE(1,6,O25:O38))</f>
        <v xml:space="preserve"> - </v>
      </c>
      <c r="P41" s="154" t="str">
        <f>IF(_xlfn.AGGREGATE(9,6,P25:P38)=0," - ",_xlfn.AGGREGATE(1,6,P25:P38))</f>
        <v xml:space="preserve"> - </v>
      </c>
      <c r="Q41" s="154" t="str">
        <f>IF(_xlfn.AGGREGATE(9,6,Q25:Q38)=0," - ",_xlfn.AGGREGATE(1,6,Q25:Q38))</f>
        <v xml:space="preserve"> - </v>
      </c>
      <c r="R41" s="154" t="str">
        <f>IF(_xlfn.AGGREGATE(9,6,R27:R38)=0," - ",_xlfn.AGGREGATE(1,6,R27:R38))</f>
        <v xml:space="preserve"> - </v>
      </c>
      <c r="S41" s="154" t="str">
        <f>IF(_xlfn.AGGREGATE(9,6,S27:S38)=0," - ",_xlfn.AGGREGATE(1,6,S27:S38))</f>
        <v xml:space="preserve"> - </v>
      </c>
      <c r="T41" s="154" t="str">
        <f>IF(_xlfn.AGGREGATE(9,6,T27:T38)=0," - ",_xlfn.AGGREGATE(1,6,T27:T38))</f>
        <v xml:space="preserve"> - </v>
      </c>
      <c r="U41" s="155" t="str">
        <f>IF(_xlfn.AGGREGATE(9,6,U27:U38)=0," - ",_xlfn.AGGREGATE(1,6,U27:U38))</f>
        <v xml:space="preserve"> - </v>
      </c>
    </row>
    <row r="42" spans="2:31" ht="15" thickBot="1" x14ac:dyDescent="0.35">
      <c r="B42" s="66" t="s">
        <v>35</v>
      </c>
      <c r="C42" s="147" t="str">
        <f>IF(_xlfn.AGGREGATE(9,6,C25:C38)=0," - ",_xlfn.AGGREGATE(4,6,C25:C38))</f>
        <v xml:space="preserve"> - </v>
      </c>
      <c r="D42" s="148" t="str">
        <f>IF(_xlfn.AGGREGATE(9,6,D25:D38)=0," - ",_xlfn.AGGREGATE(4,6,D25:D38))</f>
        <v xml:space="preserve"> - </v>
      </c>
      <c r="E42" s="148" t="str">
        <f>IF(_xlfn.AGGREGATE(9,6,E25:E38)=0," - ",_xlfn.AGGREGATE(4,6,E25:E38))</f>
        <v xml:space="preserve"> - </v>
      </c>
      <c r="F42" s="148" t="str">
        <f>IF(_xlfn.AGGREGATE(9,6,F25:F38)=0," - ",_xlfn.AGGREGATE(4,6,F25:F38))</f>
        <v xml:space="preserve"> - </v>
      </c>
      <c r="G42" s="148" t="str">
        <f>IF(_xlfn.AGGREGATE(9,6,G27:G38)=0," - ",_xlfn.AGGREGATE(4,6,G27:G38))</f>
        <v xml:space="preserve"> - </v>
      </c>
      <c r="H42" s="148" t="str">
        <f>IF(_xlfn.AGGREGATE(9,6,H27:H38)=0," - ",_xlfn.AGGREGATE(4,6,H27:H38))</f>
        <v xml:space="preserve"> - </v>
      </c>
      <c r="I42" s="148" t="str">
        <f>IF(_xlfn.AGGREGATE(9,6,I27:I38)=0," - ",_xlfn.AGGREGATE(4,6,I27:I38))</f>
        <v xml:space="preserve"> - </v>
      </c>
      <c r="J42" s="149" t="str">
        <f>IF(_xlfn.AGGREGATE(9,6,J27:J38)=0," - ",_xlfn.AGGREGATE(4,6,J27:J38))</f>
        <v xml:space="preserve"> - </v>
      </c>
      <c r="K42" s="14"/>
      <c r="L42" s="14"/>
      <c r="M42" s="66" t="s">
        <v>35</v>
      </c>
      <c r="N42" s="147" t="str">
        <f>IF(_xlfn.AGGREGATE(9,6,N25:N38)=0," - ",_xlfn.AGGREGATE(4,6,N25:N38))</f>
        <v xml:space="preserve"> - </v>
      </c>
      <c r="O42" s="148" t="str">
        <f>IF(_xlfn.AGGREGATE(9,6,O25:O38)=0," - ",_xlfn.AGGREGATE(4,6,O25:O38))</f>
        <v xml:space="preserve"> - </v>
      </c>
      <c r="P42" s="148" t="str">
        <f>IF(_xlfn.AGGREGATE(9,6,P25:P38)=0," - ",_xlfn.AGGREGATE(4,6,P25:P38))</f>
        <v xml:space="preserve"> - </v>
      </c>
      <c r="Q42" s="148" t="str">
        <f>IF(_xlfn.AGGREGATE(9,6,Q25:Q38)=0," - ",_xlfn.AGGREGATE(4,6,Q25:Q38))</f>
        <v xml:space="preserve"> - </v>
      </c>
      <c r="R42" s="148" t="str">
        <f>IF(_xlfn.AGGREGATE(9,6,R27:R38)=0," - ",_xlfn.AGGREGATE(4,6,R27:R38))</f>
        <v xml:space="preserve"> - </v>
      </c>
      <c r="S42" s="148" t="str">
        <f>IF(_xlfn.AGGREGATE(9,6,S27:S38)=0," - ",_xlfn.AGGREGATE(4,6,S27:S38))</f>
        <v xml:space="preserve"> - </v>
      </c>
      <c r="T42" s="148" t="str">
        <f>IF(_xlfn.AGGREGATE(9,6,T27:T38)=0," - ",_xlfn.AGGREGATE(4,6,T27:T38))</f>
        <v xml:space="preserve"> - </v>
      </c>
      <c r="U42" s="149" t="str">
        <f>IF(_xlfn.AGGREGATE(9,6,U27:U38)=0," - ",_xlfn.AGGREGATE(4,6,U27:U38))</f>
        <v xml:space="preserve"> - </v>
      </c>
    </row>
    <row r="43" spans="2:31" x14ac:dyDescent="0.3">
      <c r="B43" s="3"/>
      <c r="C43" s="3"/>
      <c r="D43" s="3"/>
      <c r="E43" s="3"/>
      <c r="F43" s="3"/>
      <c r="G43" s="3"/>
      <c r="H43" s="3"/>
      <c r="I43" s="3"/>
      <c r="J43" s="3"/>
      <c r="K43" s="14"/>
      <c r="L43" s="3"/>
      <c r="M43" s="66" t="s">
        <v>37</v>
      </c>
      <c r="N43" s="156" t="str">
        <f>IF(_xlfn.AGGREGATE(9,6,N41:U41)=0,"",_xlfn.AGGREGATE(1,6,N41:U41))</f>
        <v/>
      </c>
      <c r="Q43" s="66" t="s">
        <v>38</v>
      </c>
      <c r="R43" s="157" t="str">
        <f>IF(_xlfn.AGGREGATE(9,6,N42:U42)=0,"",_xlfn.AGGREGATE(4,6,N42:U42))</f>
        <v/>
      </c>
      <c r="T43" s="66" t="s">
        <v>43</v>
      </c>
      <c r="U43" s="254">
        <f>_xlfn.AGGREGATE(2,6,(N27:U38,N25:Q26))</f>
        <v>0</v>
      </c>
    </row>
    <row r="44" spans="2:31" ht="15" thickBot="1" x14ac:dyDescent="0.35">
      <c r="B44" s="3"/>
      <c r="C44" s="3"/>
      <c r="D44" s="3"/>
      <c r="E44" s="3"/>
      <c r="F44" s="3"/>
      <c r="G44" s="3"/>
      <c r="H44" s="3"/>
      <c r="I44" s="3"/>
      <c r="J44" s="3"/>
      <c r="K44" s="55"/>
      <c r="L44" s="3"/>
      <c r="M44" s="70"/>
    </row>
    <row r="45" spans="2:31" x14ac:dyDescent="0.3">
      <c r="B45" s="349" t="s">
        <v>44</v>
      </c>
      <c r="C45" s="350"/>
      <c r="D45" s="94"/>
      <c r="K45" t="s">
        <v>45</v>
      </c>
    </row>
    <row r="46" spans="2:31" x14ac:dyDescent="0.3">
      <c r="B46" s="351" t="s">
        <v>46</v>
      </c>
      <c r="C46" s="352"/>
      <c r="D46" s="95"/>
      <c r="R46" s="101" t="s">
        <v>47</v>
      </c>
      <c r="S46" s="101" t="s">
        <v>48</v>
      </c>
    </row>
    <row r="47" spans="2:31" ht="15" customHeight="1" thickBot="1" x14ac:dyDescent="0.35">
      <c r="B47" s="365" t="s">
        <v>49</v>
      </c>
      <c r="C47" s="366"/>
      <c r="D47" s="96"/>
      <c r="P47" s="101" t="s">
        <v>50</v>
      </c>
      <c r="R47">
        <f>COUNTIF(N25:U38, "&gt;"&amp;(R43*0.9))</f>
        <v>0</v>
      </c>
      <c r="S47" s="166" t="e">
        <f>R47/$U$43*100</f>
        <v>#DIV/0!</v>
      </c>
      <c r="T47" s="370" t="s">
        <v>51</v>
      </c>
      <c r="U47" s="370"/>
    </row>
    <row r="48" spans="2:31" x14ac:dyDescent="0.3">
      <c r="P48" s="101" t="s">
        <v>52</v>
      </c>
      <c r="R48">
        <f>COUNTIF(N25:U38, "&gt;"&amp;(R43*0.8))</f>
        <v>0</v>
      </c>
      <c r="S48" s="166" t="e">
        <f>R48/$U$43*100</f>
        <v>#DIV/0!</v>
      </c>
      <c r="T48" s="370"/>
      <c r="U48" s="370"/>
      <c r="AB48" s="52"/>
    </row>
    <row r="49" spans="2:21" ht="15" thickBot="1" x14ac:dyDescent="0.35">
      <c r="P49" s="101" t="s">
        <v>53</v>
      </c>
      <c r="R49">
        <f>COUNTIF(N25:U38, "&gt;"&amp;(R43*0.7))</f>
        <v>0</v>
      </c>
      <c r="S49" s="166" t="e">
        <f>R49/$U$43*100</f>
        <v>#DIV/0!</v>
      </c>
      <c r="T49" s="370"/>
      <c r="U49" s="370"/>
    </row>
    <row r="50" spans="2:21" ht="15.55" thickTop="1" thickBot="1" x14ac:dyDescent="0.35">
      <c r="B50" s="381" t="s">
        <v>54</v>
      </c>
      <c r="C50" s="382"/>
      <c r="D50" s="382"/>
      <c r="E50" s="382"/>
      <c r="F50" s="382"/>
      <c r="G50" s="382"/>
      <c r="H50" s="382"/>
      <c r="I50" s="382"/>
      <c r="J50" s="383"/>
      <c r="P50" s="101" t="s">
        <v>55</v>
      </c>
      <c r="R50">
        <f>COUNTIF(N25:U38, "&gt;"&amp;(R43*0.6))</f>
        <v>0</v>
      </c>
      <c r="S50" s="166" t="e">
        <f>R50/$U$43*100</f>
        <v>#DIV/0!</v>
      </c>
      <c r="T50" s="370"/>
      <c r="U50" s="370"/>
    </row>
    <row r="51" spans="2:21" ht="15" thickBot="1" x14ac:dyDescent="0.35">
      <c r="B51" s="359" t="s">
        <v>56</v>
      </c>
      <c r="C51" s="360"/>
      <c r="D51" s="360"/>
      <c r="E51" s="360"/>
      <c r="F51" s="360"/>
      <c r="G51" s="360"/>
      <c r="H51" s="360"/>
      <c r="I51" s="360"/>
      <c r="J51" s="361"/>
      <c r="N51" t="s">
        <v>57</v>
      </c>
    </row>
    <row r="52" spans="2:21" ht="15.55" thickTop="1" thickBot="1" x14ac:dyDescent="0.35">
      <c r="B52" s="226" t="str">
        <f>B4</f>
        <v>#154 A</v>
      </c>
      <c r="C52" s="116" t="s">
        <v>15</v>
      </c>
      <c r="D52" s="117" t="s">
        <v>16</v>
      </c>
      <c r="E52" s="117" t="s">
        <v>17</v>
      </c>
      <c r="F52" s="116" t="s">
        <v>18</v>
      </c>
      <c r="G52" s="117" t="s">
        <v>19</v>
      </c>
      <c r="H52" s="117" t="s">
        <v>20</v>
      </c>
      <c r="I52" s="117" t="s">
        <v>21</v>
      </c>
      <c r="J52" s="227" t="s">
        <v>22</v>
      </c>
      <c r="N52" s="220" t="s">
        <v>15</v>
      </c>
      <c r="O52" s="17" t="s">
        <v>16</v>
      </c>
      <c r="P52" s="17" t="s">
        <v>17</v>
      </c>
      <c r="Q52" s="18" t="s">
        <v>18</v>
      </c>
      <c r="R52" s="16" t="s">
        <v>19</v>
      </c>
      <c r="S52" s="16" t="s">
        <v>20</v>
      </c>
      <c r="T52" s="17" t="s">
        <v>21</v>
      </c>
      <c r="U52" s="18" t="s">
        <v>22</v>
      </c>
    </row>
    <row r="53" spans="2:21" ht="15" thickBot="1" x14ac:dyDescent="0.35">
      <c r="B53" s="310" t="s">
        <v>23</v>
      </c>
      <c r="C53" s="115">
        <f t="shared" ref="C53:J54" si="21">C5</f>
        <v>80</v>
      </c>
      <c r="D53" s="118">
        <f t="shared" si="21"/>
        <v>90</v>
      </c>
      <c r="E53" s="118">
        <f t="shared" si="21"/>
        <v>100</v>
      </c>
      <c r="F53" s="315">
        <f t="shared" si="21"/>
        <v>100</v>
      </c>
      <c r="G53" s="313">
        <f t="shared" si="21"/>
        <v>100</v>
      </c>
      <c r="H53" s="316">
        <f t="shared" si="21"/>
        <v>100</v>
      </c>
      <c r="I53" s="316">
        <f t="shared" si="21"/>
        <v>100</v>
      </c>
      <c r="J53" s="314">
        <f t="shared" si="21"/>
        <v>100</v>
      </c>
      <c r="M53" s="167" t="s">
        <v>58</v>
      </c>
      <c r="N53" s="216" t="str">
        <f t="shared" ref="N53:U53" si="22">IF(ISNUMBER(N41),(1-($R$43-N41)/$R$43)," - ")</f>
        <v xml:space="preserve"> - </v>
      </c>
      <c r="O53" s="217" t="str">
        <f t="shared" si="22"/>
        <v xml:space="preserve"> - </v>
      </c>
      <c r="P53" s="217" t="str">
        <f t="shared" si="22"/>
        <v xml:space="preserve"> - </v>
      </c>
      <c r="Q53" s="218" t="str">
        <f t="shared" si="22"/>
        <v xml:space="preserve"> - </v>
      </c>
      <c r="R53" s="219" t="str">
        <f t="shared" si="22"/>
        <v xml:space="preserve"> - </v>
      </c>
      <c r="S53" s="217" t="str">
        <f t="shared" si="22"/>
        <v xml:space="preserve"> - </v>
      </c>
      <c r="T53" s="217" t="str">
        <f t="shared" si="22"/>
        <v xml:space="preserve"> - </v>
      </c>
      <c r="U53" s="218" t="str">
        <f t="shared" si="22"/>
        <v xml:space="preserve"> - </v>
      </c>
    </row>
    <row r="54" spans="2:21" ht="15" thickBot="1" x14ac:dyDescent="0.35">
      <c r="B54" s="310" t="s">
        <v>25</v>
      </c>
      <c r="C54" s="311">
        <f t="shared" si="21"/>
        <v>80</v>
      </c>
      <c r="D54" s="312">
        <f t="shared" si="21"/>
        <v>90</v>
      </c>
      <c r="E54" s="312">
        <f t="shared" si="21"/>
        <v>100</v>
      </c>
      <c r="F54" s="312">
        <f t="shared" si="21"/>
        <v>100</v>
      </c>
      <c r="G54" s="312">
        <f t="shared" si="21"/>
        <v>110</v>
      </c>
      <c r="H54" s="312">
        <f t="shared" si="21"/>
        <v>110</v>
      </c>
      <c r="I54" s="312">
        <f t="shared" si="21"/>
        <v>120</v>
      </c>
      <c r="J54" s="317">
        <f t="shared" si="21"/>
        <v>120</v>
      </c>
      <c r="M54" s="167" t="s">
        <v>59</v>
      </c>
      <c r="N54" s="208" t="str">
        <f>IF(ISNUMBER(N41),(1-(N42-N41)/N42)," - ")</f>
        <v xml:space="preserve"> - </v>
      </c>
      <c r="O54" s="209" t="str">
        <f>IF(ISNUMBER(O41),(1-(O42-O41)/O42)," - ")</f>
        <v xml:space="preserve"> - </v>
      </c>
      <c r="P54" s="209" t="str">
        <f>IF(ISNUMBER(P41),(1-(P42-P41)/P42)," - ")</f>
        <v xml:space="preserve"> - </v>
      </c>
      <c r="Q54" s="210" t="str">
        <f t="shared" ref="Q54:U54" si="23">IF(ISNUMBER(Q41),(1-(Q42-Q41)/Q42)," - ")</f>
        <v xml:space="preserve"> - </v>
      </c>
      <c r="R54" s="215" t="str">
        <f t="shared" si="23"/>
        <v xml:space="preserve"> - </v>
      </c>
      <c r="S54" s="209" t="str">
        <f t="shared" si="23"/>
        <v xml:space="preserve"> - </v>
      </c>
      <c r="T54" s="209" t="str">
        <f t="shared" si="23"/>
        <v xml:space="preserve"> - </v>
      </c>
      <c r="U54" s="210" t="str">
        <f t="shared" si="23"/>
        <v xml:space="preserve"> - </v>
      </c>
    </row>
    <row r="55" spans="2:21" ht="15.55" thickTop="1" thickBot="1" x14ac:dyDescent="0.35">
      <c r="B55" s="228" t="s">
        <v>60</v>
      </c>
      <c r="C55" s="313">
        <f t="shared" ref="C55:J55" si="24">C7</f>
        <v>500</v>
      </c>
      <c r="D55" s="314">
        <f t="shared" si="24"/>
        <v>500</v>
      </c>
      <c r="E55" s="313">
        <f t="shared" si="24"/>
        <v>100</v>
      </c>
      <c r="F55" s="316">
        <f t="shared" si="24"/>
        <v>100</v>
      </c>
      <c r="G55" s="316">
        <f t="shared" si="24"/>
        <v>100</v>
      </c>
      <c r="H55" s="316">
        <f t="shared" si="24"/>
        <v>100</v>
      </c>
      <c r="I55" s="316">
        <f t="shared" si="24"/>
        <v>100</v>
      </c>
      <c r="J55" s="314">
        <f t="shared" si="24"/>
        <v>100</v>
      </c>
      <c r="M55" s="257" t="s">
        <v>61</v>
      </c>
      <c r="N55" s="256" t="e">
        <f>1-(R43-N43)/R43</f>
        <v>#VALUE!</v>
      </c>
    </row>
    <row r="56" spans="2:21" ht="15" thickBot="1" x14ac:dyDescent="0.35">
      <c r="B56" s="362" t="s">
        <v>62</v>
      </c>
      <c r="C56" s="363"/>
      <c r="D56" s="363"/>
      <c r="E56" s="363"/>
      <c r="F56" s="363"/>
      <c r="G56" s="363"/>
      <c r="H56" s="363"/>
      <c r="I56" s="363"/>
      <c r="J56" s="364"/>
      <c r="N56" s="255" t="s">
        <v>63</v>
      </c>
      <c r="O56" s="211"/>
      <c r="P56" s="211"/>
      <c r="Q56" s="211"/>
      <c r="R56" s="211"/>
      <c r="S56" s="211"/>
      <c r="T56" s="211"/>
      <c r="U56" s="211"/>
    </row>
    <row r="57" spans="2:21" ht="15" thickBot="1" x14ac:dyDescent="0.35">
      <c r="B57" s="226" t="str">
        <f>B4</f>
        <v>#154 A</v>
      </c>
      <c r="C57" s="79" t="s">
        <v>15</v>
      </c>
      <c r="D57" s="80" t="s">
        <v>16</v>
      </c>
      <c r="E57" s="80" t="s">
        <v>17</v>
      </c>
      <c r="F57" s="79" t="s">
        <v>18</v>
      </c>
      <c r="G57" s="80" t="s">
        <v>19</v>
      </c>
      <c r="H57" s="80" t="s">
        <v>20</v>
      </c>
      <c r="I57" s="80" t="s">
        <v>21</v>
      </c>
      <c r="J57" s="229" t="s">
        <v>22</v>
      </c>
    </row>
    <row r="58" spans="2:21" x14ac:dyDescent="0.3">
      <c r="B58" s="230" t="s">
        <v>34</v>
      </c>
      <c r="C58" s="138" t="str">
        <f>C19</f>
        <v xml:space="preserve"> - </v>
      </c>
      <c r="D58" s="139" t="str">
        <f t="shared" ref="C58:J59" si="25">D19</f>
        <v xml:space="preserve"> - </v>
      </c>
      <c r="E58" s="139" t="str">
        <f t="shared" si="25"/>
        <v xml:space="preserve"> - </v>
      </c>
      <c r="F58" s="139" t="str">
        <f t="shared" si="25"/>
        <v xml:space="preserve"> - </v>
      </c>
      <c r="G58" s="139" t="str">
        <f t="shared" si="25"/>
        <v xml:space="preserve"> - </v>
      </c>
      <c r="H58" s="139" t="str">
        <f t="shared" si="25"/>
        <v xml:space="preserve"> - </v>
      </c>
      <c r="I58" s="139" t="str">
        <f t="shared" si="25"/>
        <v xml:space="preserve"> - </v>
      </c>
      <c r="J58" s="231" t="str">
        <f t="shared" si="25"/>
        <v xml:space="preserve"> - </v>
      </c>
    </row>
    <row r="59" spans="2:21" x14ac:dyDescent="0.3">
      <c r="B59" s="230" t="s">
        <v>64</v>
      </c>
      <c r="C59" s="140" t="str">
        <f t="shared" si="25"/>
        <v xml:space="preserve"> - </v>
      </c>
      <c r="D59" s="141" t="str">
        <f t="shared" si="25"/>
        <v xml:space="preserve"> - </v>
      </c>
      <c r="E59" s="141" t="str">
        <f t="shared" si="25"/>
        <v xml:space="preserve"> - </v>
      </c>
      <c r="F59" s="141" t="str">
        <f t="shared" si="25"/>
        <v xml:space="preserve"> - </v>
      </c>
      <c r="G59" s="141" t="str">
        <f t="shared" si="25"/>
        <v xml:space="preserve"> - </v>
      </c>
      <c r="H59" s="141" t="str">
        <f t="shared" si="25"/>
        <v xml:space="preserve"> - </v>
      </c>
      <c r="I59" s="141" t="str">
        <f t="shared" si="25"/>
        <v xml:space="preserve"> - </v>
      </c>
      <c r="J59" s="232" t="str">
        <f t="shared" si="25"/>
        <v xml:space="preserve"> - </v>
      </c>
    </row>
    <row r="60" spans="2:21" ht="15" thickBot="1" x14ac:dyDescent="0.35">
      <c r="B60" s="233" t="s">
        <v>65</v>
      </c>
      <c r="C60" s="142" t="str">
        <f>IF(COUNTIF(C11:C17,"&gt;0")&gt;=2,_xlfn.STDEV.P(C11:C17)," - ")</f>
        <v xml:space="preserve"> - </v>
      </c>
      <c r="D60" s="143" t="str">
        <f t="shared" ref="D60:J60" si="26">IF(COUNTIF(D11:D17,"&gt;0")&gt;=2,_xlfn.STDEV.P(D11:D17)," - ")</f>
        <v xml:space="preserve"> - </v>
      </c>
      <c r="E60" s="143" t="str">
        <f t="shared" si="26"/>
        <v xml:space="preserve"> - </v>
      </c>
      <c r="F60" s="143" t="str">
        <f t="shared" si="26"/>
        <v xml:space="preserve"> - </v>
      </c>
      <c r="G60" s="143" t="str">
        <f t="shared" si="26"/>
        <v xml:space="preserve"> - </v>
      </c>
      <c r="H60" s="143" t="str">
        <f t="shared" si="26"/>
        <v xml:space="preserve"> - </v>
      </c>
      <c r="I60" s="143" t="str">
        <f t="shared" si="26"/>
        <v xml:space="preserve"> - </v>
      </c>
      <c r="J60" s="234" t="str">
        <f t="shared" si="26"/>
        <v xml:space="preserve"> - </v>
      </c>
    </row>
    <row r="61" spans="2:21" ht="15" thickBot="1" x14ac:dyDescent="0.35">
      <c r="B61" s="371" t="s">
        <v>66</v>
      </c>
      <c r="C61" s="372"/>
      <c r="D61" s="372"/>
      <c r="E61" s="372"/>
      <c r="F61" s="372"/>
      <c r="G61" s="372"/>
      <c r="H61" s="372"/>
      <c r="I61" s="372"/>
      <c r="J61" s="373"/>
    </row>
    <row r="62" spans="2:21" ht="15" thickBot="1" x14ac:dyDescent="0.35">
      <c r="B62" s="226" t="str">
        <f>B4</f>
        <v>#154 A</v>
      </c>
      <c r="C62" s="77" t="s">
        <v>15</v>
      </c>
      <c r="D62" s="78" t="s">
        <v>16</v>
      </c>
      <c r="E62" s="78" t="s">
        <v>17</v>
      </c>
      <c r="F62" s="77" t="s">
        <v>18</v>
      </c>
      <c r="G62" s="78" t="s">
        <v>19</v>
      </c>
      <c r="H62" s="78" t="s">
        <v>20</v>
      </c>
      <c r="I62" s="78" t="s">
        <v>21</v>
      </c>
      <c r="J62" s="235" t="s">
        <v>22</v>
      </c>
    </row>
    <row r="63" spans="2:21" x14ac:dyDescent="0.3">
      <c r="B63" s="230" t="s">
        <v>34</v>
      </c>
      <c r="C63" s="132" t="str">
        <f t="shared" ref="C63:J64" si="27">C41</f>
        <v xml:space="preserve"> - </v>
      </c>
      <c r="D63" s="133" t="str">
        <f t="shared" si="27"/>
        <v xml:space="preserve"> - </v>
      </c>
      <c r="E63" s="133" t="str">
        <f t="shared" si="27"/>
        <v xml:space="preserve"> - </v>
      </c>
      <c r="F63" s="133" t="str">
        <f t="shared" si="27"/>
        <v xml:space="preserve"> - </v>
      </c>
      <c r="G63" s="133" t="str">
        <f t="shared" si="27"/>
        <v xml:space="preserve"> - </v>
      </c>
      <c r="H63" s="133" t="str">
        <f t="shared" si="27"/>
        <v xml:space="preserve"> - </v>
      </c>
      <c r="I63" s="133" t="str">
        <f t="shared" si="27"/>
        <v xml:space="preserve"> - </v>
      </c>
      <c r="J63" s="236" t="str">
        <f t="shared" si="27"/>
        <v xml:space="preserve"> - </v>
      </c>
    </row>
    <row r="64" spans="2:21" x14ac:dyDescent="0.3">
      <c r="B64" s="230" t="s">
        <v>64</v>
      </c>
      <c r="C64" s="134" t="str">
        <f t="shared" si="27"/>
        <v xml:space="preserve"> - </v>
      </c>
      <c r="D64" s="135" t="str">
        <f t="shared" si="27"/>
        <v xml:space="preserve"> - </v>
      </c>
      <c r="E64" s="135" t="str">
        <f t="shared" si="27"/>
        <v xml:space="preserve"> - </v>
      </c>
      <c r="F64" s="135" t="str">
        <f t="shared" si="27"/>
        <v xml:space="preserve"> - </v>
      </c>
      <c r="G64" s="135" t="str">
        <f t="shared" si="27"/>
        <v xml:space="preserve"> - </v>
      </c>
      <c r="H64" s="135" t="str">
        <f t="shared" si="27"/>
        <v xml:space="preserve"> - </v>
      </c>
      <c r="I64" s="135" t="str">
        <f t="shared" si="27"/>
        <v xml:space="preserve"> - </v>
      </c>
      <c r="J64" s="237" t="str">
        <f t="shared" si="27"/>
        <v xml:space="preserve"> - </v>
      </c>
    </row>
    <row r="65" spans="2:10" ht="15" thickBot="1" x14ac:dyDescent="0.35">
      <c r="B65" s="233" t="s">
        <v>65</v>
      </c>
      <c r="C65" s="136" t="str">
        <f>IF(COUNTIF(C25:C38,"&gt;0")&gt;=2,_xlfn.STDEV.P(C25:C38)," - ")</f>
        <v xml:space="preserve"> - </v>
      </c>
      <c r="D65" s="137" t="str">
        <f t="shared" ref="D65:J65" si="28">IF(COUNTIF(D25:D38,"&gt;0")&gt;=2,_xlfn.STDEV.P(D25:D38)," - ")</f>
        <v xml:space="preserve"> - </v>
      </c>
      <c r="E65" s="137" t="str">
        <f t="shared" si="28"/>
        <v xml:space="preserve"> - </v>
      </c>
      <c r="F65" s="137" t="str">
        <f t="shared" si="28"/>
        <v xml:space="preserve"> - </v>
      </c>
      <c r="G65" s="137" t="str">
        <f t="shared" si="28"/>
        <v xml:space="preserve"> - </v>
      </c>
      <c r="H65" s="137" t="str">
        <f t="shared" si="28"/>
        <v xml:space="preserve"> - </v>
      </c>
      <c r="I65" s="137" t="str">
        <f t="shared" si="28"/>
        <v xml:space="preserve"> - </v>
      </c>
      <c r="J65" s="238" t="str">
        <f t="shared" si="28"/>
        <v xml:space="preserve"> - </v>
      </c>
    </row>
    <row r="66" spans="2:10" ht="15" thickBot="1" x14ac:dyDescent="0.35">
      <c r="B66" s="374" t="s">
        <v>67</v>
      </c>
      <c r="C66" s="375"/>
      <c r="D66" s="375"/>
      <c r="E66" s="375"/>
      <c r="F66" s="375"/>
      <c r="G66" s="375"/>
      <c r="H66" s="375"/>
      <c r="I66" s="375"/>
      <c r="J66" s="376"/>
    </row>
    <row r="67" spans="2:10" ht="15" thickBot="1" x14ac:dyDescent="0.35">
      <c r="B67" s="226" t="str">
        <f>B4</f>
        <v>#154 A</v>
      </c>
      <c r="C67" s="77" t="s">
        <v>15</v>
      </c>
      <c r="D67" s="78" t="s">
        <v>16</v>
      </c>
      <c r="E67" s="78" t="s">
        <v>17</v>
      </c>
      <c r="F67" s="77" t="s">
        <v>18</v>
      </c>
      <c r="G67" s="78" t="s">
        <v>19</v>
      </c>
      <c r="H67" s="78" t="s">
        <v>20</v>
      </c>
      <c r="I67" s="78" t="s">
        <v>21</v>
      </c>
      <c r="J67" s="235" t="s">
        <v>22</v>
      </c>
    </row>
    <row r="68" spans="2:10" x14ac:dyDescent="0.3">
      <c r="B68" s="230" t="s">
        <v>34</v>
      </c>
      <c r="C68" s="126" t="str">
        <f t="shared" ref="C68:J69" si="29">N19</f>
        <v xml:space="preserve"> - </v>
      </c>
      <c r="D68" s="127" t="str">
        <f t="shared" si="29"/>
        <v xml:space="preserve"> - </v>
      </c>
      <c r="E68" s="127" t="str">
        <f t="shared" si="29"/>
        <v xml:space="preserve"> - </v>
      </c>
      <c r="F68" s="127" t="str">
        <f t="shared" si="29"/>
        <v xml:space="preserve"> - </v>
      </c>
      <c r="G68" s="127" t="str">
        <f t="shared" si="29"/>
        <v xml:space="preserve"> - </v>
      </c>
      <c r="H68" s="127" t="str">
        <f t="shared" si="29"/>
        <v xml:space="preserve"> - </v>
      </c>
      <c r="I68" s="127" t="str">
        <f t="shared" si="29"/>
        <v xml:space="preserve"> - </v>
      </c>
      <c r="J68" s="239" t="str">
        <f t="shared" si="29"/>
        <v xml:space="preserve"> - </v>
      </c>
    </row>
    <row r="69" spans="2:10" x14ac:dyDescent="0.3">
      <c r="B69" s="230" t="s">
        <v>64</v>
      </c>
      <c r="C69" s="128" t="str">
        <f t="shared" si="29"/>
        <v xml:space="preserve"> - </v>
      </c>
      <c r="D69" s="129" t="str">
        <f t="shared" si="29"/>
        <v xml:space="preserve"> - </v>
      </c>
      <c r="E69" s="129" t="str">
        <f t="shared" si="29"/>
        <v xml:space="preserve"> - </v>
      </c>
      <c r="F69" s="129" t="str">
        <f t="shared" si="29"/>
        <v xml:space="preserve"> - </v>
      </c>
      <c r="G69" s="129" t="str">
        <f t="shared" si="29"/>
        <v xml:space="preserve"> - </v>
      </c>
      <c r="H69" s="129" t="str">
        <f t="shared" si="29"/>
        <v xml:space="preserve"> - </v>
      </c>
      <c r="I69" s="129" t="str">
        <f t="shared" si="29"/>
        <v xml:space="preserve"> - </v>
      </c>
      <c r="J69" s="240" t="str">
        <f t="shared" si="29"/>
        <v xml:space="preserve"> - </v>
      </c>
    </row>
    <row r="70" spans="2:10" ht="15" thickBot="1" x14ac:dyDescent="0.35">
      <c r="B70" s="233" t="s">
        <v>65</v>
      </c>
      <c r="C70" s="130" t="str">
        <f>IF(COUNTIF(N11:N17,"&gt;0")&gt;=2,_xlfn.STDEV.P(N11:N17)," - ")</f>
        <v xml:space="preserve"> - </v>
      </c>
      <c r="D70" s="131" t="str">
        <f t="shared" ref="D70:J70" si="30">IF(COUNTIF(O11:O17,"&gt;0")&gt;=2,_xlfn.STDEV.P(O11:O17)," - ")</f>
        <v xml:space="preserve"> - </v>
      </c>
      <c r="E70" s="131" t="str">
        <f t="shared" si="30"/>
        <v xml:space="preserve"> - </v>
      </c>
      <c r="F70" s="131" t="str">
        <f t="shared" si="30"/>
        <v xml:space="preserve"> - </v>
      </c>
      <c r="G70" s="131" t="str">
        <f t="shared" si="30"/>
        <v xml:space="preserve"> - </v>
      </c>
      <c r="H70" s="131" t="str">
        <f t="shared" si="30"/>
        <v xml:space="preserve"> - </v>
      </c>
      <c r="I70" s="131" t="str">
        <f t="shared" si="30"/>
        <v xml:space="preserve"> - </v>
      </c>
      <c r="J70" s="241" t="str">
        <f t="shared" si="30"/>
        <v xml:space="preserve"> - </v>
      </c>
    </row>
    <row r="71" spans="2:10" ht="15" thickBot="1" x14ac:dyDescent="0.35">
      <c r="B71" s="332" t="s">
        <v>68</v>
      </c>
      <c r="C71" s="333"/>
      <c r="D71" s="333"/>
      <c r="E71" s="333"/>
      <c r="F71" s="333"/>
      <c r="G71" s="333"/>
      <c r="H71" s="333"/>
      <c r="I71" s="333"/>
      <c r="J71" s="334"/>
    </row>
    <row r="72" spans="2:10" ht="15" thickBot="1" x14ac:dyDescent="0.35">
      <c r="B72" s="226" t="str">
        <f>B4</f>
        <v>#154 A</v>
      </c>
      <c r="C72" s="77" t="s">
        <v>15</v>
      </c>
      <c r="D72" s="78" t="s">
        <v>16</v>
      </c>
      <c r="E72" s="78" t="s">
        <v>17</v>
      </c>
      <c r="F72" s="77" t="s">
        <v>18</v>
      </c>
      <c r="G72" s="78" t="s">
        <v>19</v>
      </c>
      <c r="H72" s="78" t="s">
        <v>20</v>
      </c>
      <c r="I72" s="78" t="s">
        <v>21</v>
      </c>
      <c r="J72" s="235" t="s">
        <v>22</v>
      </c>
    </row>
    <row r="73" spans="2:10" x14ac:dyDescent="0.3">
      <c r="B73" s="230" t="s">
        <v>34</v>
      </c>
      <c r="C73" s="120" t="str">
        <f t="shared" ref="C73:J74" si="31">N41</f>
        <v xml:space="preserve"> - </v>
      </c>
      <c r="D73" s="121" t="str">
        <f t="shared" si="31"/>
        <v xml:space="preserve"> - </v>
      </c>
      <c r="E73" s="121" t="str">
        <f t="shared" si="31"/>
        <v xml:space="preserve"> - </v>
      </c>
      <c r="F73" s="121" t="str">
        <f t="shared" si="31"/>
        <v xml:space="preserve"> - </v>
      </c>
      <c r="G73" s="121" t="str">
        <f t="shared" si="31"/>
        <v xml:space="preserve"> - </v>
      </c>
      <c r="H73" s="121" t="str">
        <f t="shared" si="31"/>
        <v xml:space="preserve"> - </v>
      </c>
      <c r="I73" s="121" t="str">
        <f t="shared" si="31"/>
        <v xml:space="preserve"> - </v>
      </c>
      <c r="J73" s="242" t="str">
        <f t="shared" si="31"/>
        <v xml:space="preserve"> - </v>
      </c>
    </row>
    <row r="74" spans="2:10" x14ac:dyDescent="0.3">
      <c r="B74" s="230" t="s">
        <v>64</v>
      </c>
      <c r="C74" s="122" t="str">
        <f t="shared" si="31"/>
        <v xml:space="preserve"> - </v>
      </c>
      <c r="D74" s="123" t="str">
        <f t="shared" si="31"/>
        <v xml:space="preserve"> - </v>
      </c>
      <c r="E74" s="123" t="str">
        <f t="shared" si="31"/>
        <v xml:space="preserve"> - </v>
      </c>
      <c r="F74" s="123" t="str">
        <f t="shared" si="31"/>
        <v xml:space="preserve"> - </v>
      </c>
      <c r="G74" s="123" t="str">
        <f t="shared" si="31"/>
        <v xml:space="preserve"> - </v>
      </c>
      <c r="H74" s="123" t="str">
        <f t="shared" si="31"/>
        <v xml:space="preserve"> - </v>
      </c>
      <c r="I74" s="123" t="str">
        <f t="shared" si="31"/>
        <v xml:space="preserve"> - </v>
      </c>
      <c r="J74" s="243" t="str">
        <f t="shared" si="31"/>
        <v xml:space="preserve"> - </v>
      </c>
    </row>
    <row r="75" spans="2:10" ht="15" thickBot="1" x14ac:dyDescent="0.35">
      <c r="B75" s="233" t="s">
        <v>65</v>
      </c>
      <c r="C75" s="124" t="str">
        <f>IF(COUNTIF(N25:N38,"&gt;0")&gt;=2,_xlfn.STDEV.P(N25:N38)," - ")</f>
        <v xml:space="preserve"> - </v>
      </c>
      <c r="D75" s="125" t="str">
        <f t="shared" ref="D75:J75" si="32">IF(COUNTIF(O25:O38,"&gt;0")&gt;=2,_xlfn.STDEV.P(O25:O38)," - ")</f>
        <v xml:space="preserve"> - </v>
      </c>
      <c r="E75" s="125" t="str">
        <f t="shared" si="32"/>
        <v xml:space="preserve"> - </v>
      </c>
      <c r="F75" s="125" t="str">
        <f>IF(COUNTIF(Q25:Q38,"&gt;0")&gt;=2,_xlfn.STDEV.P(Q25:Q38)," - ")</f>
        <v xml:space="preserve"> - </v>
      </c>
      <c r="G75" s="125" t="str">
        <f t="shared" si="32"/>
        <v xml:space="preserve"> - </v>
      </c>
      <c r="H75" s="125" t="str">
        <f t="shared" si="32"/>
        <v xml:space="preserve"> - </v>
      </c>
      <c r="I75" s="125" t="str">
        <f t="shared" si="32"/>
        <v xml:space="preserve"> - </v>
      </c>
      <c r="J75" s="244" t="str">
        <f t="shared" si="32"/>
        <v xml:space="preserve"> - </v>
      </c>
    </row>
    <row r="76" spans="2:10" ht="15" thickBot="1" x14ac:dyDescent="0.35">
      <c r="B76" s="356" t="s">
        <v>69</v>
      </c>
      <c r="C76" s="357"/>
      <c r="D76" s="357"/>
      <c r="E76" s="357"/>
      <c r="F76" s="357"/>
      <c r="G76" s="357"/>
      <c r="H76" s="357"/>
      <c r="I76" s="357"/>
      <c r="J76" s="358"/>
    </row>
    <row r="77" spans="2:10" ht="15" thickBot="1" x14ac:dyDescent="0.35">
      <c r="B77" s="226" t="str">
        <f>B4</f>
        <v>#154 A</v>
      </c>
      <c r="C77" s="81" t="s">
        <v>15</v>
      </c>
      <c r="D77" s="82" t="s">
        <v>16</v>
      </c>
      <c r="E77" s="82" t="s">
        <v>17</v>
      </c>
      <c r="F77" s="81" t="s">
        <v>18</v>
      </c>
      <c r="G77" s="82" t="s">
        <v>19</v>
      </c>
      <c r="H77" s="82" t="s">
        <v>20</v>
      </c>
      <c r="I77" s="82" t="s">
        <v>21</v>
      </c>
      <c r="J77" s="245" t="s">
        <v>22</v>
      </c>
    </row>
    <row r="78" spans="2:10" x14ac:dyDescent="0.3">
      <c r="B78" s="230" t="s">
        <v>34</v>
      </c>
      <c r="C78" s="111" t="str">
        <f>IF(ISNUMBER(C63),C63/C54," - ")</f>
        <v xml:space="preserve"> - </v>
      </c>
      <c r="D78" s="112" t="str">
        <f t="shared" ref="D78:J78" si="33">IF(ISNUMBER(D63),D63/D54," - ")</f>
        <v xml:space="preserve"> - </v>
      </c>
      <c r="E78" s="112" t="str">
        <f t="shared" si="33"/>
        <v xml:space="preserve"> - </v>
      </c>
      <c r="F78" s="112" t="str">
        <f t="shared" si="33"/>
        <v xml:space="preserve"> - </v>
      </c>
      <c r="G78" s="112" t="str">
        <f>IF(ISNUMBER(G63),G63/G54," - ")</f>
        <v xml:space="preserve"> - </v>
      </c>
      <c r="H78" s="112" t="str">
        <f t="shared" si="33"/>
        <v xml:space="preserve"> - </v>
      </c>
      <c r="I78" s="112" t="str">
        <f t="shared" si="33"/>
        <v xml:space="preserve"> - </v>
      </c>
      <c r="J78" s="246" t="str">
        <f t="shared" si="33"/>
        <v xml:space="preserve"> - </v>
      </c>
    </row>
    <row r="79" spans="2:10" ht="15" thickBot="1" x14ac:dyDescent="0.35">
      <c r="B79" s="233" t="s">
        <v>64</v>
      </c>
      <c r="C79" s="113" t="str">
        <f>IF(ISNUMBER(C64),C64/C54," - ")</f>
        <v xml:space="preserve"> - </v>
      </c>
      <c r="D79" s="114" t="str">
        <f t="shared" ref="D79:J79" si="34">IF(ISNUMBER(D64),D64/D54," - ")</f>
        <v xml:space="preserve"> - </v>
      </c>
      <c r="E79" s="114" t="str">
        <f t="shared" si="34"/>
        <v xml:space="preserve"> - </v>
      </c>
      <c r="F79" s="114" t="str">
        <f t="shared" si="34"/>
        <v xml:space="preserve"> - </v>
      </c>
      <c r="G79" s="114" t="str">
        <f t="shared" si="34"/>
        <v xml:space="preserve"> - </v>
      </c>
      <c r="H79" s="114" t="str">
        <f t="shared" si="34"/>
        <v xml:space="preserve"> - </v>
      </c>
      <c r="I79" s="114" t="str">
        <f t="shared" si="34"/>
        <v xml:space="preserve"> - </v>
      </c>
      <c r="J79" s="247" t="str">
        <f t="shared" si="34"/>
        <v xml:space="preserve"> - </v>
      </c>
    </row>
    <row r="80" spans="2:10" ht="15" thickBot="1" x14ac:dyDescent="0.35">
      <c r="B80" s="339" t="s">
        <v>70</v>
      </c>
      <c r="C80" s="340"/>
      <c r="D80" s="340"/>
      <c r="E80" s="340"/>
      <c r="F80" s="340"/>
      <c r="G80" s="340"/>
      <c r="H80" s="341"/>
      <c r="I80" s="341"/>
      <c r="J80" s="342"/>
    </row>
    <row r="81" spans="2:10" ht="15" thickBot="1" x14ac:dyDescent="0.35">
      <c r="B81" s="226" t="str">
        <f>B4</f>
        <v>#154 A</v>
      </c>
      <c r="C81" s="81" t="s">
        <v>71</v>
      </c>
      <c r="D81" s="168" t="s">
        <v>29</v>
      </c>
      <c r="E81" s="82" t="s">
        <v>72</v>
      </c>
      <c r="F81" s="81" t="s">
        <v>73</v>
      </c>
      <c r="G81" s="171" t="s">
        <v>74</v>
      </c>
      <c r="H81" s="172"/>
      <c r="I81" s="173"/>
      <c r="J81" s="248"/>
    </row>
    <row r="82" spans="2:10" x14ac:dyDescent="0.3">
      <c r="B82" s="230" t="s">
        <v>34</v>
      </c>
      <c r="C82" s="169" t="str">
        <f>IF(_xlfn.AGGREGATE(9,6,E39:J39)=0," - ",_xlfn.AGGREGATE(1,6,E39:J39))</f>
        <v xml:space="preserve"> - </v>
      </c>
      <c r="D82" s="170" t="str">
        <f>IF(_xlfn.AGGREGATE(9,6,P18:U18)=0," - ",_xlfn.AGGREGATE(1,6,P18:U18))</f>
        <v xml:space="preserve"> - </v>
      </c>
      <c r="E82" s="170" t="str">
        <f>IF(_xlfn.AGGREGATE(9,6,E39:J39)=0," - ",_xlfn.AGGREGATE(1,6,E39:J39))</f>
        <v xml:space="preserve"> - </v>
      </c>
      <c r="F82" s="170" t="str">
        <f>IF(_xlfn.AGGREGATE(9,6,P39:U39)=0," - ",_xlfn.AGGREGATE(1,6,P39:U39))</f>
        <v xml:space="preserve"> - </v>
      </c>
      <c r="G82" s="170" t="str">
        <f>IF(ISNUMBER(E82),E82/E55," - ")</f>
        <v xml:space="preserve"> - </v>
      </c>
      <c r="H82" s="169"/>
      <c r="I82" s="170"/>
      <c r="J82" s="249"/>
    </row>
    <row r="83" spans="2:10" ht="15" thickBot="1" x14ac:dyDescent="0.35">
      <c r="B83" s="250" t="s">
        <v>64</v>
      </c>
      <c r="C83" s="251" t="str">
        <f>IF(_xlfn.AGGREGATE(9,6,E39:J39)=0," - ",_xlfn.AGGREGATE(4,6,E39:J39))</f>
        <v xml:space="preserve"> - </v>
      </c>
      <c r="D83" s="252" t="str">
        <f>IF(_xlfn.AGGREGATE(9,6,P18:U18)=0," - ",_xlfn.AGGREGATE(4,6,P18:U18))</f>
        <v xml:space="preserve"> - </v>
      </c>
      <c r="E83" s="252" t="str">
        <f>IF(_xlfn.AGGREGATE(9,6,E39:J39)=0," - ",_xlfn.AGGREGATE(4,6,E39:J39))</f>
        <v xml:space="preserve"> - </v>
      </c>
      <c r="F83" s="252" t="str">
        <f>IF(_xlfn.AGGREGATE(9,6,P39:U39)=0," - ",_xlfn.AGGREGATE(4,6,P39:U39))</f>
        <v xml:space="preserve"> - </v>
      </c>
      <c r="G83" s="252" t="str">
        <f>IF(ISNUMBER(E83),E83/E55," - ")</f>
        <v xml:space="preserve"> - </v>
      </c>
      <c r="H83" s="251"/>
      <c r="I83" s="252"/>
      <c r="J83" s="253"/>
    </row>
    <row r="84" spans="2:10" ht="15" thickTop="1" x14ac:dyDescent="0.3"/>
    <row r="109" spans="2:3" x14ac:dyDescent="0.3">
      <c r="B109" t="s">
        <v>75</v>
      </c>
    </row>
    <row r="110" spans="2:3" x14ac:dyDescent="0.3">
      <c r="B110" s="67" t="s">
        <v>76</v>
      </c>
      <c r="C110" s="68">
        <v>1.0545E-34</v>
      </c>
    </row>
    <row r="111" spans="2:3" x14ac:dyDescent="0.3">
      <c r="B111" s="67" t="s">
        <v>77</v>
      </c>
      <c r="C111" s="69">
        <v>1.6022000000000001E-19</v>
      </c>
    </row>
    <row r="112" spans="2:3" x14ac:dyDescent="0.3">
      <c r="B112" s="67" t="s">
        <v>78</v>
      </c>
      <c r="C112" s="69">
        <v>1.3800000000000001E-23</v>
      </c>
    </row>
  </sheetData>
  <mergeCells count="37">
    <mergeCell ref="S4:AA4"/>
    <mergeCell ref="B1:C1"/>
    <mergeCell ref="B2:C2"/>
    <mergeCell ref="H2:I2"/>
    <mergeCell ref="K2:L2"/>
    <mergeCell ref="S2:AA2"/>
    <mergeCell ref="B3:C3"/>
    <mergeCell ref="H3:I3"/>
    <mergeCell ref="K3:L3"/>
    <mergeCell ref="S3:AA3"/>
    <mergeCell ref="E2:F2"/>
    <mergeCell ref="E3:F3"/>
    <mergeCell ref="B47:C47"/>
    <mergeCell ref="T47:U50"/>
    <mergeCell ref="S5:AA5"/>
    <mergeCell ref="S6:AA6"/>
    <mergeCell ref="S7:AA7"/>
    <mergeCell ref="B9:F9"/>
    <mergeCell ref="M9:Q9"/>
    <mergeCell ref="L5:M5"/>
    <mergeCell ref="L6:M6"/>
    <mergeCell ref="O7:P7"/>
    <mergeCell ref="B50:J50"/>
    <mergeCell ref="AR9:AZ9"/>
    <mergeCell ref="B23:F23"/>
    <mergeCell ref="M23:Q23"/>
    <mergeCell ref="B45:C45"/>
    <mergeCell ref="B46:C46"/>
    <mergeCell ref="AG9:AO9"/>
    <mergeCell ref="AR20:AZ21"/>
    <mergeCell ref="B76:J76"/>
    <mergeCell ref="B80:J80"/>
    <mergeCell ref="B51:J51"/>
    <mergeCell ref="B56:J56"/>
    <mergeCell ref="B61:J61"/>
    <mergeCell ref="B66:J66"/>
    <mergeCell ref="B71:J71"/>
  </mergeCells>
  <conditionalFormatting sqref="C11:I11 C16:I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I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I36 D37:I40 J29:J3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1 C16:J18">
    <cfRule type="containsBlanks" dxfId="14" priority="22">
      <formula>LEN(TRIM(C11))=0</formula>
    </cfRule>
  </conditionalFormatting>
  <conditionalFormatting sqref="C12:J15">
    <cfRule type="containsBlanks" dxfId="13" priority="20">
      <formula>LEN(TRIM(C12))=0</formula>
    </cfRule>
  </conditionalFormatting>
  <conditionalFormatting sqref="C25:J40">
    <cfRule type="containsBlanks" dxfId="12" priority="18">
      <formula>LEN(TRIM(C25))=0</formula>
    </cfRule>
  </conditionalFormatting>
  <conditionalFormatting sqref="N11:U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ntainsBlanks" dxfId="11" priority="28">
      <formula>LEN(TRIM(N11))=0</formula>
    </cfRule>
  </conditionalFormatting>
  <conditionalFormatting sqref="N25:U25 N27:U27 N29:U29 N31:U31 N33:U33 N35:U35 N37:U37 N39:U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U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0" priority="23">
      <formula>LEN(TRIM(N25))=0</formula>
    </cfRule>
  </conditionalFormatting>
  <conditionalFormatting sqref="N26:U26 N28:U28 N30:U30 N32:U32 N34:U34 N36:U36 N38:U38 N40:U40">
    <cfRule type="cellIs" dxfId="9" priority="24" stopIfTrue="1" operator="equal">
      <formula>0</formula>
    </cfRule>
    <cfRule type="containsBlanks" dxfId="8" priority="26">
      <formula>LEN(TRIM(N26))=0</formula>
    </cfRule>
  </conditionalFormatting>
  <conditionalFormatting sqref="N27:U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7" priority="15">
      <formula>LEN(TRIM(N27))=0</formula>
    </cfRule>
  </conditionalFormatting>
  <conditionalFormatting sqref="N29:U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6" priority="13">
      <formula>LEN(TRIM(N29))=0</formula>
    </cfRule>
  </conditionalFormatting>
  <conditionalFormatting sqref="N31:U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5" priority="11">
      <formula>LEN(TRIM(N31))=0</formula>
    </cfRule>
  </conditionalFormatting>
  <conditionalFormatting sqref="N33:U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4" priority="9">
      <formula>LEN(TRIM(N33))=0</formula>
    </cfRule>
  </conditionalFormatting>
  <conditionalFormatting sqref="N35:U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3" priority="7">
      <formula>LEN(TRIM(N35))=0</formula>
    </cfRule>
  </conditionalFormatting>
  <conditionalFormatting sqref="N37:U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2" priority="5">
      <formula>LEN(TRIM(N37))=0</formula>
    </cfRule>
  </conditionalFormatting>
  <conditionalFormatting sqref="N39:U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Blanks" dxfId="1" priority="3">
      <formula>LEN(TRIM(N39))=0</formula>
    </cfRule>
  </conditionalFormatting>
  <conditionalFormatting sqref="X25:AE40">
    <cfRule type="containsBlanks" dxfId="0" priority="25">
      <formula>LEN(TRIM(X25))=0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D256245D09364E9BDC9025D30B4FB4" ma:contentTypeVersion="13" ma:contentTypeDescription="Ein neues Dokument erstellen." ma:contentTypeScope="" ma:versionID="266b590e5231e51e4d873ddfe5801981">
  <xsd:schema xmlns:xsd="http://www.w3.org/2001/XMLSchema" xmlns:xs="http://www.w3.org/2001/XMLSchema" xmlns:p="http://schemas.microsoft.com/office/2006/metadata/properties" xmlns:ns2="558c39a0-81e9-46c9-bcbf-2ce7e1dbe2ae" xmlns:ns3="ec5feb88-54ad-4db6-bb08-d5fb562ec139" targetNamespace="http://schemas.microsoft.com/office/2006/metadata/properties" ma:root="true" ma:fieldsID="0e7a0cb44b337cf599a328b2e4fc0e88" ns2:_="" ns3:_="">
    <xsd:import namespace="558c39a0-81e9-46c9-bcbf-2ce7e1dbe2ae"/>
    <xsd:import namespace="ec5feb88-54ad-4db6-bb08-d5fb562ec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c39a0-81e9-46c9-bcbf-2ce7e1dbe2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4f9c3293-6fad-45ea-a8a6-f382f29879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5feb88-54ad-4db6-bb08-d5fb562ec1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260ad2-59e4-4a90-9646-47206d4d08f9}" ma:internalName="TaxCatchAll" ma:showField="CatchAllData" ma:web="ec5feb88-54ad-4db6-bb08-d5fb562ec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c5feb88-54ad-4db6-bb08-d5fb562ec139" xsi:nil="true"/>
    <lcf76f155ced4ddcb4097134ff3c332f xmlns="558c39a0-81e9-46c9-bcbf-2ce7e1dbe2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A41C6C4-F2B3-4C50-944F-C2E053D88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8c39a0-81e9-46c9-bcbf-2ce7e1dbe2ae"/>
    <ds:schemaRef ds:uri="ec5feb88-54ad-4db6-bb08-d5fb562ec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C24E2E-2400-4752-AAE5-B7B226CD90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7C1D58-5045-4807-BE15-4AB3413F6334}">
  <ds:schemaRefs>
    <ds:schemaRef ds:uri="http://schemas.microsoft.com/office/2006/metadata/properties"/>
    <ds:schemaRef ds:uri="http://schemas.microsoft.com/office/infopath/2007/PartnerControls"/>
    <ds:schemaRef ds:uri="ec5feb88-54ad-4db6-bb08-d5fb562ec139"/>
    <ds:schemaRef ds:uri="558c39a0-81e9-46c9-bcbf-2ce7e1dbe2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Cooldown 1</vt:lpstr>
      <vt:lpstr>Cooldown 2</vt:lpstr>
      <vt:lpstr>Cooldown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Schmid Christian</dc:creator>
  <cp:keywords/>
  <dc:description/>
  <cp:lastModifiedBy>Andres Carballo</cp:lastModifiedBy>
  <cp:revision/>
  <dcterms:created xsi:type="dcterms:W3CDTF">2021-05-29T08:13:37Z</dcterms:created>
  <dcterms:modified xsi:type="dcterms:W3CDTF">2025-09-15T13:43:32Z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0x0101000AD256245D09364E9BDC9025D30B4FB4</vt:lpwstr>
  </property>
  <property fmtid="{D5CDD505-2E9C-101B-9397-08002B2CF9AE}" pid="3" name="MediaServiceImageTags">
    <vt:lpwstr/>
  </property>
</Properties>
</file>