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se" sheetId="1" r:id="rId1"/>
  </sheets>
  <calcPr calcId="124519" fullCalcOnLoad="1"/>
</workbook>
</file>

<file path=xl/sharedStrings.xml><?xml version="1.0" encoding="utf-8"?>
<sst xmlns="http://schemas.openxmlformats.org/spreadsheetml/2006/main" count="40" uniqueCount="38">
  <si>
    <t>Ls</t>
  </si>
  <si>
    <t>Lm</t>
  </si>
  <si>
    <t>Vbatt</t>
  </si>
  <si>
    <t>Vbus</t>
  </si>
  <si>
    <t>Po</t>
  </si>
  <si>
    <t>fsw</t>
  </si>
  <si>
    <t>n</t>
  </si>
  <si>
    <t>H</t>
  </si>
  <si>
    <t>V</t>
  </si>
  <si>
    <t>W</t>
  </si>
  <si>
    <t>Hz</t>
  </si>
  <si>
    <t>-</t>
  </si>
  <si>
    <t>INPUT</t>
  </si>
  <si>
    <t>Value</t>
  </si>
  <si>
    <t>Column3</t>
  </si>
  <si>
    <t>Po (W)</t>
  </si>
  <si>
    <t>Vbat (V)</t>
  </si>
  <si>
    <t>Vbus (V)</t>
  </si>
  <si>
    <t>Phi_calc (deg)</t>
  </si>
  <si>
    <t>ILP_fp (A)</t>
  </si>
  <si>
    <t>ILP_sp (A)</t>
  </si>
  <si>
    <t>ILS_fp (A)</t>
  </si>
  <si>
    <t>ILS_sp (A)</t>
  </si>
  <si>
    <t>fsw (Hz)</t>
  </si>
  <si>
    <t>P Batt (%)</t>
  </si>
  <si>
    <t>P Bus (%)</t>
  </si>
  <si>
    <t>η calc (%)</t>
  </si>
  <si>
    <t>Coss_battP (pF)</t>
  </si>
  <si>
    <t>Coss_bus (pF)</t>
  </si>
  <si>
    <t>dt battery (s)</t>
  </si>
  <si>
    <t>dt bus (s)</t>
  </si>
  <si>
    <t>Ibatt (A)</t>
  </si>
  <si>
    <t>Ibus (A)</t>
  </si>
  <si>
    <t>η mis (%)</t>
  </si>
  <si>
    <t>ILP_fp mis (A)</t>
  </si>
  <si>
    <t>ILP_sp mis (A)</t>
  </si>
  <si>
    <t>ILS_fp mis (A)</t>
  </si>
  <si>
    <t>ILS_sp mis (A)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</si>
</sst>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EFBB8"/>
        <bgColor indexed="64"/>
      </patternFill>
    </fill>
    <fill>
      <patternFill patternType="solid">
        <fgColor rgb="FFC4D79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D9" totalsRowShown="0">
  <autoFilter ref="B2:D9"/>
  <tableColumns count="3">
    <tableColumn id="1" name="INPUT"/>
    <tableColumn id="2" name="Value"/>
    <tableColumn id="3" name="Column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X25"/>
  <sheetViews>
    <sheetView showGridLines="0" tabSelected="1" workbookViewId="0"/>
  </sheetViews>
  <sheetFormatPr defaultRowHeight="15"/>
  <cols>
    <col min="1" max="23" width="9.140625"/>
  </cols>
  <sheetData>
    <row r="2" spans="2:24">
      <c r="B2" t="s">
        <v>12</v>
      </c>
      <c r="C2" t="s">
        <v>13</v>
      </c>
      <c r="D2" t="s">
        <v>14</v>
      </c>
    </row>
    <row r="3" spans="2:24">
      <c r="B3" t="s">
        <v>0</v>
      </c>
      <c r="C3">
        <v>2.5E-05</v>
      </c>
      <c r="D3" t="s">
        <v>7</v>
      </c>
    </row>
    <row r="4" spans="2:24">
      <c r="B4" t="s">
        <v>1</v>
      </c>
      <c r="C4">
        <v>0.0017</v>
      </c>
      <c r="D4" t="s">
        <v>7</v>
      </c>
    </row>
    <row r="5" spans="2:24">
      <c r="B5" t="s">
        <v>2</v>
      </c>
      <c r="C5">
        <v>750</v>
      </c>
      <c r="D5" t="s">
        <v>8</v>
      </c>
    </row>
    <row r="6" spans="2:24">
      <c r="B6" t="s">
        <v>3</v>
      </c>
      <c r="C6">
        <v>500</v>
      </c>
      <c r="D6" t="s">
        <v>8</v>
      </c>
    </row>
    <row r="7" spans="2:24">
      <c r="B7" t="s">
        <v>4</v>
      </c>
      <c r="C7">
        <v>11000</v>
      </c>
      <c r="D7" t="s">
        <v>9</v>
      </c>
    </row>
    <row r="8" spans="2:24">
      <c r="B8" t="s">
        <v>5</v>
      </c>
      <c r="C8">
        <v>125000</v>
      </c>
      <c r="D8" t="s">
        <v>10</v>
      </c>
    </row>
    <row r="9" spans="2:24">
      <c r="B9" t="s">
        <v>6</v>
      </c>
      <c r="C9">
        <v>1</v>
      </c>
      <c r="D9" t="s">
        <v>11</v>
      </c>
    </row>
    <row r="11" spans="2:24">
      <c r="B11" s="1" t="s">
        <v>15</v>
      </c>
      <c r="C11" s="1" t="s">
        <v>16</v>
      </c>
      <c r="D11" s="1" t="s">
        <v>17</v>
      </c>
      <c r="E11" s="1" t="s">
        <v>18</v>
      </c>
      <c r="F11" s="1" t="s">
        <v>19</v>
      </c>
      <c r="G11" s="1" t="s">
        <v>20</v>
      </c>
      <c r="H11" s="1" t="s">
        <v>21</v>
      </c>
      <c r="I11" s="1" t="s">
        <v>22</v>
      </c>
      <c r="J11" s="1" t="s">
        <v>23</v>
      </c>
      <c r="K11" s="1" t="s">
        <v>24</v>
      </c>
      <c r="L11" s="1" t="s">
        <v>25</v>
      </c>
      <c r="M11" s="1" t="s">
        <v>26</v>
      </c>
      <c r="N11" s="1" t="s">
        <v>27</v>
      </c>
      <c r="O11" s="1" t="s">
        <v>28</v>
      </c>
      <c r="P11" s="1" t="s">
        <v>29</v>
      </c>
      <c r="Q11" s="1" t="s">
        <v>30</v>
      </c>
      <c r="R11" s="2" t="s">
        <v>31</v>
      </c>
      <c r="S11" s="2" t="s">
        <v>32</v>
      </c>
      <c r="T11" s="2" t="s">
        <v>33</v>
      </c>
      <c r="U11" s="2" t="s">
        <v>34</v>
      </c>
      <c r="V11" s="2" t="s">
        <v>35</v>
      </c>
      <c r="W11" s="2" t="s">
        <v>36</v>
      </c>
      <c r="X11" s="2" t="s">
        <v>37</v>
      </c>
    </row>
    <row r="12" spans="2:24">
      <c r="B12" s="3">
        <v>110</v>
      </c>
      <c r="C12" s="3">
        <v>750</v>
      </c>
      <c r="D12" s="3">
        <v>500</v>
      </c>
      <c r="E12" s="3">
        <f>PI()/2*(1-SQRT(1-(8*$C$8*$C$3*abs(B12))/($C$9*INDIRECT("C12")*INDIRECT("D12"))))*180/PI()</f>
        <v>0</v>
      </c>
      <c r="F12" s="3">
        <f>(C12*PI()-D12*(PI()-2*E12*PI()/180))/(4*PI()*J12*$C$3)</f>
        <v>0</v>
      </c>
      <c r="G12" s="3">
        <f>(C12*(2*E12*PI()/180-PI())+D12*PI())/(4*PI()*J12*$C$3)</f>
        <v>0</v>
      </c>
      <c r="H12" s="3">
        <f>$C$9*F12</f>
        <v>0</v>
      </c>
      <c r="I12" s="3">
        <f>$C$9*G12</f>
        <v>0</v>
      </c>
      <c r="J12" s="3">
        <v>125000</v>
      </c>
      <c r="K12" s="3">
        <f>C12*R12</f>
        <v>0</v>
      </c>
      <c r="L12" s="3">
        <f>D12*S12</f>
        <v>0</v>
      </c>
      <c r="M12" s="3">
        <f>K12/L12</f>
        <v>0</v>
      </c>
      <c r="N12" s="3">
        <v>75.9769435</v>
      </c>
      <c r="O12" s="3">
        <v>83.26347754</v>
      </c>
      <c r="P12" s="3">
        <f>N12*C12/F12*1E-12</f>
        <v>0</v>
      </c>
      <c r="Q12" s="3">
        <f>O12*D12/H12*1E-12</f>
        <v>0</v>
      </c>
    </row>
    <row r="13" spans="2:24">
      <c r="B13" s="3">
        <v>947.6923076923077</v>
      </c>
      <c r="C13" s="3">
        <v>750</v>
      </c>
      <c r="D13" s="3">
        <v>500</v>
      </c>
      <c r="E13" s="3">
        <f>PI()/2*(1-SQRT(1-(8*$C$8*$C$3*abs(B13))/($C$9*INDIRECT("C13")*INDIRECT("D13"))))*180/PI()</f>
        <v>0</v>
      </c>
      <c r="F13" s="3">
        <f>(C13*PI()-D13*(PI()-2*E13*PI()/180))/(4*PI()*J13*$C$3)</f>
        <v>0</v>
      </c>
      <c r="G13" s="3">
        <f>(C13*(2*E13*PI()/180-PI())+D13*PI())/(4*PI()*J13*$C$3)</f>
        <v>0</v>
      </c>
      <c r="H13" s="3">
        <f>$C$9*F13</f>
        <v>0</v>
      </c>
      <c r="I13" s="3">
        <f>$C$9*G13</f>
        <v>0</v>
      </c>
      <c r="J13" s="3">
        <v>125000</v>
      </c>
      <c r="K13" s="3">
        <f>C13*R13</f>
        <v>0</v>
      </c>
      <c r="L13" s="3">
        <f>D13*S13</f>
        <v>0</v>
      </c>
      <c r="M13" s="3">
        <f>K13/L13</f>
        <v>0</v>
      </c>
      <c r="N13" s="3">
        <v>75.9769435</v>
      </c>
      <c r="O13" s="3">
        <v>83.26347754</v>
      </c>
      <c r="P13" s="3">
        <f>N13*C13/F13*1E-12</f>
        <v>0</v>
      </c>
      <c r="Q13" s="3">
        <f>O13*D13/H13*1E-12</f>
        <v>0</v>
      </c>
    </row>
    <row r="14" spans="2:24">
      <c r="B14" s="3">
        <v>1785.384615384615</v>
      </c>
      <c r="C14" s="3">
        <v>750</v>
      </c>
      <c r="D14" s="3">
        <v>500</v>
      </c>
      <c r="E14" s="3">
        <f>PI()/2*(1-SQRT(1-(8*$C$8*$C$3*abs(B14))/($C$9*INDIRECT("C14")*INDIRECT("D14"))))*180/PI()</f>
        <v>0</v>
      </c>
      <c r="F14" s="3">
        <f>(C14*PI()-D14*(PI()-2*E14*PI()/180))/(4*PI()*J14*$C$3)</f>
        <v>0</v>
      </c>
      <c r="G14" s="3">
        <f>(C14*(2*E14*PI()/180-PI())+D14*PI())/(4*PI()*J14*$C$3)</f>
        <v>0</v>
      </c>
      <c r="H14" s="3">
        <f>$C$9*F14</f>
        <v>0</v>
      </c>
      <c r="I14" s="3">
        <f>$C$9*G14</f>
        <v>0</v>
      </c>
      <c r="J14" s="3">
        <v>125000</v>
      </c>
      <c r="K14" s="3">
        <f>C14*R14</f>
        <v>0</v>
      </c>
      <c r="L14" s="3">
        <f>D14*S14</f>
        <v>0</v>
      </c>
      <c r="M14" s="3">
        <f>K14/L14</f>
        <v>0</v>
      </c>
      <c r="N14" s="3">
        <v>75.9769435</v>
      </c>
      <c r="O14" s="3">
        <v>83.26347754</v>
      </c>
      <c r="P14" s="3">
        <f>N14*C14/F14*1E-12</f>
        <v>0</v>
      </c>
      <c r="Q14" s="3">
        <f>O14*D14/H14*1E-12</f>
        <v>0</v>
      </c>
    </row>
    <row r="15" spans="2:24">
      <c r="B15" s="3">
        <v>2623.076923076923</v>
      </c>
      <c r="C15" s="3">
        <v>750</v>
      </c>
      <c r="D15" s="3">
        <v>500</v>
      </c>
      <c r="E15" s="3">
        <f>PI()/2*(1-SQRT(1-(8*$C$8*$C$3*abs(B15))/($C$9*INDIRECT("C15")*INDIRECT("D15"))))*180/PI()</f>
        <v>0</v>
      </c>
      <c r="F15" s="3">
        <f>(C15*PI()-D15*(PI()-2*E15*PI()/180))/(4*PI()*J15*$C$3)</f>
        <v>0</v>
      </c>
      <c r="G15" s="3">
        <f>(C15*(2*E15*PI()/180-PI())+D15*PI())/(4*PI()*J15*$C$3)</f>
        <v>0</v>
      </c>
      <c r="H15" s="3">
        <f>$C$9*F15</f>
        <v>0</v>
      </c>
      <c r="I15" s="3">
        <f>$C$9*G15</f>
        <v>0</v>
      </c>
      <c r="J15" s="3">
        <v>125000</v>
      </c>
      <c r="K15" s="3">
        <f>C15*R15</f>
        <v>0</v>
      </c>
      <c r="L15" s="3">
        <f>D15*S15</f>
        <v>0</v>
      </c>
      <c r="M15" s="3">
        <f>K15/L15</f>
        <v>0</v>
      </c>
      <c r="N15" s="3">
        <v>75.9769435</v>
      </c>
      <c r="O15" s="3">
        <v>83.26347754</v>
      </c>
      <c r="P15" s="3">
        <f>N15*C15/F15*1E-12</f>
        <v>0</v>
      </c>
      <c r="Q15" s="3">
        <f>O15*D15/H15*1E-12</f>
        <v>0</v>
      </c>
    </row>
    <row r="16" spans="2:24">
      <c r="B16" s="3">
        <v>3460.769230769231</v>
      </c>
      <c r="C16" s="3">
        <v>750</v>
      </c>
      <c r="D16" s="3">
        <v>500</v>
      </c>
      <c r="E16" s="3">
        <f>PI()/2*(1-SQRT(1-(8*$C$8*$C$3*abs(B16))/($C$9*INDIRECT("C16")*INDIRECT("D16"))))*180/PI()</f>
        <v>0</v>
      </c>
      <c r="F16" s="3">
        <f>(C16*PI()-D16*(PI()-2*E16*PI()/180))/(4*PI()*J16*$C$3)</f>
        <v>0</v>
      </c>
      <c r="G16" s="3">
        <f>(C16*(2*E16*PI()/180-PI())+D16*PI())/(4*PI()*J16*$C$3)</f>
        <v>0</v>
      </c>
      <c r="H16" s="3">
        <f>$C$9*F16</f>
        <v>0</v>
      </c>
      <c r="I16" s="3">
        <f>$C$9*G16</f>
        <v>0</v>
      </c>
      <c r="J16" s="3">
        <v>125000</v>
      </c>
      <c r="K16" s="3">
        <f>C16*R16</f>
        <v>0</v>
      </c>
      <c r="L16" s="3">
        <f>D16*S16</f>
        <v>0</v>
      </c>
      <c r="M16" s="3">
        <f>K16/L16</f>
        <v>0</v>
      </c>
      <c r="N16" s="3">
        <v>75.9769435</v>
      </c>
      <c r="O16" s="3">
        <v>83.26347754</v>
      </c>
      <c r="P16" s="3">
        <f>N16*C16/F16*1E-12</f>
        <v>0</v>
      </c>
      <c r="Q16" s="3">
        <f>O16*D16/H16*1E-12</f>
        <v>0</v>
      </c>
    </row>
    <row r="17" spans="2:17">
      <c r="B17" s="3">
        <v>4298.461538461539</v>
      </c>
      <c r="C17" s="3">
        <v>750</v>
      </c>
      <c r="D17" s="3">
        <v>500</v>
      </c>
      <c r="E17" s="3">
        <f>PI()/2*(1-SQRT(1-(8*$C$8*$C$3*abs(B17))/($C$9*INDIRECT("C17")*INDIRECT("D17"))))*180/PI()</f>
        <v>0</v>
      </c>
      <c r="F17" s="3">
        <f>(C17*PI()-D17*(PI()-2*E17*PI()/180))/(4*PI()*J17*$C$3)</f>
        <v>0</v>
      </c>
      <c r="G17" s="3">
        <f>(C17*(2*E17*PI()/180-PI())+D17*PI())/(4*PI()*J17*$C$3)</f>
        <v>0</v>
      </c>
      <c r="H17" s="3">
        <f>$C$9*F17</f>
        <v>0</v>
      </c>
      <c r="I17" s="3">
        <f>$C$9*G17</f>
        <v>0</v>
      </c>
      <c r="J17" s="3">
        <v>125000</v>
      </c>
      <c r="K17" s="3">
        <f>C17*R17</f>
        <v>0</v>
      </c>
      <c r="L17" s="3">
        <f>D17*S17</f>
        <v>0</v>
      </c>
      <c r="M17" s="3">
        <f>K17/L17</f>
        <v>0</v>
      </c>
      <c r="N17" s="3">
        <v>75.9769435</v>
      </c>
      <c r="O17" s="3">
        <v>83.26347754</v>
      </c>
      <c r="P17" s="3">
        <f>N17*C17/F17*1E-12</f>
        <v>0</v>
      </c>
      <c r="Q17" s="3">
        <f>O17*D17/H17*1E-12</f>
        <v>0</v>
      </c>
    </row>
    <row r="18" spans="2:17">
      <c r="B18" s="3">
        <v>5136.153846153847</v>
      </c>
      <c r="C18" s="3">
        <v>750</v>
      </c>
      <c r="D18" s="3">
        <v>500</v>
      </c>
      <c r="E18" s="3">
        <f>PI()/2*(1-SQRT(1-(8*$C$8*$C$3*abs(B18))/($C$9*INDIRECT("C18")*INDIRECT("D18"))))*180/PI()</f>
        <v>0</v>
      </c>
      <c r="F18" s="3">
        <f>(C18*PI()-D18*(PI()-2*E18*PI()/180))/(4*PI()*J18*$C$3)</f>
        <v>0</v>
      </c>
      <c r="G18" s="3">
        <f>(C18*(2*E18*PI()/180-PI())+D18*PI())/(4*PI()*J18*$C$3)</f>
        <v>0</v>
      </c>
      <c r="H18" s="3">
        <f>$C$9*F18</f>
        <v>0</v>
      </c>
      <c r="I18" s="3">
        <f>$C$9*G18</f>
        <v>0</v>
      </c>
      <c r="J18" s="3">
        <v>125000</v>
      </c>
      <c r="K18" s="3">
        <f>C18*R18</f>
        <v>0</v>
      </c>
      <c r="L18" s="3">
        <f>D18*S18</f>
        <v>0</v>
      </c>
      <c r="M18" s="3">
        <f>K18/L18</f>
        <v>0</v>
      </c>
      <c r="N18" s="3">
        <v>75.9769435</v>
      </c>
      <c r="O18" s="3">
        <v>83.26347754</v>
      </c>
      <c r="P18" s="3">
        <f>N18*C18/F18*1E-12</f>
        <v>0</v>
      </c>
      <c r="Q18" s="3">
        <f>O18*D18/H18*1E-12</f>
        <v>0</v>
      </c>
    </row>
    <row r="19" spans="2:17">
      <c r="B19" s="3">
        <v>5973.846153846154</v>
      </c>
      <c r="C19" s="3">
        <v>750</v>
      </c>
      <c r="D19" s="3">
        <v>500</v>
      </c>
      <c r="E19" s="3">
        <f>PI()/2*(1-SQRT(1-(8*$C$8*$C$3*abs(B19))/($C$9*INDIRECT("C19")*INDIRECT("D19"))))*180/PI()</f>
        <v>0</v>
      </c>
      <c r="F19" s="3">
        <f>(C19*PI()-D19*(PI()-2*E19*PI()/180))/(4*PI()*J19*$C$3)</f>
        <v>0</v>
      </c>
      <c r="G19" s="3">
        <f>(C19*(2*E19*PI()/180-PI())+D19*PI())/(4*PI()*J19*$C$3)</f>
        <v>0</v>
      </c>
      <c r="H19" s="3">
        <f>$C$9*F19</f>
        <v>0</v>
      </c>
      <c r="I19" s="3">
        <f>$C$9*G19</f>
        <v>0</v>
      </c>
      <c r="J19" s="3">
        <v>125000</v>
      </c>
      <c r="K19" s="3">
        <f>C19*R19</f>
        <v>0</v>
      </c>
      <c r="L19" s="3">
        <f>D19*S19</f>
        <v>0</v>
      </c>
      <c r="M19" s="3">
        <f>K19/L19</f>
        <v>0</v>
      </c>
      <c r="N19" s="3">
        <v>75.9769435</v>
      </c>
      <c r="O19" s="3">
        <v>83.26347754</v>
      </c>
      <c r="P19" s="3">
        <f>N19*C19/F19*1E-12</f>
        <v>0</v>
      </c>
      <c r="Q19" s="3">
        <f>O19*D19/H19*1E-12</f>
        <v>0</v>
      </c>
    </row>
    <row r="20" spans="2:17">
      <c r="B20" s="3">
        <v>6811.538461538462</v>
      </c>
      <c r="C20" s="3">
        <v>750</v>
      </c>
      <c r="D20" s="3">
        <v>500</v>
      </c>
      <c r="E20" s="3">
        <f>PI()/2*(1-SQRT(1-(8*$C$8*$C$3*abs(B20))/($C$9*INDIRECT("C20")*INDIRECT("D20"))))*180/PI()</f>
        <v>0</v>
      </c>
      <c r="F20" s="3">
        <f>(C20*PI()-D20*(PI()-2*E20*PI()/180))/(4*PI()*J20*$C$3)</f>
        <v>0</v>
      </c>
      <c r="G20" s="3">
        <f>(C20*(2*E20*PI()/180-PI())+D20*PI())/(4*PI()*J20*$C$3)</f>
        <v>0</v>
      </c>
      <c r="H20" s="3">
        <f>$C$9*F20</f>
        <v>0</v>
      </c>
      <c r="I20" s="3">
        <f>$C$9*G20</f>
        <v>0</v>
      </c>
      <c r="J20" s="3">
        <v>125000</v>
      </c>
      <c r="K20" s="3">
        <f>C20*R20</f>
        <v>0</v>
      </c>
      <c r="L20" s="3">
        <f>D20*S20</f>
        <v>0</v>
      </c>
      <c r="M20" s="3">
        <f>K20/L20</f>
        <v>0</v>
      </c>
      <c r="N20" s="3">
        <v>75.9769435</v>
      </c>
      <c r="O20" s="3">
        <v>83.26347754</v>
      </c>
      <c r="P20" s="3">
        <f>N20*C20/F20*1E-12</f>
        <v>0</v>
      </c>
      <c r="Q20" s="3">
        <f>O20*D20/H20*1E-12</f>
        <v>0</v>
      </c>
    </row>
    <row r="21" spans="2:17">
      <c r="B21" s="3">
        <v>7649.23076923077</v>
      </c>
      <c r="C21" s="3">
        <v>750</v>
      </c>
      <c r="D21" s="3">
        <v>500</v>
      </c>
      <c r="E21" s="3">
        <f>PI()/2*(1-SQRT(1-(8*$C$8*$C$3*abs(B21))/($C$9*INDIRECT("C21")*INDIRECT("D21"))))*180/PI()</f>
        <v>0</v>
      </c>
      <c r="F21" s="3">
        <f>(C21*PI()-D21*(PI()-2*E21*PI()/180))/(4*PI()*J21*$C$3)</f>
        <v>0</v>
      </c>
      <c r="G21" s="3">
        <f>(C21*(2*E21*PI()/180-PI())+D21*PI())/(4*PI()*J21*$C$3)</f>
        <v>0</v>
      </c>
      <c r="H21" s="3">
        <f>$C$9*F21</f>
        <v>0</v>
      </c>
      <c r="I21" s="3">
        <f>$C$9*G21</f>
        <v>0</v>
      </c>
      <c r="J21" s="3">
        <v>125000</v>
      </c>
      <c r="K21" s="3">
        <f>C21*R21</f>
        <v>0</v>
      </c>
      <c r="L21" s="3">
        <f>D21*S21</f>
        <v>0</v>
      </c>
      <c r="M21" s="3">
        <f>K21/L21</f>
        <v>0</v>
      </c>
      <c r="N21" s="3">
        <v>75.9769435</v>
      </c>
      <c r="O21" s="3">
        <v>83.26347754</v>
      </c>
      <c r="P21" s="3">
        <f>N21*C21/F21*1E-12</f>
        <v>0</v>
      </c>
      <c r="Q21" s="3">
        <f>O21*D21/H21*1E-12</f>
        <v>0</v>
      </c>
    </row>
    <row r="22" spans="2:17">
      <c r="B22" s="3">
        <v>8486.923076923078</v>
      </c>
      <c r="C22" s="3">
        <v>750</v>
      </c>
      <c r="D22" s="3">
        <v>500</v>
      </c>
      <c r="E22" s="3">
        <f>PI()/2*(1-SQRT(1-(8*$C$8*$C$3*abs(B22))/($C$9*INDIRECT("C22")*INDIRECT("D22"))))*180/PI()</f>
        <v>0</v>
      </c>
      <c r="F22" s="3">
        <f>(C22*PI()-D22*(PI()-2*E22*PI()/180))/(4*PI()*J22*$C$3)</f>
        <v>0</v>
      </c>
      <c r="G22" s="3">
        <f>(C22*(2*E22*PI()/180-PI())+D22*PI())/(4*PI()*J22*$C$3)</f>
        <v>0</v>
      </c>
      <c r="H22" s="3">
        <f>$C$9*F22</f>
        <v>0</v>
      </c>
      <c r="I22" s="3">
        <f>$C$9*G22</f>
        <v>0</v>
      </c>
      <c r="J22" s="3">
        <v>125000</v>
      </c>
      <c r="K22" s="3">
        <f>C22*R22</f>
        <v>0</v>
      </c>
      <c r="L22" s="3">
        <f>D22*S22</f>
        <v>0</v>
      </c>
      <c r="M22" s="3">
        <f>K22/L22</f>
        <v>0</v>
      </c>
      <c r="N22" s="3">
        <v>75.9769435</v>
      </c>
      <c r="O22" s="3">
        <v>83.26347754</v>
      </c>
      <c r="P22" s="3">
        <f>N22*C22/F22*1E-12</f>
        <v>0</v>
      </c>
      <c r="Q22" s="3">
        <f>O22*D22/H22*1E-12</f>
        <v>0</v>
      </c>
    </row>
    <row r="23" spans="2:17">
      <c r="B23" s="3">
        <v>9324.615384615385</v>
      </c>
      <c r="C23" s="3">
        <v>750</v>
      </c>
      <c r="D23" s="3">
        <v>500</v>
      </c>
      <c r="E23" s="3">
        <f>PI()/2*(1-SQRT(1-(8*$C$8*$C$3*abs(B23))/($C$9*INDIRECT("C23")*INDIRECT("D23"))))*180/PI()</f>
        <v>0</v>
      </c>
      <c r="F23" s="3">
        <f>(C23*PI()-D23*(PI()-2*E23*PI()/180))/(4*PI()*J23*$C$3)</f>
        <v>0</v>
      </c>
      <c r="G23" s="3">
        <f>(C23*(2*E23*PI()/180-PI())+D23*PI())/(4*PI()*J23*$C$3)</f>
        <v>0</v>
      </c>
      <c r="H23" s="3">
        <f>$C$9*F23</f>
        <v>0</v>
      </c>
      <c r="I23" s="3">
        <f>$C$9*G23</f>
        <v>0</v>
      </c>
      <c r="J23" s="3">
        <v>125000</v>
      </c>
      <c r="K23" s="3">
        <f>C23*R23</f>
        <v>0</v>
      </c>
      <c r="L23" s="3">
        <f>D23*S23</f>
        <v>0</v>
      </c>
      <c r="M23" s="3">
        <f>K23/L23</f>
        <v>0</v>
      </c>
      <c r="N23" s="3">
        <v>75.9769435</v>
      </c>
      <c r="O23" s="3">
        <v>83.26347754</v>
      </c>
      <c r="P23" s="3">
        <f>N23*C23/F23*1E-12</f>
        <v>0</v>
      </c>
      <c r="Q23" s="3">
        <f>O23*D23/H23*1E-12</f>
        <v>0</v>
      </c>
    </row>
    <row r="24" spans="2:17">
      <c r="B24" s="3">
        <v>10162.30769230769</v>
      </c>
      <c r="C24" s="3">
        <v>750</v>
      </c>
      <c r="D24" s="3">
        <v>500</v>
      </c>
      <c r="E24" s="3">
        <f>PI()/2*(1-SQRT(1-(8*$C$8*$C$3*abs(B24))/($C$9*INDIRECT("C24")*INDIRECT("D24"))))*180/PI()</f>
        <v>0</v>
      </c>
      <c r="F24" s="3">
        <f>(C24*PI()-D24*(PI()-2*E24*PI()/180))/(4*PI()*J24*$C$3)</f>
        <v>0</v>
      </c>
      <c r="G24" s="3">
        <f>(C24*(2*E24*PI()/180-PI())+D24*PI())/(4*PI()*J24*$C$3)</f>
        <v>0</v>
      </c>
      <c r="H24" s="3">
        <f>$C$9*F24</f>
        <v>0</v>
      </c>
      <c r="I24" s="3">
        <f>$C$9*G24</f>
        <v>0</v>
      </c>
      <c r="J24" s="3">
        <v>125000</v>
      </c>
      <c r="K24" s="3">
        <f>C24*R24</f>
        <v>0</v>
      </c>
      <c r="L24" s="3">
        <f>D24*S24</f>
        <v>0</v>
      </c>
      <c r="M24" s="3">
        <f>K24/L24</f>
        <v>0</v>
      </c>
      <c r="N24" s="3">
        <v>75.9769435</v>
      </c>
      <c r="O24" s="3">
        <v>83.26347754</v>
      </c>
      <c r="P24" s="3">
        <f>N24*C24/F24*1E-12</f>
        <v>0</v>
      </c>
      <c r="Q24" s="3">
        <f>O24*D24/H24*1E-12</f>
        <v>0</v>
      </c>
    </row>
    <row r="25" spans="2:17">
      <c r="B25" s="3">
        <v>11000</v>
      </c>
      <c r="C25" s="3">
        <v>750</v>
      </c>
      <c r="D25" s="3">
        <v>500</v>
      </c>
      <c r="E25" s="3">
        <f>PI()/2*(1-SQRT(1-(8*$C$8*$C$3*abs(B25))/($C$9*INDIRECT("C25")*INDIRECT("D25"))))*180/PI()</f>
        <v>0</v>
      </c>
      <c r="F25" s="3">
        <f>(C25*PI()-D25*(PI()-2*E25*PI()/180))/(4*PI()*J25*$C$3)</f>
        <v>0</v>
      </c>
      <c r="G25" s="3">
        <f>(C25*(2*E25*PI()/180-PI())+D25*PI())/(4*PI()*J25*$C$3)</f>
        <v>0</v>
      </c>
      <c r="H25" s="3">
        <f>$C$9*F25</f>
        <v>0</v>
      </c>
      <c r="I25" s="3">
        <f>$C$9*G25</f>
        <v>0</v>
      </c>
      <c r="J25" s="3">
        <v>125000</v>
      </c>
      <c r="K25" s="3">
        <f>C25*R25</f>
        <v>0</v>
      </c>
      <c r="L25" s="3">
        <f>D25*S25</f>
        <v>0</v>
      </c>
      <c r="M25" s="3">
        <f>K25/L25</f>
        <v>0</v>
      </c>
      <c r="N25" s="3">
        <v>75.9769435</v>
      </c>
      <c r="O25" s="3">
        <v>83.26347754</v>
      </c>
      <c r="P25" s="3">
        <f>N25*C25/F25*1E-12</f>
        <v>0</v>
      </c>
      <c r="Q25" s="3">
        <f>O25*D25/H25*1E-12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2023-12-04T15:54:29Z</dcterms:created>
  <dcterms:modified xsi:type="dcterms:W3CDTF">2023-12-04T15:54:29Z</dcterms:modified>
</cp:coreProperties>
</file>