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ja\Desktop\2020-2\DCP\talleres 2021-2\Taller 11 Jano\"/>
    </mc:Choice>
  </mc:AlternateContent>
  <xr:revisionPtr revIDLastSave="0" documentId="13_ncr:1_{775B2590-1AB4-4B76-A59D-EB76F2E17457}" xr6:coauthVersionLast="47" xr6:coauthVersionMax="47" xr10:uidLastSave="{00000000-0000-0000-0000-000000000000}"/>
  <bookViews>
    <workbookView xWindow="20370" yWindow="-60" windowWidth="20640" windowHeight="11160" activeTab="1" xr2:uid="{00000000-000D-0000-FFFF-FFFF00000000}"/>
  </bookViews>
  <sheets>
    <sheet name="Kcu &amp; Tu (modificar)" sheetId="4" r:id="rId1"/>
    <sheet name="Func Costos (sólo mirar) " sheetId="1" r:id="rId2"/>
  </sheets>
  <definedNames>
    <definedName name="solver_adj" localSheetId="0" hidden="1">'Kcu &amp; Tu (modificar)'!$A$6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hs1" localSheetId="0" hidden="1">'Kcu &amp; Tu (modificar)'!$A$6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0" hidden="1">1</definedName>
    <definedName name="solver_opt" localSheetId="1" hidden="1">'Func Costos (sólo mirar) '!$J$21</definedName>
    <definedName name="solver_opt" localSheetId="0" hidden="1">'Kcu &amp; Tu (modificar)'!$C$6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5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</definedName>
    <definedName name="solver_ver" localSheetId="1" hidden="1">2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M2" i="1" l="1"/>
  <c r="M3" i="1"/>
  <c r="M4" i="1"/>
  <c r="D6" i="4"/>
  <c r="C9" i="4" s="1"/>
  <c r="C2" i="1" s="1"/>
  <c r="C3" i="1"/>
  <c r="B6" i="4"/>
  <c r="C6" i="4" s="1"/>
  <c r="L21" i="1" l="1"/>
  <c r="L17" i="1"/>
  <c r="L22" i="1"/>
  <c r="L15" i="1"/>
  <c r="O15" i="1" s="1"/>
  <c r="L16" i="1"/>
  <c r="L20" i="1"/>
  <c r="E13" i="1"/>
  <c r="D13" i="1"/>
  <c r="D12" i="1"/>
  <c r="D17" i="1"/>
  <c r="D18" i="1"/>
  <c r="E18" i="1"/>
  <c r="C18" i="1"/>
  <c r="C12" i="1"/>
  <c r="C17" i="1"/>
  <c r="C13" i="1"/>
  <c r="C11" i="1"/>
  <c r="G11" i="1" s="1"/>
  <c r="O22" i="1" l="1"/>
  <c r="G13" i="1"/>
  <c r="H13" i="1"/>
  <c r="O21" i="1"/>
  <c r="O16" i="1"/>
  <c r="O20" i="1"/>
  <c r="O17" i="1"/>
  <c r="I13" i="1"/>
  <c r="H12" i="1"/>
  <c r="G12" i="1"/>
  <c r="H17" i="1"/>
  <c r="G17" i="1"/>
  <c r="H18" i="1"/>
  <c r="G18" i="1"/>
  <c r="I18" i="1"/>
</calcChain>
</file>

<file path=xl/sharedStrings.xml><?xml version="1.0" encoding="utf-8"?>
<sst xmlns="http://schemas.openxmlformats.org/spreadsheetml/2006/main" count="72" uniqueCount="48">
  <si>
    <t>Kcu</t>
  </si>
  <si>
    <t>Tu</t>
  </si>
  <si>
    <t>Ziegler - Nichols</t>
  </si>
  <si>
    <t>P</t>
  </si>
  <si>
    <t>PI</t>
  </si>
  <si>
    <t>PID</t>
  </si>
  <si>
    <t>Kc</t>
  </si>
  <si>
    <t>Ti</t>
  </si>
  <si>
    <t>Td</t>
  </si>
  <si>
    <t>Tyreus - Luyben</t>
  </si>
  <si>
    <t>Murril % Smith</t>
  </si>
  <si>
    <t>IAE</t>
  </si>
  <si>
    <t>ITAE</t>
  </si>
  <si>
    <t>a1</t>
  </si>
  <si>
    <t>a2</t>
  </si>
  <si>
    <t>a3</t>
  </si>
  <si>
    <t>Gp</t>
  </si>
  <si>
    <t>Kp</t>
  </si>
  <si>
    <t>Theta</t>
  </si>
  <si>
    <t>Tau_p</t>
  </si>
  <si>
    <t>***Para llegar y copiar en***</t>
  </si>
  <si>
    <t>b1</t>
  </si>
  <si>
    <t>b2</t>
  </si>
  <si>
    <t>b3</t>
  </si>
  <si>
    <t>Controlador PID Simulink</t>
  </si>
  <si>
    <r>
      <t xml:space="preserve">Parámetros </t>
    </r>
    <r>
      <rPr>
        <b/>
        <sz val="12"/>
        <color rgb="FFC00000"/>
        <rFont val="Calibri"/>
        <family val="2"/>
        <scheme val="minor"/>
      </rPr>
      <t>ITAE</t>
    </r>
  </si>
  <si>
    <r>
      <t>Parámetros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2"/>
        <color rgb="FFC00000"/>
        <rFont val="Calibri"/>
        <family val="2"/>
        <scheme val="minor"/>
      </rPr>
      <t>IAE</t>
    </r>
  </si>
  <si>
    <r>
      <rPr>
        <b/>
        <sz val="12"/>
        <color rgb="FFC00000"/>
        <rFont val="Calibri"/>
        <family val="2"/>
        <scheme val="minor"/>
      </rPr>
      <t>IAE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</si>
  <si>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r>
      <rPr>
        <b/>
        <sz val="12"/>
        <color rgb="FFC00000"/>
        <rFont val="Calibri"/>
        <family val="2"/>
        <scheme val="minor"/>
      </rPr>
      <t>ITAE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</si>
  <si>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t>¡¡¡NO TOCAR!!!</t>
  </si>
  <si>
    <r>
      <t>t</t>
    </r>
    <r>
      <rPr>
        <vertAlign val="subscript"/>
        <sz val="14"/>
        <rFont val="Arial"/>
        <family val="2"/>
      </rPr>
      <t>u</t>
    </r>
    <r>
      <rPr>
        <sz val="14"/>
        <rFont val="Arial"/>
        <family val="2"/>
      </rPr>
      <t xml:space="preserve"> =</t>
    </r>
  </si>
  <si>
    <r>
      <t>K</t>
    </r>
    <r>
      <rPr>
        <vertAlign val="subscript"/>
        <sz val="14"/>
        <rFont val="Arial"/>
        <family val="2"/>
      </rPr>
      <t>cu</t>
    </r>
    <r>
      <rPr>
        <sz val="14"/>
        <rFont val="Arial"/>
        <family val="2"/>
      </rPr>
      <t xml:space="preserve"> =</t>
    </r>
  </si>
  <si>
    <t>IG(wj)I</t>
  </si>
  <si>
    <t>-phi/PI</t>
  </si>
  <si>
    <t>w</t>
  </si>
  <si>
    <t xml:space="preserve"> </t>
  </si>
  <si>
    <t>Theta =</t>
  </si>
  <si>
    <t>K =</t>
  </si>
  <si>
    <t>Tau =</t>
  </si>
  <si>
    <t>AHORA REFERENCIADOS A LA HOJA ANTERIOR</t>
  </si>
  <si>
    <t>+phi</t>
  </si>
  <si>
    <r>
      <rPr>
        <b/>
        <sz val="10"/>
        <rFont val="Arial"/>
        <family val="2"/>
      </rPr>
      <t>Instrucciones: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/>
    </r>
  </si>
  <si>
    <t>1. Ingresen los parámetros de ajuste del proceso.</t>
  </si>
  <si>
    <t>3. Mirar los parámetros de sintonía PID en la próxima hoja.</t>
  </si>
  <si>
    <t xml:space="preserve">2. Apliquen solver o busqueda objetivo variando w para que el valor de -Phi/PI sea 1,00 . </t>
  </si>
  <si>
    <t>Parámetros Función de Transferencia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</si>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</sst>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_ * #,##0.000000000_ ;_ * \-#,##0.000000000_ ;_ * &quot;-&quot;?????????_ ;_ @_ 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name val="Symbol"/>
      <family val="1"/>
      <charset val="2"/>
    </font>
    <font>
      <vertAlign val="subscript"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7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0" fillId="4" borderId="0" xfId="0" applyFill="1"/>
    <xf numFmtId="0" fontId="0" fillId="2" borderId="6" xfId="0" applyFill="1" applyBorder="1"/>
    <xf numFmtId="0" fontId="0" fillId="2" borderId="3" xfId="0" applyFill="1" applyBorder="1"/>
    <xf numFmtId="0" fontId="0" fillId="6" borderId="3" xfId="0" applyFill="1" applyBorder="1"/>
    <xf numFmtId="0" fontId="2" fillId="5" borderId="1" xfId="0" applyFont="1" applyFill="1" applyBorder="1"/>
    <xf numFmtId="0" fontId="2" fillId="5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5" borderId="9" xfId="0" applyFont="1" applyFill="1" applyBorder="1"/>
    <xf numFmtId="0" fontId="2" fillId="5" borderId="12" xfId="0" applyFont="1" applyFill="1" applyBorder="1"/>
    <xf numFmtId="0" fontId="0" fillId="2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10" xfId="0" applyFill="1" applyBorder="1"/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13" xfId="0" applyFill="1" applyBorder="1"/>
    <xf numFmtId="0" fontId="2" fillId="5" borderId="15" xfId="0" applyFont="1" applyFill="1" applyBorder="1" applyAlignment="1">
      <alignment horizontal="center"/>
    </xf>
    <xf numFmtId="0" fontId="0" fillId="2" borderId="16" xfId="0" applyFill="1" applyBorder="1"/>
    <xf numFmtId="0" fontId="2" fillId="5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20" xfId="0" applyFill="1" applyBorder="1"/>
    <xf numFmtId="0" fontId="0" fillId="8" borderId="0" xfId="0" applyFill="1" applyBorder="1"/>
    <xf numFmtId="0" fontId="0" fillId="8" borderId="21" xfId="0" applyFill="1" applyBorder="1"/>
    <xf numFmtId="0" fontId="0" fillId="6" borderId="6" xfId="0" applyFill="1" applyBorder="1"/>
    <xf numFmtId="0" fontId="0" fillId="8" borderId="0" xfId="0" applyFill="1"/>
    <xf numFmtId="0" fontId="7" fillId="0" borderId="0" xfId="1"/>
    <xf numFmtId="0" fontId="8" fillId="0" borderId="4" xfId="1" applyFont="1" applyBorder="1"/>
    <xf numFmtId="0" fontId="9" fillId="0" borderId="3" xfId="1" applyFont="1" applyBorder="1" applyAlignment="1">
      <alignment horizontal="right"/>
    </xf>
    <xf numFmtId="0" fontId="8" fillId="0" borderId="1" xfId="1" applyFont="1" applyBorder="1" applyAlignment="1">
      <alignment horizontal="right"/>
    </xf>
    <xf numFmtId="164" fontId="11" fillId="11" borderId="0" xfId="1" applyNumberFormat="1" applyFont="1" applyFill="1" applyAlignment="1">
      <alignment horizontal="center"/>
    </xf>
    <xf numFmtId="164" fontId="7" fillId="11" borderId="0" xfId="1" applyNumberFormat="1" applyFill="1" applyAlignment="1">
      <alignment horizontal="center"/>
    </xf>
    <xf numFmtId="165" fontId="11" fillId="11" borderId="0" xfId="1" applyNumberFormat="1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3" fillId="11" borderId="0" xfId="1" quotePrefix="1" applyFont="1" applyFill="1" applyAlignment="1">
      <alignment horizontal="center"/>
    </xf>
    <xf numFmtId="0" fontId="12" fillId="11" borderId="0" xfId="1" quotePrefix="1" applyFont="1" applyFill="1" applyAlignment="1">
      <alignment horizontal="center"/>
    </xf>
    <xf numFmtId="0" fontId="13" fillId="11" borderId="0" xfId="1" applyFont="1" applyFill="1" applyAlignment="1">
      <alignment horizontal="center"/>
    </xf>
    <xf numFmtId="0" fontId="7" fillId="0" borderId="0" xfId="1" applyAlignment="1">
      <alignment horizontal="center"/>
    </xf>
    <xf numFmtId="0" fontId="15" fillId="4" borderId="0" xfId="0" applyFont="1" applyFill="1"/>
    <xf numFmtId="0" fontId="16" fillId="12" borderId="1" xfId="1" applyFont="1" applyFill="1" applyBorder="1" applyAlignment="1">
      <alignment horizontal="center"/>
    </xf>
    <xf numFmtId="0" fontId="16" fillId="12" borderId="6" xfId="1" applyFont="1" applyFill="1" applyBorder="1" applyAlignment="1">
      <alignment horizontal="center"/>
    </xf>
    <xf numFmtId="0" fontId="16" fillId="12" borderId="3" xfId="1" applyFont="1" applyFill="1" applyBorder="1" applyAlignment="1">
      <alignment horizontal="center"/>
    </xf>
    <xf numFmtId="166" fontId="7" fillId="11" borderId="0" xfId="1" applyNumberFormat="1" applyFill="1"/>
    <xf numFmtId="166" fontId="8" fillId="0" borderId="2" xfId="1" applyNumberFormat="1" applyFont="1" applyBorder="1"/>
    <xf numFmtId="0" fontId="0" fillId="13" borderId="23" xfId="0" applyFill="1" applyBorder="1"/>
    <xf numFmtId="165" fontId="0" fillId="2" borderId="13" xfId="0" applyNumberFormat="1" applyFill="1" applyBorder="1"/>
    <xf numFmtId="165" fontId="0" fillId="6" borderId="13" xfId="0" applyNumberFormat="1" applyFill="1" applyBorder="1"/>
    <xf numFmtId="165" fontId="0" fillId="2" borderId="14" xfId="0" applyNumberFormat="1" applyFill="1" applyBorder="1"/>
    <xf numFmtId="165" fontId="0" fillId="2" borderId="10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14" fillId="7" borderId="3" xfId="0" applyNumberFormat="1" applyFont="1" applyFill="1" applyBorder="1" applyAlignment="1">
      <alignment horizontal="center"/>
    </xf>
    <xf numFmtId="165" fontId="14" fillId="7" borderId="11" xfId="0" applyNumberFormat="1" applyFont="1" applyFill="1" applyBorder="1" applyAlignment="1">
      <alignment horizontal="center"/>
    </xf>
    <xf numFmtId="165" fontId="14" fillId="7" borderId="14" xfId="0" applyNumberFormat="1" applyFon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2" xfId="0" applyNumberFormat="1" applyFill="1" applyBorder="1"/>
    <xf numFmtId="165" fontId="7" fillId="7" borderId="7" xfId="0" applyNumberFormat="1" applyFont="1" applyFill="1" applyBorder="1"/>
    <xf numFmtId="165" fontId="0" fillId="7" borderId="4" xfId="0" applyNumberFormat="1" applyFill="1" applyBorder="1"/>
    <xf numFmtId="2" fontId="0" fillId="7" borderId="2" xfId="0" applyNumberFormat="1" applyFill="1" applyBorder="1"/>
    <xf numFmtId="167" fontId="0" fillId="7" borderId="4" xfId="0" applyNumberFormat="1" applyFill="1" applyBorder="1"/>
    <xf numFmtId="0" fontId="6" fillId="10" borderId="22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</cellXfs>
  <cellStyles count="1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Normal" xfId="0" builtinId="0"/>
    <cellStyle name="Normal 2" xfId="1" xr:uid="{00000000-0005-0000-0000-00006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0" zoomScaleNormal="80" workbookViewId="0">
      <selection activeCell="H9" sqref="H9"/>
    </sheetView>
  </sheetViews>
  <sheetFormatPr baseColWidth="10" defaultColWidth="11.42578125" defaultRowHeight="12.75" x14ac:dyDescent="0.2"/>
  <cols>
    <col min="1" max="1" width="12.85546875" style="32" customWidth="1"/>
    <col min="2" max="2" width="11.42578125" style="32" customWidth="1"/>
    <col min="3" max="3" width="25.85546875" style="32" bestFit="1" customWidth="1"/>
    <col min="4" max="4" width="17.7109375" style="32" customWidth="1"/>
    <col min="5" max="16384" width="11.42578125" style="32"/>
  </cols>
  <sheetData>
    <row r="1" spans="1:4" ht="15" x14ac:dyDescent="0.25">
      <c r="B1" s="45" t="s">
        <v>38</v>
      </c>
      <c r="C1" s="50">
        <v>1.5023299999999999</v>
      </c>
    </row>
    <row r="2" spans="1:4" ht="15" x14ac:dyDescent="0.25">
      <c r="B2" s="46" t="s">
        <v>37</v>
      </c>
      <c r="C2" s="50">
        <v>1.0001</v>
      </c>
    </row>
    <row r="3" spans="1:4" ht="15.75" thickBot="1" x14ac:dyDescent="0.3">
      <c r="B3" s="47" t="s">
        <v>36</v>
      </c>
      <c r="C3" s="50">
        <v>9.8751800000000001E-2</v>
      </c>
    </row>
    <row r="4" spans="1:4" x14ac:dyDescent="0.2">
      <c r="B4" s="43" t="s">
        <v>35</v>
      </c>
    </row>
    <row r="5" spans="1:4" x14ac:dyDescent="0.2">
      <c r="A5" s="42" t="s">
        <v>34</v>
      </c>
      <c r="B5" s="41" t="s">
        <v>40</v>
      </c>
      <c r="C5" s="40" t="s">
        <v>33</v>
      </c>
      <c r="D5" s="39" t="s">
        <v>32</v>
      </c>
    </row>
    <row r="6" spans="1:4" x14ac:dyDescent="0.2">
      <c r="A6" s="38">
        <v>16.319315832446822</v>
      </c>
      <c r="B6" s="37">
        <f>(ATAN(-A6*$C$1)-$C$3*A6)</f>
        <v>-3.1415927082756667</v>
      </c>
      <c r="C6" s="36">
        <f>-B6/PI()</f>
        <v>1.0000000174070542</v>
      </c>
      <c r="D6" s="48">
        <f>$C$2/($C$1^2*A6^2+1)^0.5</f>
        <v>4.0758217289649214E-2</v>
      </c>
    </row>
    <row r="8" spans="1:4" ht="13.5" thickBot="1" x14ac:dyDescent="0.25"/>
    <row r="9" spans="1:4" ht="21" x14ac:dyDescent="0.35">
      <c r="B9" s="35" t="s">
        <v>31</v>
      </c>
      <c r="C9" s="49">
        <f>1/D6</f>
        <v>24.534929800620986</v>
      </c>
    </row>
    <row r="10" spans="1:4" ht="21.75" thickBot="1" x14ac:dyDescent="0.4">
      <c r="B10" s="34" t="s">
        <v>30</v>
      </c>
      <c r="C10" s="33">
        <f>2*PI()/A6</f>
        <v>0.38501524032564316</v>
      </c>
    </row>
    <row r="12" spans="1:4" x14ac:dyDescent="0.2">
      <c r="A12" s="32" t="s">
        <v>41</v>
      </c>
    </row>
    <row r="13" spans="1:4" x14ac:dyDescent="0.2">
      <c r="A13" s="32" t="s">
        <v>42</v>
      </c>
    </row>
    <row r="14" spans="1:4" x14ac:dyDescent="0.2">
      <c r="A14" s="32" t="s">
        <v>44</v>
      </c>
    </row>
    <row r="15" spans="1:4" x14ac:dyDescent="0.2">
      <c r="A15" s="32" t="s">
        <v>43</v>
      </c>
    </row>
  </sheetData>
  <protectedRanges>
    <protectedRange password="CA0D" sqref="C2" name="Rango1_3"/>
    <protectedRange password="CA0D" sqref="C1" name="Rango1_4"/>
    <protectedRange password="CA0D" sqref="C3" name="Rango1_5"/>
  </protectedRanges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5"/>
  <sheetViews>
    <sheetView tabSelected="1" topLeftCell="C10" zoomScaleNormal="100" workbookViewId="0">
      <selection activeCell="L15" sqref="L15"/>
    </sheetView>
  </sheetViews>
  <sheetFormatPr baseColWidth="10" defaultColWidth="11.42578125" defaultRowHeight="15" x14ac:dyDescent="0.25"/>
  <cols>
    <col min="1" max="1" width="11.42578125" style="1"/>
    <col min="2" max="2" width="14.5703125" style="1" bestFit="1" customWidth="1"/>
    <col min="3" max="3" width="18.85546875" style="1" customWidth="1"/>
    <col min="4" max="5" width="11.42578125" style="1"/>
    <col min="6" max="6" width="1.85546875" style="1" customWidth="1"/>
    <col min="7" max="10" width="11.42578125" style="1"/>
    <col min="11" max="11" width="14.42578125" style="1" customWidth="1"/>
    <col min="12" max="17" width="9.7109375" style="1" customWidth="1"/>
    <col min="18" max="16384" width="11.42578125" style="1"/>
  </cols>
  <sheetData>
    <row r="1" spans="2:18" ht="15.75" thickBot="1" x14ac:dyDescent="0.3">
      <c r="B1" s="75" t="s">
        <v>45</v>
      </c>
      <c r="C1" s="75"/>
      <c r="D1" s="44" t="s">
        <v>39</v>
      </c>
      <c r="E1" s="44"/>
      <c r="F1" s="44"/>
      <c r="G1" s="44"/>
      <c r="H1" s="44"/>
      <c r="K1" s="75" t="s">
        <v>45</v>
      </c>
      <c r="L1" s="75"/>
      <c r="M1" s="75"/>
      <c r="N1" s="44" t="s">
        <v>39</v>
      </c>
      <c r="O1" s="44"/>
      <c r="P1" s="44"/>
      <c r="Q1" s="44"/>
      <c r="R1" s="44"/>
    </row>
    <row r="2" spans="2:18" x14ac:dyDescent="0.25">
      <c r="B2" s="21" t="s">
        <v>0</v>
      </c>
      <c r="C2" s="72">
        <f>'Kcu &amp; Tu (modificar)'!C9</f>
        <v>24.534929800620986</v>
      </c>
      <c r="K2" s="21" t="s">
        <v>16</v>
      </c>
      <c r="L2" s="22" t="s">
        <v>17</v>
      </c>
      <c r="M2" s="69">
        <f>'Kcu &amp; Tu (modificar)'!C2</f>
        <v>1.0001</v>
      </c>
    </row>
    <row r="3" spans="2:18" ht="15.75" thickBot="1" x14ac:dyDescent="0.3">
      <c r="B3" s="25" t="s">
        <v>1</v>
      </c>
      <c r="C3" s="73">
        <f>'Kcu &amp; Tu (modificar)'!C10</f>
        <v>0.38501524032564316</v>
      </c>
      <c r="K3" s="23"/>
      <c r="L3" s="24" t="s">
        <v>18</v>
      </c>
      <c r="M3" s="70">
        <f>'Kcu &amp; Tu (modificar)'!C3</f>
        <v>9.8751800000000001E-2</v>
      </c>
    </row>
    <row r="4" spans="2:18" ht="15.75" thickBot="1" x14ac:dyDescent="0.3">
      <c r="K4" s="25"/>
      <c r="L4" s="26" t="s">
        <v>19</v>
      </c>
      <c r="M4" s="71">
        <f>'Kcu &amp; Tu (modificar)'!C1</f>
        <v>1.5023299999999999</v>
      </c>
    </row>
    <row r="6" spans="2:18" ht="28.5" x14ac:dyDescent="0.45">
      <c r="B6" s="74" t="s">
        <v>29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2:18" x14ac:dyDescent="0.25">
      <c r="B7" s="27"/>
      <c r="C7" s="27"/>
      <c r="D7" s="27"/>
      <c r="E7" s="27"/>
      <c r="F7" s="27"/>
      <c r="G7" s="81" t="s">
        <v>20</v>
      </c>
      <c r="H7" s="81"/>
      <c r="I7" s="81"/>
      <c r="J7" s="27"/>
      <c r="K7" s="27"/>
      <c r="L7" s="27"/>
      <c r="M7" s="27"/>
      <c r="N7" s="27"/>
      <c r="O7" s="27"/>
      <c r="P7" s="27"/>
      <c r="Q7" s="27"/>
    </row>
    <row r="8" spans="2:18" x14ac:dyDescent="0.25">
      <c r="B8" s="28"/>
      <c r="C8" s="28"/>
      <c r="D8" s="28"/>
      <c r="E8" s="28"/>
      <c r="F8" s="28"/>
      <c r="G8" s="80" t="s">
        <v>24</v>
      </c>
      <c r="H8" s="80"/>
      <c r="I8" s="80"/>
      <c r="J8" s="28"/>
      <c r="K8" s="28"/>
      <c r="L8" s="28"/>
      <c r="M8" s="28"/>
      <c r="N8" s="28"/>
      <c r="O8" s="28"/>
      <c r="P8" s="28"/>
      <c r="Q8" s="28"/>
    </row>
    <row r="9" spans="2:18" ht="15.75" thickBot="1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2:18" x14ac:dyDescent="0.25">
      <c r="B10" s="5" t="s">
        <v>2</v>
      </c>
      <c r="C10" s="6" t="s">
        <v>6</v>
      </c>
      <c r="D10" s="6" t="s">
        <v>7</v>
      </c>
      <c r="E10" s="19" t="s">
        <v>8</v>
      </c>
      <c r="F10" s="28"/>
      <c r="G10" s="20" t="s">
        <v>3</v>
      </c>
      <c r="H10" s="14" t="s">
        <v>46</v>
      </c>
      <c r="I10" s="15" t="s">
        <v>47</v>
      </c>
      <c r="J10" s="28"/>
      <c r="K10" s="5" t="s">
        <v>10</v>
      </c>
      <c r="L10" s="6" t="s">
        <v>13</v>
      </c>
      <c r="M10" s="6" t="s">
        <v>14</v>
      </c>
      <c r="N10" s="6" t="s">
        <v>15</v>
      </c>
      <c r="O10" s="9" t="s">
        <v>21</v>
      </c>
      <c r="P10" s="9" t="s">
        <v>22</v>
      </c>
      <c r="Q10" s="10" t="s">
        <v>23</v>
      </c>
    </row>
    <row r="11" spans="2:18" x14ac:dyDescent="0.25">
      <c r="B11" s="2" t="s">
        <v>3</v>
      </c>
      <c r="C11" s="54">
        <f>C2/2</f>
        <v>12.267464900310493</v>
      </c>
      <c r="D11" s="54"/>
      <c r="E11" s="55"/>
      <c r="F11" s="28"/>
      <c r="G11" s="60">
        <f>C11</f>
        <v>12.267464900310493</v>
      </c>
      <c r="H11" s="54"/>
      <c r="I11" s="55"/>
      <c r="J11" s="28"/>
      <c r="K11" s="2" t="s">
        <v>11</v>
      </c>
      <c r="L11" s="7">
        <v>1.0860000000000001</v>
      </c>
      <c r="M11" s="7">
        <v>0.74</v>
      </c>
      <c r="N11" s="7">
        <v>0.34799999999999998</v>
      </c>
      <c r="O11" s="7">
        <v>-0.86899999999999999</v>
      </c>
      <c r="P11" s="7">
        <v>-0.13</v>
      </c>
      <c r="Q11" s="11">
        <v>0.91400000000000003</v>
      </c>
    </row>
    <row r="12" spans="2:18" ht="15.75" thickBot="1" x14ac:dyDescent="0.3">
      <c r="B12" s="30" t="s">
        <v>4</v>
      </c>
      <c r="C12" s="56">
        <f>C2/2.2</f>
        <v>11.152240818464083</v>
      </c>
      <c r="D12" s="56">
        <f>C3/1.2</f>
        <v>0.32084603360470265</v>
      </c>
      <c r="E12" s="57"/>
      <c r="F12" s="28"/>
      <c r="G12" s="61">
        <f t="shared" ref="G12" si="0">C12</f>
        <v>11.152240818464083</v>
      </c>
      <c r="H12" s="56">
        <f>C12/D12</f>
        <v>34.758855184116648</v>
      </c>
      <c r="I12" s="57"/>
      <c r="J12" s="28"/>
      <c r="K12" s="4" t="s">
        <v>12</v>
      </c>
      <c r="L12" s="8">
        <v>0.96499999999999997</v>
      </c>
      <c r="M12" s="8">
        <v>0.79600000000000004</v>
      </c>
      <c r="N12" s="8">
        <v>0.308</v>
      </c>
      <c r="O12" s="8">
        <v>-0.85499999999999998</v>
      </c>
      <c r="P12" s="8">
        <v>-0.14699999999999999</v>
      </c>
      <c r="Q12" s="12">
        <v>0.92900000000000005</v>
      </c>
    </row>
    <row r="13" spans="2:18" ht="15.75" thickBot="1" x14ac:dyDescent="0.3">
      <c r="B13" s="3" t="s">
        <v>5</v>
      </c>
      <c r="C13" s="58">
        <f>C2/1.7</f>
        <v>14.432311647424109</v>
      </c>
      <c r="D13" s="58">
        <f>C3/2</f>
        <v>0.19250762016282158</v>
      </c>
      <c r="E13" s="59">
        <f>C3/8</f>
        <v>4.8126905040705395E-2</v>
      </c>
      <c r="F13" s="28"/>
      <c r="G13" s="62">
        <f>C13</f>
        <v>14.432311647424109</v>
      </c>
      <c r="H13" s="63">
        <f>C13/D13</f>
        <v>74.970079808879063</v>
      </c>
      <c r="I13" s="64">
        <f>C13*E13</f>
        <v>0.69458249217344659</v>
      </c>
      <c r="J13" s="28"/>
      <c r="K13" s="28"/>
      <c r="L13" s="28"/>
      <c r="M13" s="28"/>
      <c r="N13" s="28"/>
      <c r="O13" s="28"/>
      <c r="P13" s="28"/>
      <c r="Q13" s="28"/>
    </row>
    <row r="14" spans="2:18" ht="16.5" thickBot="1" x14ac:dyDescent="0.3">
      <c r="B14" s="28"/>
      <c r="C14" s="28"/>
      <c r="D14" s="28"/>
      <c r="E14" s="28"/>
      <c r="F14" s="28"/>
      <c r="G14" s="28"/>
      <c r="H14" s="28"/>
      <c r="I14" s="28"/>
      <c r="J14" s="28"/>
      <c r="K14" s="78" t="s">
        <v>26</v>
      </c>
      <c r="L14" s="79"/>
      <c r="M14" s="28"/>
      <c r="N14" s="76" t="s">
        <v>27</v>
      </c>
      <c r="O14" s="77"/>
      <c r="P14" s="28"/>
      <c r="Q14" s="28"/>
    </row>
    <row r="15" spans="2:18" x14ac:dyDescent="0.25">
      <c r="B15" s="5" t="s">
        <v>9</v>
      </c>
      <c r="C15" s="6" t="s">
        <v>6</v>
      </c>
      <c r="D15" s="17" t="s">
        <v>7</v>
      </c>
      <c r="E15" s="19" t="s">
        <v>8</v>
      </c>
      <c r="F15" s="28"/>
      <c r="G15" s="20" t="s">
        <v>3</v>
      </c>
      <c r="H15" s="14" t="s">
        <v>46</v>
      </c>
      <c r="I15" s="15" t="s">
        <v>47</v>
      </c>
      <c r="J15" s="28"/>
      <c r="K15" s="2" t="s">
        <v>6</v>
      </c>
      <c r="L15" s="51">
        <f>L11/M2*(M3/M4)^O11</f>
        <v>11.564739522566045</v>
      </c>
      <c r="M15" s="28"/>
      <c r="N15" s="2" t="s">
        <v>3</v>
      </c>
      <c r="O15" s="51">
        <f>L15</f>
        <v>11.564739522566045</v>
      </c>
      <c r="P15" s="28"/>
      <c r="Q15" s="28"/>
    </row>
    <row r="16" spans="2:18" x14ac:dyDescent="0.25">
      <c r="B16" s="2" t="s">
        <v>3</v>
      </c>
      <c r="C16" s="13"/>
      <c r="D16" s="18"/>
      <c r="E16" s="16"/>
      <c r="F16" s="28"/>
      <c r="G16" s="2"/>
      <c r="H16" s="13"/>
      <c r="I16" s="16"/>
      <c r="J16" s="28"/>
      <c r="K16" s="30" t="s">
        <v>7</v>
      </c>
      <c r="L16" s="52">
        <f>M4/(M11+(M3/M4)*P11)</f>
        <v>2.0538931898174817</v>
      </c>
      <c r="M16" s="28"/>
      <c r="N16" s="30" t="s">
        <v>46</v>
      </c>
      <c r="O16" s="52">
        <f>L15/L16</f>
        <v>5.6306431025236225</v>
      </c>
      <c r="P16" s="28"/>
      <c r="Q16" s="28"/>
    </row>
    <row r="17" spans="2:17" ht="15.75" thickBot="1" x14ac:dyDescent="0.3">
      <c r="B17" s="30" t="s">
        <v>4</v>
      </c>
      <c r="C17" s="56">
        <f>C2/3.2</f>
        <v>7.6671655626940582</v>
      </c>
      <c r="D17" s="65">
        <f>C3*2.2</f>
        <v>0.84703352871641502</v>
      </c>
      <c r="E17" s="57"/>
      <c r="F17" s="66"/>
      <c r="G17" s="61">
        <f>C17</f>
        <v>7.6671655626940582</v>
      </c>
      <c r="H17" s="56">
        <f>C17/D17</f>
        <v>9.0517852041970457</v>
      </c>
      <c r="I17" s="57"/>
      <c r="J17" s="28"/>
      <c r="K17" s="3" t="s">
        <v>8</v>
      </c>
      <c r="L17" s="53">
        <f>N11*M4*(M3/M4)^Q11</f>
        <v>4.343053826235261E-2</v>
      </c>
      <c r="M17" s="28"/>
      <c r="N17" s="3" t="s">
        <v>47</v>
      </c>
      <c r="O17" s="53">
        <f>L15*L17</f>
        <v>0.50226286232894601</v>
      </c>
      <c r="P17" s="28"/>
      <c r="Q17" s="28"/>
    </row>
    <row r="18" spans="2:17" ht="15.75" thickBot="1" x14ac:dyDescent="0.3">
      <c r="B18" s="3" t="s">
        <v>5</v>
      </c>
      <c r="C18" s="58">
        <f>C2/2.2</f>
        <v>11.152240818464083</v>
      </c>
      <c r="D18" s="67">
        <f>C3*2.2</f>
        <v>0.84703352871641502</v>
      </c>
      <c r="E18" s="59">
        <f>C3/6.3</f>
        <v>6.1113530210419549E-2</v>
      </c>
      <c r="F18" s="66"/>
      <c r="G18" s="68">
        <f>C18</f>
        <v>11.152240818464083</v>
      </c>
      <c r="H18" s="58">
        <f>C18/D18</f>
        <v>13.166233024286608</v>
      </c>
      <c r="I18" s="59">
        <f>C18*E18</f>
        <v>0.68155280617307878</v>
      </c>
      <c r="J18" s="28"/>
      <c r="K18" s="28"/>
      <c r="L18" s="28"/>
      <c r="M18" s="28"/>
      <c r="N18" s="28"/>
      <c r="O18" s="28"/>
      <c r="P18" s="28"/>
      <c r="Q18" s="28"/>
    </row>
    <row r="19" spans="2:17" ht="15.75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78" t="s">
        <v>25</v>
      </c>
      <c r="L19" s="79"/>
      <c r="M19" s="28"/>
      <c r="N19" s="76" t="s">
        <v>28</v>
      </c>
      <c r="O19" s="77"/>
      <c r="P19" s="28"/>
      <c r="Q19" s="28"/>
    </row>
    <row r="20" spans="2:17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" t="s">
        <v>6</v>
      </c>
      <c r="L20" s="51">
        <f>L12/M2*(M3/M4)^O12</f>
        <v>9.8919578931538457</v>
      </c>
      <c r="M20" s="28"/>
      <c r="N20" s="2" t="s">
        <v>3</v>
      </c>
      <c r="O20" s="51">
        <f>L20</f>
        <v>9.8919578931538457</v>
      </c>
      <c r="P20" s="28"/>
      <c r="Q20" s="28"/>
    </row>
    <row r="21" spans="2:17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30" t="s">
        <v>7</v>
      </c>
      <c r="L21" s="52">
        <f>M4/(M12+M3/M4*P12)</f>
        <v>1.9105413631801047</v>
      </c>
      <c r="M21" s="28"/>
      <c r="N21" s="30" t="s">
        <v>46</v>
      </c>
      <c r="O21" s="52">
        <f>L20/L21</f>
        <v>5.1775680358412322</v>
      </c>
      <c r="P21" s="28"/>
      <c r="Q21" s="28"/>
    </row>
    <row r="22" spans="2:17" ht="15.75" thickBot="1" x14ac:dyDescent="0.3">
      <c r="B22" s="28"/>
      <c r="C22" s="28"/>
      <c r="D22" s="28"/>
      <c r="E22" s="28"/>
      <c r="F22" s="28"/>
      <c r="G22" s="28"/>
      <c r="H22" s="28"/>
      <c r="I22" s="28"/>
      <c r="J22" s="28"/>
      <c r="K22" s="3" t="s">
        <v>8</v>
      </c>
      <c r="L22" s="53">
        <f>N12*M4*(M3/M4)^Q12</f>
        <v>3.6900595908704044E-2</v>
      </c>
      <c r="M22" s="28"/>
      <c r="N22" s="3" t="s">
        <v>47</v>
      </c>
      <c r="O22" s="53">
        <f>L20*L22</f>
        <v>0.36501914096118548</v>
      </c>
      <c r="P22" s="28"/>
      <c r="Q22" s="28"/>
    </row>
    <row r="23" spans="2:17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31"/>
      <c r="L23" s="31"/>
      <c r="M23" s="31"/>
      <c r="N23" s="31"/>
      <c r="O23" s="31"/>
      <c r="P23" s="31"/>
      <c r="Q23" s="31"/>
    </row>
    <row r="24" spans="2:17" ht="15.75" thickBot="1" x14ac:dyDescent="0.3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15.75" thickTop="1" x14ac:dyDescent="0.25"/>
  </sheetData>
  <protectedRanges>
    <protectedRange password="CA0D" sqref="M2" name="Rango1_3"/>
    <protectedRange password="CA0D" sqref="M3" name="Rango1_5"/>
    <protectedRange password="CA0D" sqref="M4" name="Rango1_4"/>
  </protectedRanges>
  <mergeCells count="9">
    <mergeCell ref="B6:Q6"/>
    <mergeCell ref="K1:M1"/>
    <mergeCell ref="B1:C1"/>
    <mergeCell ref="N19:O19"/>
    <mergeCell ref="N14:O14"/>
    <mergeCell ref="K14:L14"/>
    <mergeCell ref="K19:L19"/>
    <mergeCell ref="G8:I8"/>
    <mergeCell ref="G7:I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Kcu &amp; Tu (modificar)</vt:lpstr>
      <vt:lpstr>Func Costos (sólo mirar)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Rorro</dc:creator>
  <cp:lastModifiedBy>aleja</cp:lastModifiedBy>
  <dcterms:created xsi:type="dcterms:W3CDTF">2011-05-25T01:34:43Z</dcterms:created>
  <dcterms:modified xsi:type="dcterms:W3CDTF">2021-11-01T02:18:15Z</dcterms:modified>
</cp:coreProperties>
</file>