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Mazi\Documents\LabProject\SourceCode\Solvability-SourceCode\"/>
    </mc:Choice>
  </mc:AlternateContent>
  <xr:revisionPtr revIDLastSave="0" documentId="13_ncr:1_{52B1101A-785D-4C35-A87E-5DD7B0C78E33}" xr6:coauthVersionLast="45" xr6:coauthVersionMax="45" xr10:uidLastSave="{00000000-0000-0000-0000-000000000000}"/>
  <bookViews>
    <workbookView xWindow="3810" yWindow="3540" windowWidth="18000" windowHeight="9360" xr2:uid="{00000000-000D-0000-FFFF-FFFF00000000}"/>
  </bookViews>
  <sheets>
    <sheet name="Sheet1" sheetId="5" r:id="rId1"/>
    <sheet name="ProcessedData" sheetId="2" r:id="rId2"/>
    <sheet name="Sheet3" sheetId="4" r:id="rId3"/>
    <sheet name="Immanent" sheetId="3" r:id="rId4"/>
    <sheet name="originalData" sheetId="1" r:id="rId5"/>
  </sheets>
  <definedNames>
    <definedName name="_xlnm._FilterDatabase" localSheetId="4" hidden="1">originalData!$A$1:$I$64</definedName>
    <definedName name="_xlnm._FilterDatabase" localSheetId="1" hidden="1">ProcessedData!$A$1:$N$22</definedName>
    <definedName name="_xlnm._FilterDatabase" localSheetId="0" hidden="1">Sheet1!$A$1:$H$22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2" i="5" l="1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H3" i="5"/>
  <c r="H2" i="5"/>
  <c r="E5" i="2"/>
  <c r="E4" i="2"/>
  <c r="E6" i="2"/>
  <c r="E22" i="2"/>
  <c r="E18" i="2"/>
  <c r="E20" i="2"/>
  <c r="E13" i="2"/>
  <c r="E9" i="2"/>
  <c r="E21" i="2"/>
  <c r="E16" i="2"/>
  <c r="E10" i="2"/>
  <c r="E7" i="2"/>
  <c r="E19" i="2"/>
  <c r="E17" i="2"/>
  <c r="E15" i="2"/>
  <c r="E14" i="2"/>
  <c r="E12" i="2"/>
  <c r="E11" i="2"/>
  <c r="E8" i="2"/>
  <c r="E3" i="2"/>
  <c r="E2" i="2"/>
  <c r="G25" i="2" l="1"/>
  <c r="F25" i="2"/>
  <c r="G24" i="2"/>
  <c r="F24" i="2"/>
  <c r="N3" i="2"/>
  <c r="N4" i="2"/>
  <c r="N5" i="2"/>
  <c r="N6" i="2"/>
  <c r="P6" i="2" s="1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P22" i="2" s="1"/>
  <c r="N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" i="2"/>
  <c r="J3" i="2"/>
  <c r="J4" i="2"/>
  <c r="J5" i="2"/>
  <c r="J6" i="2"/>
  <c r="J7" i="2"/>
  <c r="P7" i="2" s="1"/>
  <c r="J8" i="2"/>
  <c r="J9" i="2"/>
  <c r="J10" i="2"/>
  <c r="P10" i="2" s="1"/>
  <c r="J11" i="2"/>
  <c r="J12" i="2"/>
  <c r="J13" i="2"/>
  <c r="J14" i="2"/>
  <c r="J15" i="2"/>
  <c r="J16" i="2"/>
  <c r="P16" i="2" s="1"/>
  <c r="J17" i="2"/>
  <c r="J18" i="2"/>
  <c r="J19" i="2"/>
  <c r="J20" i="2"/>
  <c r="J21" i="2"/>
  <c r="P21" i="2" s="1"/>
  <c r="J22" i="2"/>
  <c r="J2" i="2"/>
  <c r="I2" i="2"/>
  <c r="I3" i="2"/>
  <c r="I4" i="2"/>
  <c r="I5" i="2"/>
  <c r="I6" i="2"/>
  <c r="I7" i="2"/>
  <c r="O7" i="2" s="1"/>
  <c r="I8" i="2"/>
  <c r="I9" i="2"/>
  <c r="I10" i="2"/>
  <c r="O10" i="2" s="1"/>
  <c r="I11" i="2"/>
  <c r="I12" i="2"/>
  <c r="I13" i="2"/>
  <c r="I14" i="2"/>
  <c r="I15" i="2"/>
  <c r="I16" i="2"/>
  <c r="O16" i="2" s="1"/>
  <c r="I17" i="2"/>
  <c r="I18" i="2"/>
  <c r="I19" i="2"/>
  <c r="I20" i="2"/>
  <c r="I21" i="2"/>
  <c r="O21" i="2" s="1"/>
  <c r="I22" i="2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2" i="1"/>
  <c r="K2" i="1" s="1"/>
  <c r="O18" i="2" l="1"/>
  <c r="P5" i="2"/>
  <c r="P4" i="2"/>
  <c r="O5" i="2"/>
  <c r="P18" i="2"/>
  <c r="O22" i="2"/>
  <c r="O6" i="2"/>
  <c r="Q6" i="2" s="1"/>
  <c r="O4" i="2"/>
  <c r="Q16" i="2"/>
  <c r="O13" i="2"/>
  <c r="Q21" i="2"/>
  <c r="O20" i="2"/>
  <c r="P9" i="2"/>
  <c r="O9" i="2"/>
  <c r="P13" i="2"/>
  <c r="P20" i="2"/>
  <c r="Q20" i="2" s="1"/>
  <c r="Q10" i="2"/>
  <c r="Q7" i="2"/>
  <c r="P3" i="2"/>
  <c r="O12" i="2"/>
  <c r="P17" i="2"/>
  <c r="P19" i="2"/>
  <c r="O8" i="2"/>
  <c r="O15" i="2"/>
  <c r="P12" i="2"/>
  <c r="O19" i="2"/>
  <c r="O11" i="2"/>
  <c r="O3" i="2"/>
  <c r="O14" i="2"/>
  <c r="P8" i="2"/>
  <c r="P11" i="2"/>
  <c r="O17" i="2"/>
  <c r="P2" i="2"/>
  <c r="P15" i="2"/>
  <c r="P14" i="2"/>
  <c r="O2" i="2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2" i="1"/>
  <c r="Q13" i="2" l="1"/>
  <c r="Q9" i="2"/>
  <c r="Q4" i="2"/>
  <c r="Q5" i="2"/>
  <c r="Q11" i="2"/>
  <c r="Q18" i="2"/>
  <c r="Q22" i="2"/>
  <c r="Q3" i="2"/>
  <c r="Q12" i="2"/>
  <c r="Q17" i="2"/>
  <c r="Q15" i="2"/>
  <c r="Q19" i="2"/>
  <c r="Q8" i="2"/>
  <c r="Q14" i="2"/>
  <c r="Q2" i="2"/>
  <c r="F3" i="1"/>
  <c r="H3" i="1" s="1"/>
  <c r="F4" i="1"/>
  <c r="H4" i="1" s="1"/>
  <c r="F5" i="1"/>
  <c r="H5" i="1" s="1"/>
  <c r="F6" i="1"/>
  <c r="H6" i="1" s="1"/>
  <c r="F7" i="1"/>
  <c r="H7" i="1" s="1"/>
  <c r="F8" i="1"/>
  <c r="H8" i="1" s="1"/>
  <c r="F9" i="1"/>
  <c r="H9" i="1" s="1"/>
  <c r="F10" i="1"/>
  <c r="H10" i="1" s="1"/>
  <c r="F11" i="1"/>
  <c r="H11" i="1" s="1"/>
  <c r="F12" i="1"/>
  <c r="H12" i="1" s="1"/>
  <c r="F13" i="1"/>
  <c r="H13" i="1" s="1"/>
  <c r="F14" i="1"/>
  <c r="H14" i="1" s="1"/>
  <c r="F15" i="1"/>
  <c r="H15" i="1" s="1"/>
  <c r="F16" i="1"/>
  <c r="H16" i="1" s="1"/>
  <c r="F17" i="1"/>
  <c r="H17" i="1" s="1"/>
  <c r="F18" i="1"/>
  <c r="H18" i="1" s="1"/>
  <c r="F19" i="1"/>
  <c r="H19" i="1" s="1"/>
  <c r="F20" i="1"/>
  <c r="H20" i="1" s="1"/>
  <c r="F21" i="1"/>
  <c r="H21" i="1" s="1"/>
  <c r="F22" i="1"/>
  <c r="H22" i="1" s="1"/>
  <c r="F23" i="1"/>
  <c r="H23" i="1" s="1"/>
  <c r="F24" i="1"/>
  <c r="H24" i="1" s="1"/>
  <c r="F25" i="1"/>
  <c r="H25" i="1" s="1"/>
  <c r="F26" i="1"/>
  <c r="H26" i="1" s="1"/>
  <c r="F27" i="1"/>
  <c r="H27" i="1" s="1"/>
  <c r="F28" i="1"/>
  <c r="H28" i="1" s="1"/>
  <c r="F29" i="1"/>
  <c r="H29" i="1" s="1"/>
  <c r="F30" i="1"/>
  <c r="H30" i="1" s="1"/>
  <c r="F31" i="1"/>
  <c r="H31" i="1" s="1"/>
  <c r="F32" i="1"/>
  <c r="H32" i="1" s="1"/>
  <c r="F33" i="1"/>
  <c r="H33" i="1" s="1"/>
  <c r="F34" i="1"/>
  <c r="H34" i="1" s="1"/>
  <c r="F35" i="1"/>
  <c r="H35" i="1" s="1"/>
  <c r="F36" i="1"/>
  <c r="H36" i="1" s="1"/>
  <c r="F37" i="1"/>
  <c r="H37" i="1" s="1"/>
  <c r="F38" i="1"/>
  <c r="H38" i="1" s="1"/>
  <c r="F39" i="1"/>
  <c r="H39" i="1" s="1"/>
  <c r="F40" i="1"/>
  <c r="H40" i="1" s="1"/>
  <c r="F41" i="1"/>
  <c r="H41" i="1" s="1"/>
  <c r="F42" i="1"/>
  <c r="H42" i="1" s="1"/>
  <c r="F43" i="1"/>
  <c r="H43" i="1" s="1"/>
  <c r="F44" i="1"/>
  <c r="H44" i="1" s="1"/>
  <c r="F45" i="1"/>
  <c r="H45" i="1" s="1"/>
  <c r="F46" i="1"/>
  <c r="H46" i="1" s="1"/>
  <c r="F47" i="1"/>
  <c r="H47" i="1" s="1"/>
  <c r="F48" i="1"/>
  <c r="H48" i="1" s="1"/>
  <c r="F49" i="1"/>
  <c r="H49" i="1" s="1"/>
  <c r="F50" i="1"/>
  <c r="H50" i="1" s="1"/>
  <c r="F51" i="1"/>
  <c r="H51" i="1" s="1"/>
  <c r="F52" i="1"/>
  <c r="H52" i="1" s="1"/>
  <c r="F53" i="1"/>
  <c r="H53" i="1" s="1"/>
  <c r="F54" i="1"/>
  <c r="H54" i="1" s="1"/>
  <c r="F55" i="1"/>
  <c r="H55" i="1" s="1"/>
  <c r="F56" i="1"/>
  <c r="H56" i="1" s="1"/>
  <c r="F57" i="1"/>
  <c r="H57" i="1" s="1"/>
  <c r="F58" i="1"/>
  <c r="H58" i="1" s="1"/>
  <c r="F59" i="1"/>
  <c r="H59" i="1" s="1"/>
  <c r="F60" i="1"/>
  <c r="H60" i="1" s="1"/>
  <c r="F61" i="1"/>
  <c r="H61" i="1" s="1"/>
  <c r="F62" i="1"/>
  <c r="H62" i="1" s="1"/>
  <c r="F63" i="1"/>
  <c r="H63" i="1" s="1"/>
  <c r="F64" i="1"/>
  <c r="H64" i="1" s="1"/>
  <c r="F2" i="1"/>
  <c r="H2" i="1" s="1"/>
  <c r="J2" i="1"/>
</calcChain>
</file>

<file path=xl/sharedStrings.xml><?xml version="1.0" encoding="utf-8"?>
<sst xmlns="http://schemas.openxmlformats.org/spreadsheetml/2006/main" count="170" uniqueCount="101">
  <si>
    <t>File</t>
  </si>
  <si>
    <t>True Measurment (cm)</t>
  </si>
  <si>
    <t>Pixel Measurement</t>
  </si>
  <si>
    <t>S1S1</t>
  </si>
  <si>
    <t>S1S2</t>
  </si>
  <si>
    <t>S1S3</t>
  </si>
  <si>
    <t>S2S1</t>
  </si>
  <si>
    <t>S2S2</t>
  </si>
  <si>
    <t>S2S3</t>
  </si>
  <si>
    <t>S3S1</t>
  </si>
  <si>
    <t>S3S2</t>
  </si>
  <si>
    <t>S3S3</t>
  </si>
  <si>
    <t>S4S1</t>
  </si>
  <si>
    <t>S4S2</t>
  </si>
  <si>
    <t>S4S3</t>
  </si>
  <si>
    <t>S5S1</t>
  </si>
  <si>
    <t>S5S2</t>
  </si>
  <si>
    <t>S5S3</t>
  </si>
  <si>
    <t>S6S1</t>
  </si>
  <si>
    <t>S6S2</t>
  </si>
  <si>
    <t>S6S3</t>
  </si>
  <si>
    <t>S7S1</t>
  </si>
  <si>
    <t>S7S2</t>
  </si>
  <si>
    <t>S7S3</t>
  </si>
  <si>
    <t>S8S1</t>
  </si>
  <si>
    <t>S8S2</t>
  </si>
  <si>
    <t>S8S3</t>
  </si>
  <si>
    <t>S9S1</t>
  </si>
  <si>
    <t>S9S2</t>
  </si>
  <si>
    <t>S9S3</t>
  </si>
  <si>
    <t>S10S1</t>
  </si>
  <si>
    <t>S10S2</t>
  </si>
  <si>
    <t>S10S3</t>
  </si>
  <si>
    <t>S11S1</t>
  </si>
  <si>
    <t>S11S2</t>
  </si>
  <si>
    <t>S11S3</t>
  </si>
  <si>
    <t>S12S1</t>
  </si>
  <si>
    <t>S12S2</t>
  </si>
  <si>
    <t>S12S3</t>
  </si>
  <si>
    <t>S13S1</t>
  </si>
  <si>
    <t>S13S2</t>
  </si>
  <si>
    <t>S13S3</t>
  </si>
  <si>
    <t>S14S1</t>
  </si>
  <si>
    <t>S14S2</t>
  </si>
  <si>
    <t>S14S3</t>
  </si>
  <si>
    <t>S15S1</t>
  </si>
  <si>
    <t>S15S2</t>
  </si>
  <si>
    <t>S15S3</t>
  </si>
  <si>
    <t>S16S1</t>
  </si>
  <si>
    <t>S16S2</t>
  </si>
  <si>
    <t>S16S3</t>
  </si>
  <si>
    <t>S17S1</t>
  </si>
  <si>
    <t>S17S2</t>
  </si>
  <si>
    <t>S17S3</t>
  </si>
  <si>
    <t>S18S1</t>
  </si>
  <si>
    <t>S18S2</t>
  </si>
  <si>
    <t>S18S3</t>
  </si>
  <si>
    <t>S19S1</t>
  </si>
  <si>
    <t>S19S2</t>
  </si>
  <si>
    <t>S19S3</t>
  </si>
  <si>
    <t>S20S1</t>
  </si>
  <si>
    <t>S20S2</t>
  </si>
  <si>
    <t>S20S3</t>
  </si>
  <si>
    <t>S21S1</t>
  </si>
  <si>
    <t>S21S2</t>
  </si>
  <si>
    <t>S21S3</t>
  </si>
  <si>
    <t>Pixel to Cm converted value (Automatic Ratio)</t>
  </si>
  <si>
    <t>Pixel to Cm converted value (True Ratio)</t>
  </si>
  <si>
    <t>Difference True</t>
  </si>
  <si>
    <t>Difference Auto</t>
  </si>
  <si>
    <t>Difference between true and auto</t>
  </si>
  <si>
    <t>Accuracy</t>
  </si>
  <si>
    <t>Average Accuracy</t>
  </si>
  <si>
    <t>form</t>
  </si>
  <si>
    <t>length</t>
  </si>
  <si>
    <t>width</t>
  </si>
  <si>
    <t>height</t>
  </si>
  <si>
    <t>Cube</t>
  </si>
  <si>
    <t>Rectangular Prism</t>
  </si>
  <si>
    <t>Cylinder</t>
  </si>
  <si>
    <t>Sphere</t>
  </si>
  <si>
    <t>Cone</t>
  </si>
  <si>
    <t>imageProcLength</t>
  </si>
  <si>
    <t>imageProcWidth</t>
  </si>
  <si>
    <t>imageProcHeight</t>
  </si>
  <si>
    <t>Difference</t>
  </si>
  <si>
    <t>lengthBelow</t>
  </si>
  <si>
    <t>lengthAbove</t>
  </si>
  <si>
    <t>widthBelow</t>
  </si>
  <si>
    <t>widthAbove</t>
  </si>
  <si>
    <t>heightBelow</t>
  </si>
  <si>
    <t>heightAbove</t>
  </si>
  <si>
    <t>lowerVolume</t>
  </si>
  <si>
    <t>upperVolume</t>
  </si>
  <si>
    <t>NNlowerVolume</t>
  </si>
  <si>
    <t>NNupperVolume</t>
  </si>
  <si>
    <t>targetVolume</t>
  </si>
  <si>
    <t>x_axis</t>
  </si>
  <si>
    <t>y_axis</t>
  </si>
  <si>
    <t>z_axis</t>
  </si>
  <si>
    <t>NNOutput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</si>
</sst>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0" borderId="0" xfId="0" applyAlignment="1">
      <alignment wrapText="1"/>
    </xf>
    <xf numFmtId="0" fontId="1" fillId="8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1" xfId="0" applyFill="1" applyBorder="1"/>
    <xf numFmtId="0" fontId="1" fillId="8" borderId="1" xfId="0" applyFont="1" applyFill="1" applyBorder="1" applyAlignment="1">
      <alignment wrapText="1"/>
    </xf>
    <xf numFmtId="0" fontId="1" fillId="0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99A52-F53E-4FF8-8981-E50601D65844}">
  <dimension ref="A1:I22"/>
  <sheetViews>
    <sheetView tabSelected="1" workbookViewId="0">
      <selection activeCell="G2" sqref="G2:G22"/>
    </sheetView>
  </sheetViews>
  <sheetFormatPr defaultRowHeight="15" x14ac:dyDescent="0.25"/>
  <sheetData>
    <row r="1" spans="1:9" x14ac:dyDescent="0.25">
      <c r="A1" s="8" t="s">
        <v>73</v>
      </c>
      <c r="B1" s="8" t="s">
        <v>74</v>
      </c>
      <c r="C1" s="8" t="s">
        <v>75</v>
      </c>
      <c r="D1" s="8" t="s">
        <v>76</v>
      </c>
      <c r="E1" s="8" t="s">
        <v>97</v>
      </c>
      <c r="F1" s="8" t="s">
        <v>98</v>
      </c>
      <c r="G1" s="8" t="s">
        <v>99</v>
      </c>
      <c r="H1" s="8" t="s">
        <v>96</v>
      </c>
      <c r="I1" s="24" t="s">
        <v>100</v>
      </c>
    </row>
    <row r="2" spans="1:9" x14ac:dyDescent="0.25">
      <c r="A2" s="5" t="s">
        <v>78</v>
      </c>
      <c r="B2" s="5">
        <v>6.1</v>
      </c>
      <c r="C2" s="5">
        <v>10.8</v>
      </c>
      <c r="D2" s="5">
        <v>6</v>
      </c>
      <c r="E2" s="5">
        <v>4</v>
      </c>
      <c r="F2" s="5">
        <v>4</v>
      </c>
      <c r="G2" s="5">
        <v>177.77538220187404</v>
      </c>
      <c r="H2" s="5">
        <f>B2*C2*D2</f>
        <v>395.28</v>
      </c>
      <c r="I2">
        <v>379.88378381147328</v>
      </c>
    </row>
    <row r="3" spans="1:9" x14ac:dyDescent="0.25">
      <c r="A3" s="10" t="s">
        <v>77</v>
      </c>
      <c r="B3" s="10">
        <v>5.0999999999999996</v>
      </c>
      <c r="C3" s="10">
        <v>5.0999999999999996</v>
      </c>
      <c r="D3" s="10">
        <v>5.0999999999999996</v>
      </c>
      <c r="E3" s="5">
        <v>4</v>
      </c>
      <c r="F3" s="5">
        <v>4</v>
      </c>
      <c r="G3" s="5">
        <v>177.77548859229773</v>
      </c>
      <c r="H3" s="5">
        <f>B3*C3*D3</f>
        <v>132.65099999999998</v>
      </c>
      <c r="I3">
        <v>150.64716194497203</v>
      </c>
    </row>
    <row r="4" spans="1:9" x14ac:dyDescent="0.25">
      <c r="A4" s="5" t="s">
        <v>79</v>
      </c>
      <c r="B4" s="5">
        <v>10.199999999999999</v>
      </c>
      <c r="C4" s="5">
        <v>10.199999999999999</v>
      </c>
      <c r="D4" s="5">
        <v>4.0999999999999996</v>
      </c>
      <c r="E4" s="5">
        <v>4</v>
      </c>
      <c r="F4" s="5">
        <v>4</v>
      </c>
      <c r="G4" s="5">
        <v>177.77556838924232</v>
      </c>
      <c r="H4" s="5">
        <f>PI()*D4*D4*(1/4)*B4</f>
        <v>134.66593989245322</v>
      </c>
      <c r="I4">
        <v>136.53034593418437</v>
      </c>
    </row>
    <row r="5" spans="1:9" x14ac:dyDescent="0.25">
      <c r="A5" s="9" t="s">
        <v>79</v>
      </c>
      <c r="B5" s="9">
        <v>4.3</v>
      </c>
      <c r="C5" s="9">
        <v>4.3</v>
      </c>
      <c r="D5" s="9">
        <v>4.3</v>
      </c>
      <c r="E5" s="5">
        <v>4</v>
      </c>
      <c r="F5" s="5">
        <v>4</v>
      </c>
      <c r="G5" s="5">
        <v>177.77574634923849</v>
      </c>
      <c r="H5" s="5">
        <f>PI()*D5*D5*(1/4)*B5</f>
        <v>62.444651777240921</v>
      </c>
      <c r="I5">
        <v>53.143077134356489</v>
      </c>
    </row>
    <row r="6" spans="1:9" x14ac:dyDescent="0.25">
      <c r="A6" s="5" t="s">
        <v>79</v>
      </c>
      <c r="B6" s="5">
        <v>11</v>
      </c>
      <c r="C6" s="5">
        <v>11</v>
      </c>
      <c r="D6" s="5">
        <v>6</v>
      </c>
      <c r="E6" s="5">
        <v>4</v>
      </c>
      <c r="F6" s="5">
        <v>4</v>
      </c>
      <c r="G6" s="5">
        <v>177.77553326696386</v>
      </c>
      <c r="H6" s="5">
        <f>PI()*D6*D6*(1/4)*B6</f>
        <v>311.01767270538954</v>
      </c>
      <c r="I6">
        <v>257.17196238316836</v>
      </c>
    </row>
    <row r="7" spans="1:9" x14ac:dyDescent="0.25">
      <c r="A7" s="7" t="s">
        <v>80</v>
      </c>
      <c r="B7" s="7">
        <v>6</v>
      </c>
      <c r="C7" s="7">
        <v>6</v>
      </c>
      <c r="D7" s="7">
        <v>6</v>
      </c>
      <c r="E7" s="7">
        <v>0</v>
      </c>
      <c r="F7" s="7">
        <v>0</v>
      </c>
      <c r="G7" s="7">
        <v>177.77591390441984</v>
      </c>
      <c r="H7" s="7">
        <f>(4/3)*PI()*B7*C7*D8*(1/8)</f>
        <v>109.32742434492479</v>
      </c>
      <c r="I7">
        <v>123.6045804019755</v>
      </c>
    </row>
    <row r="8" spans="1:9" x14ac:dyDescent="0.25">
      <c r="A8" s="4" t="s">
        <v>78</v>
      </c>
      <c r="B8" s="4">
        <v>15</v>
      </c>
      <c r="C8" s="4">
        <v>6</v>
      </c>
      <c r="D8" s="4">
        <v>5.8</v>
      </c>
      <c r="E8" s="5">
        <v>4</v>
      </c>
      <c r="F8" s="5">
        <v>4</v>
      </c>
      <c r="G8" s="5">
        <v>177.77531977936928</v>
      </c>
      <c r="H8" s="5">
        <f>B8*C8*D8</f>
        <v>522</v>
      </c>
      <c r="I8">
        <v>519.4574258631061</v>
      </c>
    </row>
    <row r="9" spans="1:9" x14ac:dyDescent="0.25">
      <c r="A9" s="16" t="s">
        <v>81</v>
      </c>
      <c r="B9" s="16">
        <v>4.3</v>
      </c>
      <c r="C9" s="16">
        <v>4.3</v>
      </c>
      <c r="D9" s="16">
        <v>4.3</v>
      </c>
      <c r="E9" s="16">
        <v>3</v>
      </c>
      <c r="F9" s="16">
        <v>3</v>
      </c>
      <c r="G9" s="16">
        <v>177.77582263484675</v>
      </c>
      <c r="H9" s="16">
        <f>(1/3)*PI()*(D9/4)*D9*C9</f>
        <v>20.814883925746969</v>
      </c>
      <c r="I9">
        <v>26.951790622755919</v>
      </c>
    </row>
    <row r="10" spans="1:9" x14ac:dyDescent="0.25">
      <c r="A10" s="10" t="s">
        <v>80</v>
      </c>
      <c r="B10" s="10">
        <v>5</v>
      </c>
      <c r="C10" s="10">
        <v>5</v>
      </c>
      <c r="D10" s="10">
        <v>5</v>
      </c>
      <c r="E10" s="7">
        <v>0</v>
      </c>
      <c r="F10" s="7">
        <v>0</v>
      </c>
      <c r="G10" s="7">
        <v>177.77594994429597</v>
      </c>
      <c r="H10" s="7">
        <f>(4/3)*PI()*B10*C10*D11*(1/8)</f>
        <v>130.89969389957471</v>
      </c>
      <c r="I10">
        <v>93.152282007535192</v>
      </c>
    </row>
    <row r="11" spans="1:9" x14ac:dyDescent="0.25">
      <c r="A11" s="4" t="s">
        <v>78</v>
      </c>
      <c r="B11" s="4">
        <v>1.5</v>
      </c>
      <c r="C11" s="4">
        <v>6.3</v>
      </c>
      <c r="D11" s="4">
        <v>10</v>
      </c>
      <c r="E11" s="5">
        <v>4</v>
      </c>
      <c r="F11" s="5">
        <v>4</v>
      </c>
      <c r="G11" s="5">
        <v>177.7754975448583</v>
      </c>
      <c r="H11" s="5">
        <f t="shared" ref="H11:H12" si="0">B11*C11*D11</f>
        <v>94.5</v>
      </c>
      <c r="I11">
        <v>96.413823158236809</v>
      </c>
    </row>
    <row r="12" spans="1:9" x14ac:dyDescent="0.25">
      <c r="A12" s="7" t="s">
        <v>77</v>
      </c>
      <c r="B12" s="7">
        <v>6.1</v>
      </c>
      <c r="C12" s="7">
        <v>6.1</v>
      </c>
      <c r="D12" s="7">
        <v>6.1</v>
      </c>
      <c r="E12" s="5">
        <v>4</v>
      </c>
      <c r="F12" s="5">
        <v>4</v>
      </c>
      <c r="G12" s="5">
        <v>177.77545252842538</v>
      </c>
      <c r="H12" s="5">
        <f t="shared" si="0"/>
        <v>226.98099999999994</v>
      </c>
      <c r="I12">
        <v>231.79306493683993</v>
      </c>
    </row>
    <row r="13" spans="1:9" x14ac:dyDescent="0.25">
      <c r="A13" s="6" t="s">
        <v>81</v>
      </c>
      <c r="B13" s="6">
        <v>9.5</v>
      </c>
      <c r="C13" s="6">
        <v>9.5</v>
      </c>
      <c r="D13" s="6">
        <v>5.5</v>
      </c>
      <c r="E13" s="16">
        <v>3</v>
      </c>
      <c r="F13" s="16">
        <v>3</v>
      </c>
      <c r="G13" s="16">
        <v>177.77565796097031</v>
      </c>
      <c r="H13" s="16">
        <f>(1/3)*PI()*(D13/4)*D13*C13</f>
        <v>75.234599068780568</v>
      </c>
      <c r="I13">
        <v>74.36383934898565</v>
      </c>
    </row>
    <row r="14" spans="1:9" x14ac:dyDescent="0.25">
      <c r="A14" s="16" t="s">
        <v>77</v>
      </c>
      <c r="B14" s="16">
        <v>4.2</v>
      </c>
      <c r="C14" s="16">
        <v>4.2</v>
      </c>
      <c r="D14" s="16">
        <v>4.2</v>
      </c>
      <c r="E14" s="5">
        <v>4</v>
      </c>
      <c r="F14" s="5">
        <v>4</v>
      </c>
      <c r="G14" s="5">
        <v>177.77552104915992</v>
      </c>
      <c r="H14" s="5">
        <f t="shared" ref="H14:H15" si="1">B14*C14*D14</f>
        <v>74.088000000000008</v>
      </c>
      <c r="I14">
        <v>72.230149364115107</v>
      </c>
    </row>
    <row r="15" spans="1:9" x14ac:dyDescent="0.25">
      <c r="A15" s="7" t="s">
        <v>77</v>
      </c>
      <c r="B15" s="7">
        <v>6</v>
      </c>
      <c r="C15" s="7">
        <v>6</v>
      </c>
      <c r="D15" s="7">
        <v>6</v>
      </c>
      <c r="E15" s="5">
        <v>4</v>
      </c>
      <c r="F15" s="5">
        <v>4</v>
      </c>
      <c r="G15" s="5">
        <v>177.77545613484017</v>
      </c>
      <c r="H15" s="5">
        <f t="shared" si="1"/>
        <v>216</v>
      </c>
      <c r="I15">
        <v>223.91034674678605</v>
      </c>
    </row>
    <row r="16" spans="1:9" x14ac:dyDescent="0.25">
      <c r="A16" s="16" t="s">
        <v>80</v>
      </c>
      <c r="B16" s="16">
        <v>4</v>
      </c>
      <c r="C16" s="16">
        <v>4</v>
      </c>
      <c r="D16" s="16">
        <v>4</v>
      </c>
      <c r="E16" s="7">
        <v>0</v>
      </c>
      <c r="F16" s="7">
        <v>0</v>
      </c>
      <c r="G16" s="7">
        <v>177.77598598096307</v>
      </c>
      <c r="H16" s="7">
        <f>(4/3)*PI()*B16*C16*D17*(1/8)</f>
        <v>33.510321638291124</v>
      </c>
      <c r="I16">
        <v>42.86567759553138</v>
      </c>
    </row>
    <row r="17" spans="1:9" x14ac:dyDescent="0.25">
      <c r="A17" s="5" t="s">
        <v>78</v>
      </c>
      <c r="B17" s="5">
        <v>4</v>
      </c>
      <c r="C17" s="5">
        <v>10.199999999999999</v>
      </c>
      <c r="D17" s="5">
        <v>4</v>
      </c>
      <c r="E17" s="5">
        <v>4</v>
      </c>
      <c r="F17" s="5">
        <v>4</v>
      </c>
      <c r="G17" s="5">
        <v>177.77543474069375</v>
      </c>
      <c r="H17" s="5">
        <f>B17*C17*D17</f>
        <v>163.19999999999999</v>
      </c>
      <c r="I17">
        <v>169.77066153506064</v>
      </c>
    </row>
    <row r="18" spans="1:9" x14ac:dyDescent="0.25">
      <c r="A18" s="6" t="s">
        <v>79</v>
      </c>
      <c r="B18" s="6">
        <v>26.3</v>
      </c>
      <c r="C18" s="6">
        <v>26.3</v>
      </c>
      <c r="D18" s="6">
        <v>4</v>
      </c>
      <c r="E18" s="5">
        <v>4</v>
      </c>
      <c r="F18" s="5">
        <v>4</v>
      </c>
      <c r="G18" s="5">
        <v>177.77508015193399</v>
      </c>
      <c r="H18" s="5">
        <f>PI()*D18*D18*(1/4)*B18</f>
        <v>330.49554715764623</v>
      </c>
      <c r="I18">
        <v>330.66077880899815</v>
      </c>
    </row>
    <row r="19" spans="1:9" x14ac:dyDescent="0.25">
      <c r="A19" s="5" t="s">
        <v>78</v>
      </c>
      <c r="B19" s="5">
        <v>10.199999999999999</v>
      </c>
      <c r="C19" s="5">
        <v>4.2</v>
      </c>
      <c r="D19" s="5">
        <v>2.2000000000000002</v>
      </c>
      <c r="E19" s="5">
        <v>4</v>
      </c>
      <c r="F19" s="5">
        <v>4</v>
      </c>
      <c r="G19" s="5">
        <v>177.77544079328521</v>
      </c>
      <c r="H19" s="5">
        <f>B19*C19*D19</f>
        <v>94.248000000000005</v>
      </c>
      <c r="I19">
        <v>93.39192970951477</v>
      </c>
    </row>
    <row r="20" spans="1:9" x14ac:dyDescent="0.25">
      <c r="A20" s="7" t="s">
        <v>81</v>
      </c>
      <c r="B20" s="7">
        <v>10.1</v>
      </c>
      <c r="C20" s="7">
        <v>10.1</v>
      </c>
      <c r="D20" s="7">
        <v>6.2</v>
      </c>
      <c r="E20" s="16">
        <v>3</v>
      </c>
      <c r="F20" s="16">
        <v>3</v>
      </c>
      <c r="G20" s="16">
        <v>177.77563575571247</v>
      </c>
      <c r="H20" s="16">
        <f>(1/3)*PI()*(D20/4)*D20*C20</f>
        <v>101.64204151669296</v>
      </c>
      <c r="I20">
        <v>104.63603661855257</v>
      </c>
    </row>
    <row r="21" spans="1:9" x14ac:dyDescent="0.25">
      <c r="A21" s="16" t="s">
        <v>80</v>
      </c>
      <c r="B21" s="16">
        <v>4.3</v>
      </c>
      <c r="C21" s="16">
        <v>4.3</v>
      </c>
      <c r="D21" s="16">
        <v>4.3</v>
      </c>
      <c r="E21" s="7">
        <v>0</v>
      </c>
      <c r="F21" s="7">
        <v>0</v>
      </c>
      <c r="G21" s="7">
        <v>177.77597517031137</v>
      </c>
      <c r="H21" s="7">
        <f>(4/3)*PI()*B21*C21*D22*(1/8)</f>
        <v>38.725365443250176</v>
      </c>
      <c r="I21">
        <v>59.883050178445963</v>
      </c>
    </row>
    <row r="22" spans="1:9" x14ac:dyDescent="0.25">
      <c r="A22" s="6" t="s">
        <v>79</v>
      </c>
      <c r="B22" s="6">
        <v>30.8</v>
      </c>
      <c r="C22" s="6">
        <v>30.8</v>
      </c>
      <c r="D22" s="6">
        <v>4</v>
      </c>
      <c r="E22" s="5">
        <v>4</v>
      </c>
      <c r="F22" s="5">
        <v>4</v>
      </c>
      <c r="G22" s="5">
        <v>177.7749435558635</v>
      </c>
      <c r="H22" s="5">
        <f>PI()*D22*D22*(1/4)*B22</f>
        <v>387.04421492226254</v>
      </c>
      <c r="I22">
        <v>387.80391223027175</v>
      </c>
    </row>
  </sheetData>
  <autoFilter ref="A1:H22" xr:uid="{EC738509-29E5-4558-A2F2-B02F01D847C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D9129-FD4E-48F9-9A42-FC1E1BBAD9B8}">
  <dimension ref="A1:S25"/>
  <sheetViews>
    <sheetView workbookViewId="0">
      <selection activeCell="E1" sqref="A1:E22"/>
    </sheetView>
  </sheetViews>
  <sheetFormatPr defaultColWidth="8.85546875" defaultRowHeight="15" x14ac:dyDescent="0.25"/>
  <cols>
    <col min="1" max="1" width="15.7109375" style="1" bestFit="1" customWidth="1"/>
    <col min="2" max="5" width="8.85546875" style="1"/>
    <col min="6" max="6" width="20.28515625" style="1" customWidth="1"/>
    <col min="7" max="7" width="19.5703125" style="1" customWidth="1"/>
    <col min="8" max="8" width="19.85546875" style="1" customWidth="1"/>
    <col min="9" max="9" width="15.85546875" style="1" bestFit="1" customWidth="1"/>
    <col min="10" max="10" width="16.7109375" style="1" bestFit="1" customWidth="1"/>
    <col min="11" max="11" width="15.7109375" style="1" bestFit="1" customWidth="1"/>
    <col min="12" max="13" width="16" style="1" bestFit="1" customWidth="1"/>
    <col min="14" max="14" width="16.28515625" style="1" bestFit="1" customWidth="1"/>
    <col min="15" max="15" width="12.28515625" style="1" bestFit="1" customWidth="1"/>
    <col min="16" max="16" width="12.7109375" style="1" bestFit="1" customWidth="1"/>
    <col min="17" max="17" width="12" style="1" bestFit="1" customWidth="1"/>
    <col min="18" max="18" width="15" style="1" bestFit="1" customWidth="1"/>
    <col min="19" max="19" width="15.28515625" style="1" bestFit="1" customWidth="1"/>
    <col min="20" max="16384" width="8.85546875" style="1"/>
  </cols>
  <sheetData>
    <row r="1" spans="1:19" x14ac:dyDescent="0.25">
      <c r="A1" s="8" t="s">
        <v>73</v>
      </c>
      <c r="B1" s="8" t="s">
        <v>74</v>
      </c>
      <c r="C1" s="8" t="s">
        <v>75</v>
      </c>
      <c r="D1" s="8" t="s">
        <v>76</v>
      </c>
      <c r="E1" s="8" t="s">
        <v>96</v>
      </c>
      <c r="F1" s="8" t="s">
        <v>82</v>
      </c>
      <c r="G1" s="8" t="s">
        <v>83</v>
      </c>
      <c r="H1" s="8" t="s">
        <v>84</v>
      </c>
      <c r="I1" s="8" t="s">
        <v>86</v>
      </c>
      <c r="J1" s="8" t="s">
        <v>87</v>
      </c>
      <c r="K1" s="8" t="s">
        <v>88</v>
      </c>
      <c r="L1" s="8" t="s">
        <v>89</v>
      </c>
      <c r="M1" s="8" t="s">
        <v>90</v>
      </c>
      <c r="N1" s="8" t="s">
        <v>91</v>
      </c>
      <c r="O1" s="17" t="s">
        <v>92</v>
      </c>
      <c r="P1" s="20" t="s">
        <v>93</v>
      </c>
      <c r="Q1" s="8" t="s">
        <v>85</v>
      </c>
      <c r="R1" s="17" t="s">
        <v>94</v>
      </c>
      <c r="S1" s="20" t="s">
        <v>95</v>
      </c>
    </row>
    <row r="2" spans="1:19" x14ac:dyDescent="0.25">
      <c r="A2" s="5" t="s">
        <v>78</v>
      </c>
      <c r="B2" s="5">
        <v>6.1</v>
      </c>
      <c r="C2" s="5">
        <v>10.8</v>
      </c>
      <c r="D2" s="5">
        <v>6</v>
      </c>
      <c r="E2" s="5">
        <f>B2*C2*D2</f>
        <v>395.28</v>
      </c>
      <c r="F2" s="4">
        <v>6.7114574704288543</v>
      </c>
      <c r="G2" s="5">
        <v>11.870241960888947</v>
      </c>
      <c r="H2" s="5">
        <v>7.2543649801799956</v>
      </c>
      <c r="I2" s="14">
        <f>B2-(B2*0.14347)</f>
        <v>5.2248329999999994</v>
      </c>
      <c r="J2" s="14">
        <f>B2+(B2*0.14347)</f>
        <v>6.9751669999999999</v>
      </c>
      <c r="K2" s="14">
        <f>C2-(C2*0.14347)</f>
        <v>9.2505240000000004</v>
      </c>
      <c r="L2" s="14">
        <f>C2+(C2*0.14347)</f>
        <v>12.349476000000001</v>
      </c>
      <c r="M2" s="14">
        <f>D2-(D2*0.14347)</f>
        <v>5.1391799999999996</v>
      </c>
      <c r="N2" s="14">
        <f>D2+(D2*0.14347)</f>
        <v>6.8608200000000004</v>
      </c>
      <c r="O2" s="18">
        <f>I2*K2*M2</f>
        <v>248.38912473789762</v>
      </c>
      <c r="P2" s="21">
        <f>J2*L2*N2</f>
        <v>590.98868471181447</v>
      </c>
      <c r="Q2" s="4">
        <f>P2-O2</f>
        <v>342.59955997391683</v>
      </c>
      <c r="R2" s="18">
        <v>248.38707413832608</v>
      </c>
      <c r="S2" s="21">
        <v>591.00014847088778</v>
      </c>
    </row>
    <row r="3" spans="1:19" x14ac:dyDescent="0.25">
      <c r="A3" s="10" t="s">
        <v>77</v>
      </c>
      <c r="B3" s="10">
        <v>5.0999999999999996</v>
      </c>
      <c r="C3" s="10">
        <v>5.0999999999999996</v>
      </c>
      <c r="D3" s="10">
        <v>5.0999999999999996</v>
      </c>
      <c r="E3" s="5">
        <f>B3*C3*D3</f>
        <v>132.65099999999998</v>
      </c>
      <c r="F3" s="4">
        <v>5.5996789821455</v>
      </c>
      <c r="G3" s="4">
        <v>5.659121585663236</v>
      </c>
      <c r="H3" s="4">
        <v>5.5192540947721325</v>
      </c>
      <c r="I3" s="14">
        <f t="shared" ref="I3:I22" si="0">B3-(B3*0.14347)</f>
        <v>4.368303</v>
      </c>
      <c r="J3" s="14">
        <f t="shared" ref="J3:J22" si="1">B3+(B3*0.14347)</f>
        <v>5.8316969999999992</v>
      </c>
      <c r="K3" s="14">
        <f t="shared" ref="K3:K22" si="2">C3-(C3*0.14347)</f>
        <v>4.368303</v>
      </c>
      <c r="L3" s="14">
        <f t="shared" ref="L3:L22" si="3">C3+(C3*0.14347)</f>
        <v>5.8316969999999992</v>
      </c>
      <c r="M3" s="14">
        <f t="shared" ref="M3:M22" si="4">D3-(D3*0.14347)</f>
        <v>4.368303</v>
      </c>
      <c r="N3" s="14">
        <f t="shared" ref="N3:N22" si="5">D3+(D3*0.14347)</f>
        <v>5.8316969999999992</v>
      </c>
      <c r="O3" s="18">
        <f>I3*K3*M3</f>
        <v>83.356268431508951</v>
      </c>
      <c r="P3" s="21">
        <f>J3*L3*N3</f>
        <v>198.32837486264637</v>
      </c>
      <c r="Q3" s="4">
        <f>P3-O3</f>
        <v>114.97210643113742</v>
      </c>
      <c r="R3" s="18">
        <v>83.357695799609402</v>
      </c>
      <c r="S3" s="21">
        <v>198.32782964828547</v>
      </c>
    </row>
    <row r="4" spans="1:19" x14ac:dyDescent="0.25">
      <c r="A4" s="5" t="s">
        <v>79</v>
      </c>
      <c r="B4" s="5">
        <v>10.199999999999999</v>
      </c>
      <c r="C4" s="5">
        <v>10.199999999999999</v>
      </c>
      <c r="D4" s="5">
        <v>4.0999999999999996</v>
      </c>
      <c r="E4" s="5">
        <f>PI()*D4*D4*(1/4)*B4</f>
        <v>134.66593989245322</v>
      </c>
      <c r="F4" s="4">
        <v>10.727138063931609</v>
      </c>
      <c r="G4" s="4">
        <v>10.774531100422447</v>
      </c>
      <c r="H4" s="4">
        <v>4.8710075241818629</v>
      </c>
      <c r="I4" s="14">
        <f t="shared" si="0"/>
        <v>8.7366060000000001</v>
      </c>
      <c r="J4" s="14">
        <f t="shared" si="1"/>
        <v>11.663393999999998</v>
      </c>
      <c r="K4" s="14">
        <f t="shared" si="2"/>
        <v>8.7366060000000001</v>
      </c>
      <c r="L4" s="14">
        <f t="shared" si="3"/>
        <v>11.663393999999998</v>
      </c>
      <c r="M4" s="14">
        <f t="shared" si="4"/>
        <v>3.5117729999999998</v>
      </c>
      <c r="N4" s="14">
        <f t="shared" si="5"/>
        <v>4.6882269999999995</v>
      </c>
      <c r="O4" s="18">
        <f>PI()*(M4/2)*(M4/2)*I4</f>
        <v>84.622432052956881</v>
      </c>
      <c r="P4" s="21">
        <f>PI()*(N4/2)*(N4/2)*J4</f>
        <v>201.34093982119305</v>
      </c>
      <c r="Q4" s="4">
        <f>P4-O4</f>
        <v>116.71850776823617</v>
      </c>
      <c r="R4" s="18">
        <v>268.04720777002291</v>
      </c>
      <c r="S4" s="21">
        <v>637.76477248168339</v>
      </c>
    </row>
    <row r="5" spans="1:19" x14ac:dyDescent="0.25">
      <c r="A5" s="9" t="s">
        <v>79</v>
      </c>
      <c r="B5" s="9">
        <v>4.3</v>
      </c>
      <c r="C5" s="9">
        <v>4.3</v>
      </c>
      <c r="D5" s="9">
        <v>4.3</v>
      </c>
      <c r="E5" s="5">
        <f>PI()*D5*D5*(1/4)*B5</f>
        <v>62.444651777240921</v>
      </c>
      <c r="F5" s="4">
        <v>4.8966479657959097</v>
      </c>
      <c r="G5" s="4">
        <v>4.878909699520416</v>
      </c>
      <c r="H5" s="4">
        <v>4.529738751960406</v>
      </c>
      <c r="I5" s="14">
        <f t="shared" si="0"/>
        <v>3.6830789999999998</v>
      </c>
      <c r="J5" s="14">
        <f t="shared" si="1"/>
        <v>4.9169209999999994</v>
      </c>
      <c r="K5" s="14">
        <f t="shared" si="2"/>
        <v>3.6830789999999998</v>
      </c>
      <c r="L5" s="14">
        <f t="shared" si="3"/>
        <v>4.9169209999999994</v>
      </c>
      <c r="M5" s="14">
        <f t="shared" si="4"/>
        <v>3.6830789999999998</v>
      </c>
      <c r="N5" s="14">
        <f t="shared" si="5"/>
        <v>4.9169209999999994</v>
      </c>
      <c r="O5" s="18">
        <f t="shared" ref="O5:O6" si="6">PI()*(M5/2)*(M5/2)*I5</f>
        <v>39.239456586499877</v>
      </c>
      <c r="P5" s="21">
        <f t="shared" ref="P5:P6" si="7">PI()*(N5/2)*(N5/2)*J5</f>
        <v>93.361876697831562</v>
      </c>
      <c r="Q5" s="4">
        <f t="shared" ref="Q5:Q6" si="8">P5-O5</f>
        <v>54.122420111331685</v>
      </c>
      <c r="R5" s="18">
        <v>49.965771271225705</v>
      </c>
      <c r="S5" s="21">
        <v>118.87115491800894</v>
      </c>
    </row>
    <row r="6" spans="1:19" x14ac:dyDescent="0.25">
      <c r="A6" s="5" t="s">
        <v>79</v>
      </c>
      <c r="B6" s="5">
        <v>11</v>
      </c>
      <c r="C6" s="5">
        <v>11</v>
      </c>
      <c r="D6" s="5">
        <v>6</v>
      </c>
      <c r="E6" s="5">
        <f>PI()*D6*D6*(1/4)*B6</f>
        <v>311.01767270538954</v>
      </c>
      <c r="F6" s="4">
        <v>12.677575544951022</v>
      </c>
      <c r="G6" s="4">
        <v>12.733775774183615</v>
      </c>
      <c r="H6" s="4">
        <v>7.4596040471631788</v>
      </c>
      <c r="I6" s="14">
        <f t="shared" si="0"/>
        <v>9.4218299999999999</v>
      </c>
      <c r="J6" s="14">
        <f t="shared" si="1"/>
        <v>12.57817</v>
      </c>
      <c r="K6" s="14">
        <f t="shared" si="2"/>
        <v>9.4218299999999999</v>
      </c>
      <c r="L6" s="14">
        <f t="shared" si="3"/>
        <v>12.57817</v>
      </c>
      <c r="M6" s="14">
        <f t="shared" si="4"/>
        <v>5.1391799999999996</v>
      </c>
      <c r="N6" s="14">
        <f t="shared" si="5"/>
        <v>6.8608200000000004</v>
      </c>
      <c r="O6" s="18">
        <f t="shared" si="6"/>
        <v>195.43970729940702</v>
      </c>
      <c r="P6" s="21">
        <f t="shared" si="7"/>
        <v>465.00689464250087</v>
      </c>
      <c r="Q6" s="4">
        <f t="shared" si="8"/>
        <v>269.56718734309385</v>
      </c>
      <c r="R6" s="18">
        <v>456.21776420699564</v>
      </c>
      <c r="S6" s="21">
        <v>1085.4227419716947</v>
      </c>
    </row>
    <row r="7" spans="1:19" x14ac:dyDescent="0.25">
      <c r="A7" s="7" t="s">
        <v>80</v>
      </c>
      <c r="B7" s="7">
        <v>6</v>
      </c>
      <c r="C7" s="7">
        <v>6</v>
      </c>
      <c r="D7" s="7">
        <v>6</v>
      </c>
      <c r="E7" s="7">
        <f>(4/3)*PI()*B7*C7*D8*(1/8)</f>
        <v>109.32742434492479</v>
      </c>
      <c r="F7" s="4">
        <v>7.0088071656435176</v>
      </c>
      <c r="G7" s="4">
        <v>7.0075302740231953</v>
      </c>
      <c r="H7" s="4">
        <v>6.9897066655491482</v>
      </c>
      <c r="I7" s="14">
        <f t="shared" si="0"/>
        <v>5.1391799999999996</v>
      </c>
      <c r="J7" s="14">
        <f t="shared" si="1"/>
        <v>6.8608200000000004</v>
      </c>
      <c r="K7" s="14">
        <f t="shared" si="2"/>
        <v>5.1391799999999996</v>
      </c>
      <c r="L7" s="14">
        <f t="shared" si="3"/>
        <v>6.8608200000000004</v>
      </c>
      <c r="M7" s="14">
        <f t="shared" si="4"/>
        <v>5.1391799999999996</v>
      </c>
      <c r="N7" s="14">
        <f t="shared" si="5"/>
        <v>6.8608200000000004</v>
      </c>
      <c r="O7" s="18">
        <f>(4/3)*(I7/2)*(I7/2)*(I7/2)*PI()</f>
        <v>71.06898447251163</v>
      </c>
      <c r="P7" s="21">
        <f>(4/3)*PI()*(J7/2)*(J7/2)*(J7/2)</f>
        <v>169.09341623363667</v>
      </c>
      <c r="Q7" s="4">
        <f>P7-O7</f>
        <v>98.024431761125044</v>
      </c>
      <c r="R7" s="18">
        <v>135.73042130373233</v>
      </c>
      <c r="S7" s="21">
        <v>322.94916024268025</v>
      </c>
    </row>
    <row r="8" spans="1:19" x14ac:dyDescent="0.25">
      <c r="A8" s="4" t="s">
        <v>78</v>
      </c>
      <c r="B8" s="4">
        <v>15</v>
      </c>
      <c r="C8" s="4">
        <v>6</v>
      </c>
      <c r="D8" s="4">
        <v>5.8</v>
      </c>
      <c r="E8" s="5">
        <f>B8*C8*D8</f>
        <v>522</v>
      </c>
      <c r="F8" s="5">
        <v>16.964535643126382</v>
      </c>
      <c r="G8" s="5">
        <v>7.7917182141969104</v>
      </c>
      <c r="H8" s="5">
        <v>7.8303170887052316</v>
      </c>
      <c r="I8" s="14">
        <f t="shared" si="0"/>
        <v>12.847950000000001</v>
      </c>
      <c r="J8" s="14">
        <f t="shared" si="1"/>
        <v>17.152049999999999</v>
      </c>
      <c r="K8" s="14">
        <f t="shared" si="2"/>
        <v>5.1391799999999996</v>
      </c>
      <c r="L8" s="14">
        <f t="shared" si="3"/>
        <v>6.8608200000000004</v>
      </c>
      <c r="M8" s="14">
        <f t="shared" si="4"/>
        <v>4.9678740000000001</v>
      </c>
      <c r="N8" s="14">
        <f t="shared" si="5"/>
        <v>6.6321259999999995</v>
      </c>
      <c r="O8" s="18">
        <f>I8*K8*M8</f>
        <v>328.01842520032017</v>
      </c>
      <c r="P8" s="21">
        <f>J8*L8*N8</f>
        <v>780.44953809847971</v>
      </c>
      <c r="Q8" s="4">
        <f>P8-O8</f>
        <v>452.43111289815954</v>
      </c>
      <c r="R8" s="18">
        <v>328.01424668606666</v>
      </c>
      <c r="S8" s="21">
        <v>780.45544395645709</v>
      </c>
    </row>
    <row r="9" spans="1:19" x14ac:dyDescent="0.25">
      <c r="A9" s="16" t="s">
        <v>81</v>
      </c>
      <c r="B9" s="16">
        <v>4.3</v>
      </c>
      <c r="C9" s="16">
        <v>4.3</v>
      </c>
      <c r="D9" s="16">
        <v>4.3</v>
      </c>
      <c r="E9" s="16">
        <f>(1/3)*PI()*(D9/4)*D9*C9</f>
        <v>20.814883925746969</v>
      </c>
      <c r="F9" s="4">
        <v>4.6666920039007787</v>
      </c>
      <c r="G9" s="4">
        <v>4.6906107742357488</v>
      </c>
      <c r="H9" s="4">
        <v>4.302146119837718</v>
      </c>
      <c r="I9" s="14">
        <f t="shared" si="0"/>
        <v>3.6830789999999998</v>
      </c>
      <c r="J9" s="14">
        <f t="shared" si="1"/>
        <v>4.9169209999999994</v>
      </c>
      <c r="K9" s="14">
        <f t="shared" si="2"/>
        <v>3.6830789999999998</v>
      </c>
      <c r="L9" s="14">
        <f t="shared" si="3"/>
        <v>4.9169209999999994</v>
      </c>
      <c r="M9" s="14">
        <f t="shared" si="4"/>
        <v>3.6830789999999998</v>
      </c>
      <c r="N9" s="14">
        <f t="shared" si="5"/>
        <v>4.9169209999999994</v>
      </c>
      <c r="O9" s="18">
        <f>PI()*(M9/2)*(M9/2)*(K9/3)</f>
        <v>13.079818862166626</v>
      </c>
      <c r="P9" s="21">
        <f>PI()*(N9/2)*(N9/2)*(L9/3)</f>
        <v>31.120625565943858</v>
      </c>
      <c r="Q9" s="4">
        <f>P9-O9</f>
        <v>18.040806703777232</v>
      </c>
      <c r="R9" s="18">
        <v>49.965771271225705</v>
      </c>
      <c r="S9" s="21">
        <v>118.87115491800894</v>
      </c>
    </row>
    <row r="10" spans="1:19" x14ac:dyDescent="0.25">
      <c r="A10" s="10" t="s">
        <v>80</v>
      </c>
      <c r="B10" s="10">
        <v>5</v>
      </c>
      <c r="C10" s="10">
        <v>5</v>
      </c>
      <c r="D10" s="10">
        <v>5</v>
      </c>
      <c r="E10" s="7">
        <f>(4/3)*PI()*B10*C10*D11*(1/8)</f>
        <v>130.89969389957471</v>
      </c>
      <c r="F10" s="4">
        <v>5.50380889323168</v>
      </c>
      <c r="G10" s="4">
        <v>5.5044457066158312</v>
      </c>
      <c r="H10" s="4">
        <v>5.5302322850855203</v>
      </c>
      <c r="I10" s="14">
        <f t="shared" si="0"/>
        <v>4.2826500000000003</v>
      </c>
      <c r="J10" s="14">
        <f t="shared" si="1"/>
        <v>5.7173499999999997</v>
      </c>
      <c r="K10" s="14">
        <f t="shared" si="2"/>
        <v>4.2826500000000003</v>
      </c>
      <c r="L10" s="14">
        <f t="shared" si="3"/>
        <v>5.7173499999999997</v>
      </c>
      <c r="M10" s="14">
        <f t="shared" si="4"/>
        <v>4.2826500000000003</v>
      </c>
      <c r="N10" s="14">
        <f t="shared" si="5"/>
        <v>5.7173499999999997</v>
      </c>
      <c r="O10" s="18">
        <f>(4/3)*(I10/2)*(I10/2)*(I10/2)*PI()</f>
        <v>41.127884532703511</v>
      </c>
      <c r="P10" s="21">
        <f>(4/3)*PI()*(J10/2)*(J10/2)*(J10/2)</f>
        <v>97.854986246317495</v>
      </c>
      <c r="Q10" s="4">
        <f>P10-O10</f>
        <v>56.727101713613983</v>
      </c>
      <c r="R10" s="18">
        <v>78.550344497632352</v>
      </c>
      <c r="S10" s="21">
        <v>186.88835893787095</v>
      </c>
    </row>
    <row r="11" spans="1:19" x14ac:dyDescent="0.25">
      <c r="A11" s="4" t="s">
        <v>78</v>
      </c>
      <c r="B11" s="4">
        <v>1.5</v>
      </c>
      <c r="C11" s="4">
        <v>6.3</v>
      </c>
      <c r="D11" s="4">
        <v>10</v>
      </c>
      <c r="E11" s="5">
        <f t="shared" ref="E11:E12" si="9">B11*C11*D11</f>
        <v>94.5</v>
      </c>
      <c r="F11" s="4">
        <v>1.4783497371948668</v>
      </c>
      <c r="G11" s="4">
        <v>6.7895883655684122</v>
      </c>
      <c r="H11" s="4">
        <v>11.871406677354781</v>
      </c>
      <c r="I11" s="14">
        <f t="shared" si="0"/>
        <v>1.2847949999999999</v>
      </c>
      <c r="J11" s="14">
        <f t="shared" si="1"/>
        <v>1.7152050000000001</v>
      </c>
      <c r="K11" s="14">
        <f t="shared" si="2"/>
        <v>5.3961389999999998</v>
      </c>
      <c r="L11" s="14">
        <f t="shared" si="3"/>
        <v>7.2038609999999998</v>
      </c>
      <c r="M11" s="14">
        <f t="shared" si="4"/>
        <v>8.5653000000000006</v>
      </c>
      <c r="N11" s="14">
        <f t="shared" si="5"/>
        <v>11.434699999999999</v>
      </c>
      <c r="O11" s="18">
        <f t="shared" ref="O11:O12" si="10">I11*K11*M11</f>
        <v>59.382645941437275</v>
      </c>
      <c r="P11" s="21">
        <f t="shared" ref="P11:P12" si="11">J11*L11*N11</f>
        <v>141.28827844886271</v>
      </c>
      <c r="Q11" s="4">
        <f t="shared" ref="Q11:Q12" si="12">P11-O11</f>
        <v>81.905632507425437</v>
      </c>
      <c r="R11" s="18">
        <v>59.36920182315086</v>
      </c>
      <c r="S11" s="21">
        <v>141.27980430022856</v>
      </c>
    </row>
    <row r="12" spans="1:19" x14ac:dyDescent="0.25">
      <c r="A12" s="7" t="s">
        <v>77</v>
      </c>
      <c r="B12" s="7">
        <v>6.1</v>
      </c>
      <c r="C12" s="7">
        <v>6.1</v>
      </c>
      <c r="D12" s="7">
        <v>6.1</v>
      </c>
      <c r="E12" s="5">
        <f t="shared" si="9"/>
        <v>226.98099999999994</v>
      </c>
      <c r="F12" s="4">
        <v>6.5719635550770681</v>
      </c>
      <c r="G12" s="4">
        <v>6.9012361304546284</v>
      </c>
      <c r="H12" s="4">
        <v>6.7090956079675221</v>
      </c>
      <c r="I12" s="14">
        <f t="shared" si="0"/>
        <v>5.2248329999999994</v>
      </c>
      <c r="J12" s="14">
        <f t="shared" si="1"/>
        <v>6.9751669999999999</v>
      </c>
      <c r="K12" s="14">
        <f t="shared" si="2"/>
        <v>5.2248329999999994</v>
      </c>
      <c r="L12" s="14">
        <f t="shared" si="3"/>
        <v>6.9751669999999999</v>
      </c>
      <c r="M12" s="14">
        <f t="shared" si="4"/>
        <v>5.2248329999999994</v>
      </c>
      <c r="N12" s="14">
        <f t="shared" si="5"/>
        <v>6.9751669999999999</v>
      </c>
      <c r="O12" s="18">
        <f t="shared" si="10"/>
        <v>142.63208844903036</v>
      </c>
      <c r="P12" s="21">
        <f t="shared" si="11"/>
        <v>339.362483921707</v>
      </c>
      <c r="Q12" s="4">
        <f t="shared" si="12"/>
        <v>196.73039547267663</v>
      </c>
      <c r="R12" s="18">
        <v>142.63066187963082</v>
      </c>
      <c r="S12" s="21">
        <v>339.36754737243683</v>
      </c>
    </row>
    <row r="13" spans="1:19" x14ac:dyDescent="0.25">
      <c r="A13" s="6" t="s">
        <v>81</v>
      </c>
      <c r="B13" s="6">
        <v>9.5</v>
      </c>
      <c r="C13" s="6">
        <v>9.5</v>
      </c>
      <c r="D13" s="6">
        <v>5.5</v>
      </c>
      <c r="E13" s="16">
        <f>(1/3)*PI()*(D13/4)*D13*C13</f>
        <v>75.234599068780568</v>
      </c>
      <c r="F13" s="6">
        <v>11.291598940097117</v>
      </c>
      <c r="G13" s="6">
        <v>11.326712914531802</v>
      </c>
      <c r="H13" s="6">
        <v>5.3943870888664849</v>
      </c>
      <c r="I13" s="15">
        <f t="shared" si="0"/>
        <v>8.1370350000000009</v>
      </c>
      <c r="J13" s="15">
        <f t="shared" si="1"/>
        <v>10.862964999999999</v>
      </c>
      <c r="K13" s="15">
        <f t="shared" si="2"/>
        <v>8.1370350000000009</v>
      </c>
      <c r="L13" s="15">
        <f t="shared" si="3"/>
        <v>10.862964999999999</v>
      </c>
      <c r="M13" s="15">
        <f t="shared" si="4"/>
        <v>4.710915</v>
      </c>
      <c r="N13" s="15">
        <f t="shared" si="5"/>
        <v>6.289085</v>
      </c>
      <c r="O13" s="18">
        <f>PI()*(M13/2)*(M13/2)*(K13/3)</f>
        <v>47.276503270342687</v>
      </c>
      <c r="P13" s="21">
        <f>PI()*(N13/2)*(N13/2)*(L13/3)</f>
        <v>112.48430669014198</v>
      </c>
      <c r="Q13" s="4">
        <f>P13-O13</f>
        <v>65.207803419799291</v>
      </c>
      <c r="R13" s="18">
        <v>311.92598385243309</v>
      </c>
      <c r="S13" s="21">
        <v>742.12590435975665</v>
      </c>
    </row>
    <row r="14" spans="1:19" x14ac:dyDescent="0.25">
      <c r="A14" s="16" t="s">
        <v>77</v>
      </c>
      <c r="B14" s="16">
        <v>4.2</v>
      </c>
      <c r="C14" s="16">
        <v>4.2</v>
      </c>
      <c r="D14" s="16">
        <v>4.2</v>
      </c>
      <c r="E14" s="5">
        <f t="shared" ref="E14:E15" si="13">B14*C14*D14</f>
        <v>74.088000000000008</v>
      </c>
      <c r="F14" s="4">
        <v>4.496117870466442</v>
      </c>
      <c r="G14" s="4">
        <v>4.5413474310270461</v>
      </c>
      <c r="H14" s="4">
        <v>4.7411773057122772</v>
      </c>
      <c r="I14" s="14">
        <f t="shared" si="0"/>
        <v>3.5974260000000005</v>
      </c>
      <c r="J14" s="14">
        <f t="shared" si="1"/>
        <v>4.8025739999999999</v>
      </c>
      <c r="K14" s="14">
        <f t="shared" si="2"/>
        <v>3.5974260000000005</v>
      </c>
      <c r="L14" s="14">
        <f t="shared" si="3"/>
        <v>4.8025739999999999</v>
      </c>
      <c r="M14" s="14">
        <f t="shared" si="4"/>
        <v>3.5974260000000005</v>
      </c>
      <c r="N14" s="14">
        <f t="shared" si="5"/>
        <v>4.8025739999999999</v>
      </c>
      <c r="O14" s="18">
        <f t="shared" ref="O14:O15" si="14">I14*K14*M14</f>
        <v>46.55599441808684</v>
      </c>
      <c r="P14" s="21">
        <f t="shared" ref="P14:P15" si="15">J14*L14*N14</f>
        <v>110.77001030390838</v>
      </c>
      <c r="Q14" s="4">
        <f t="shared" ref="Q14:Q15" si="16">P14-O14</f>
        <v>64.214015885821539</v>
      </c>
      <c r="R14" s="18">
        <v>46.560745679756309</v>
      </c>
      <c r="S14" s="21">
        <v>110.76949453070699</v>
      </c>
    </row>
    <row r="15" spans="1:19" x14ac:dyDescent="0.25">
      <c r="A15" s="7" t="s">
        <v>77</v>
      </c>
      <c r="B15" s="7">
        <v>6</v>
      </c>
      <c r="C15" s="7">
        <v>6</v>
      </c>
      <c r="D15" s="7">
        <v>6</v>
      </c>
      <c r="E15" s="5">
        <f t="shared" si="13"/>
        <v>216</v>
      </c>
      <c r="F15" s="4">
        <v>6.6607829881121585</v>
      </c>
      <c r="G15" s="4">
        <v>7.0309838426329607</v>
      </c>
      <c r="H15" s="4">
        <v>6.9065618468009564</v>
      </c>
      <c r="I15" s="14">
        <f t="shared" si="0"/>
        <v>5.1391799999999996</v>
      </c>
      <c r="J15" s="14">
        <f t="shared" si="1"/>
        <v>6.8608200000000004</v>
      </c>
      <c r="K15" s="14">
        <f t="shared" si="2"/>
        <v>5.1391799999999996</v>
      </c>
      <c r="L15" s="14">
        <f t="shared" si="3"/>
        <v>6.8608200000000004</v>
      </c>
      <c r="M15" s="14">
        <f t="shared" si="4"/>
        <v>5.1391799999999996</v>
      </c>
      <c r="N15" s="14">
        <f t="shared" si="5"/>
        <v>6.8608200000000004</v>
      </c>
      <c r="O15" s="18">
        <f t="shared" si="14"/>
        <v>135.7317621518566</v>
      </c>
      <c r="P15" s="21">
        <f t="shared" si="15"/>
        <v>322.9446364545434</v>
      </c>
      <c r="Q15" s="4">
        <f t="shared" si="16"/>
        <v>187.2128743026868</v>
      </c>
      <c r="R15" s="18">
        <v>135.73042130373233</v>
      </c>
      <c r="S15" s="21">
        <v>322.94916024268025</v>
      </c>
    </row>
    <row r="16" spans="1:19" x14ac:dyDescent="0.25">
      <c r="A16" s="16" t="s">
        <v>80</v>
      </c>
      <c r="B16" s="16">
        <v>4</v>
      </c>
      <c r="C16" s="16">
        <v>4</v>
      </c>
      <c r="D16" s="16">
        <v>4</v>
      </c>
      <c r="E16" s="7">
        <f>(4/3)*PI()*B16*C16*D17*(1/8)</f>
        <v>33.510321638291124</v>
      </c>
      <c r="F16" s="4">
        <v>4.5369905386243401</v>
      </c>
      <c r="G16" s="4">
        <v>4.5233812990578866</v>
      </c>
      <c r="H16" s="4">
        <v>4.520775244689534</v>
      </c>
      <c r="I16" s="14">
        <f t="shared" si="0"/>
        <v>3.4261200000000001</v>
      </c>
      <c r="J16" s="14">
        <f t="shared" si="1"/>
        <v>4.5738799999999999</v>
      </c>
      <c r="K16" s="14">
        <f t="shared" si="2"/>
        <v>3.4261200000000001</v>
      </c>
      <c r="L16" s="14">
        <f t="shared" si="3"/>
        <v>4.5738799999999999</v>
      </c>
      <c r="M16" s="14">
        <f t="shared" si="4"/>
        <v>3.4261200000000001</v>
      </c>
      <c r="N16" s="14">
        <f t="shared" si="5"/>
        <v>4.5738799999999999</v>
      </c>
      <c r="O16" s="18">
        <f>(4/3)*(I16/2)*(I16/2)*(I16/2)*PI()</f>
        <v>21.057476880744193</v>
      </c>
      <c r="P16" s="21">
        <f>(4/3)*PI()*(J16/2)*(J16/2)*(J16/2)</f>
        <v>50.101752958114552</v>
      </c>
      <c r="Q16" s="4">
        <f t="shared" ref="Q16:Q22" si="17">P16-O16</f>
        <v>29.044276077370359</v>
      </c>
      <c r="R16" s="18">
        <v>40.221761442924098</v>
      </c>
      <c r="S16" s="21">
        <v>95.687718961306956</v>
      </c>
    </row>
    <row r="17" spans="1:19" x14ac:dyDescent="0.25">
      <c r="A17" s="5" t="s">
        <v>78</v>
      </c>
      <c r="B17" s="5">
        <v>4</v>
      </c>
      <c r="C17" s="5">
        <v>10.199999999999999</v>
      </c>
      <c r="D17" s="5">
        <v>4</v>
      </c>
      <c r="E17" s="5">
        <f>B17*C17*D17</f>
        <v>163.19999999999999</v>
      </c>
      <c r="F17" s="4">
        <v>4.4883928323935605</v>
      </c>
      <c r="G17" s="4">
        <v>10.878836719693362</v>
      </c>
      <c r="H17" s="4">
        <v>4.9843568225340347</v>
      </c>
      <c r="I17" s="14">
        <f t="shared" si="0"/>
        <v>3.4261200000000001</v>
      </c>
      <c r="J17" s="14">
        <f t="shared" si="1"/>
        <v>4.5738799999999999</v>
      </c>
      <c r="K17" s="14">
        <f t="shared" si="2"/>
        <v>8.7366060000000001</v>
      </c>
      <c r="L17" s="14">
        <f t="shared" si="3"/>
        <v>11.663393999999998</v>
      </c>
      <c r="M17" s="14">
        <f t="shared" si="4"/>
        <v>3.4261200000000001</v>
      </c>
      <c r="N17" s="14">
        <f t="shared" si="5"/>
        <v>4.5738799999999999</v>
      </c>
      <c r="O17" s="18">
        <f>I17*K17*M17</f>
        <v>102.55288695918057</v>
      </c>
      <c r="P17" s="21">
        <f>J17*L17*N17</f>
        <v>244.00261421009941</v>
      </c>
      <c r="Q17" s="4">
        <f t="shared" si="17"/>
        <v>141.44972725091884</v>
      </c>
      <c r="R17" s="18">
        <v>102.52529150861194</v>
      </c>
      <c r="S17" s="21">
        <v>244.0074120778597</v>
      </c>
    </row>
    <row r="18" spans="1:19" x14ac:dyDescent="0.25">
      <c r="A18" s="6" t="s">
        <v>79</v>
      </c>
      <c r="B18" s="6">
        <v>26.3</v>
      </c>
      <c r="C18" s="6">
        <v>26.3</v>
      </c>
      <c r="D18" s="6">
        <v>4</v>
      </c>
      <c r="E18" s="5">
        <f>PI()*D18*D18*(1/4)*B18</f>
        <v>330.49554715764623</v>
      </c>
      <c r="F18" s="6">
        <v>27.538346372295624</v>
      </c>
      <c r="G18" s="6">
        <v>27.580091548852078</v>
      </c>
      <c r="H18" s="6">
        <v>6.8833264817427562</v>
      </c>
      <c r="I18" s="15">
        <f t="shared" si="0"/>
        <v>22.526738999999999</v>
      </c>
      <c r="J18" s="15">
        <f t="shared" si="1"/>
        <v>30.073261000000002</v>
      </c>
      <c r="K18" s="15">
        <f t="shared" si="2"/>
        <v>22.526738999999999</v>
      </c>
      <c r="L18" s="15">
        <f t="shared" si="3"/>
        <v>30.073261000000002</v>
      </c>
      <c r="M18" s="15">
        <f t="shared" si="4"/>
        <v>3.4261200000000001</v>
      </c>
      <c r="N18" s="15">
        <f t="shared" si="5"/>
        <v>4.5738799999999999</v>
      </c>
      <c r="O18" s="18">
        <f>PI()*(M18/2)*(M18/2)*I18</f>
        <v>207.67936573633961</v>
      </c>
      <c r="P18" s="21">
        <f>PI()*(N18/2)*(N18/2)*J18</f>
        <v>494.12853854940488</v>
      </c>
      <c r="Q18" s="4">
        <f t="shared" si="17"/>
        <v>286.44917281306527</v>
      </c>
      <c r="R18" s="18">
        <v>1740.9729620603189</v>
      </c>
      <c r="S18" s="21">
        <v>4246.664453844498</v>
      </c>
    </row>
    <row r="19" spans="1:19" x14ac:dyDescent="0.25">
      <c r="A19" s="5" t="s">
        <v>78</v>
      </c>
      <c r="B19" s="5">
        <v>10.199999999999999</v>
      </c>
      <c r="C19" s="5">
        <v>4.2</v>
      </c>
      <c r="D19" s="5">
        <v>2.2000000000000002</v>
      </c>
      <c r="E19" s="5">
        <f>B19*C19*D19</f>
        <v>94.248000000000005</v>
      </c>
      <c r="F19" s="4">
        <v>11.20337533511975</v>
      </c>
      <c r="G19" s="4">
        <v>4.4655576300813964</v>
      </c>
      <c r="H19" s="4">
        <v>2.9627387912564651</v>
      </c>
      <c r="I19" s="14">
        <f t="shared" si="0"/>
        <v>8.7366060000000001</v>
      </c>
      <c r="J19" s="14">
        <f t="shared" si="1"/>
        <v>11.663393999999998</v>
      </c>
      <c r="K19" s="14">
        <f t="shared" si="2"/>
        <v>3.5974260000000005</v>
      </c>
      <c r="L19" s="14">
        <f t="shared" si="3"/>
        <v>4.8025739999999999</v>
      </c>
      <c r="M19" s="14">
        <f t="shared" si="4"/>
        <v>1.8843660000000002</v>
      </c>
      <c r="N19" s="14">
        <f t="shared" si="5"/>
        <v>2.5156340000000004</v>
      </c>
      <c r="O19" s="18">
        <f>I19*K19*M19</f>
        <v>59.224292218926792</v>
      </c>
      <c r="P19" s="21">
        <f>J19*L19*N19</f>
        <v>140.91150970633242</v>
      </c>
      <c r="Q19" s="4">
        <f t="shared" si="17"/>
        <v>81.687217487405633</v>
      </c>
      <c r="R19" s="18">
        <v>59.185233310768908</v>
      </c>
      <c r="S19" s="21">
        <v>140.87028058020454</v>
      </c>
    </row>
    <row r="20" spans="1:19" x14ac:dyDescent="0.25">
      <c r="A20" s="7" t="s">
        <v>81</v>
      </c>
      <c r="B20" s="7">
        <v>10.1</v>
      </c>
      <c r="C20" s="7">
        <v>10.1</v>
      </c>
      <c r="D20" s="7">
        <v>6.2</v>
      </c>
      <c r="E20" s="16">
        <f>(1/3)*PI()*(D20/4)*D20*C20</f>
        <v>101.64204151669296</v>
      </c>
      <c r="F20" s="4">
        <v>11.387614634391195</v>
      </c>
      <c r="G20" s="4">
        <v>11.385112046279241</v>
      </c>
      <c r="H20" s="4">
        <v>6.3717571242685223</v>
      </c>
      <c r="I20" s="14">
        <f t="shared" si="0"/>
        <v>8.6509529999999994</v>
      </c>
      <c r="J20" s="14">
        <f t="shared" si="1"/>
        <v>11.549047</v>
      </c>
      <c r="K20" s="14">
        <f t="shared" si="2"/>
        <v>8.6509529999999994</v>
      </c>
      <c r="L20" s="14">
        <f t="shared" si="3"/>
        <v>11.549047</v>
      </c>
      <c r="M20" s="14">
        <f t="shared" si="4"/>
        <v>5.310486</v>
      </c>
      <c r="N20" s="14">
        <f t="shared" si="5"/>
        <v>7.0895140000000003</v>
      </c>
      <c r="O20" s="18">
        <f>PI()*(M20/2)*(M20/2)*(K20/3)</f>
        <v>63.87061761005976</v>
      </c>
      <c r="P20" s="21">
        <f>PI()*(N20/2)*(N20/2)*(L20/3)</f>
        <v>151.96644512086121</v>
      </c>
      <c r="Q20" s="4">
        <f t="shared" si="17"/>
        <v>88.095827510801456</v>
      </c>
      <c r="R20" s="18">
        <v>397.44365784226954</v>
      </c>
      <c r="S20" s="21">
        <v>945.57363004341983</v>
      </c>
    </row>
    <row r="21" spans="1:19" x14ac:dyDescent="0.25">
      <c r="A21" s="16" t="s">
        <v>80</v>
      </c>
      <c r="B21" s="16">
        <v>4.3</v>
      </c>
      <c r="C21" s="16">
        <v>4.3</v>
      </c>
      <c r="D21" s="16">
        <v>4.3</v>
      </c>
      <c r="E21" s="7">
        <f>(4/3)*PI()*B21*C21*D22*(1/8)</f>
        <v>38.725365443250176</v>
      </c>
      <c r="F21" s="4">
        <v>4.8587205545333969</v>
      </c>
      <c r="G21" s="4">
        <v>4.836688740788178</v>
      </c>
      <c r="H21" s="4">
        <v>4.8675469075455986</v>
      </c>
      <c r="I21" s="14">
        <f t="shared" si="0"/>
        <v>3.6830789999999998</v>
      </c>
      <c r="J21" s="14">
        <f t="shared" si="1"/>
        <v>4.9169209999999994</v>
      </c>
      <c r="K21" s="14">
        <f t="shared" si="2"/>
        <v>3.6830789999999998</v>
      </c>
      <c r="L21" s="14">
        <f t="shared" si="3"/>
        <v>4.9169209999999994</v>
      </c>
      <c r="M21" s="14">
        <f t="shared" si="4"/>
        <v>3.6830789999999998</v>
      </c>
      <c r="N21" s="14">
        <f t="shared" si="5"/>
        <v>4.9169209999999994</v>
      </c>
      <c r="O21" s="18">
        <f>(4/3)*(I21/2)*(I21/2)*(I21/2)*PI()</f>
        <v>26.159637724333255</v>
      </c>
      <c r="P21" s="21">
        <f>(4/3)*PI()*(J21/2)*(J21/2)*(J21/2)</f>
        <v>62.241251131887708</v>
      </c>
      <c r="Q21" s="4">
        <f t="shared" si="17"/>
        <v>36.081613407554457</v>
      </c>
      <c r="R21" s="18">
        <v>49.965771271225705</v>
      </c>
      <c r="S21" s="21">
        <v>118.87115491800894</v>
      </c>
    </row>
    <row r="22" spans="1:19" x14ac:dyDescent="0.25">
      <c r="A22" s="6" t="s">
        <v>79</v>
      </c>
      <c r="B22" s="6">
        <v>30.8</v>
      </c>
      <c r="C22" s="6">
        <v>30.8</v>
      </c>
      <c r="D22" s="6">
        <v>4</v>
      </c>
      <c r="E22" s="5">
        <f>PI()*D22*D22*(1/4)*B22</f>
        <v>387.04421492226254</v>
      </c>
      <c r="F22" s="6">
        <v>32.435533478011365</v>
      </c>
      <c r="G22" s="6">
        <v>32.508213569188591</v>
      </c>
      <c r="H22" s="6">
        <v>7.375795168481555</v>
      </c>
      <c r="I22" s="15">
        <f t="shared" si="0"/>
        <v>26.381124</v>
      </c>
      <c r="J22" s="15">
        <f t="shared" si="1"/>
        <v>35.218876000000002</v>
      </c>
      <c r="K22" s="15">
        <f t="shared" si="2"/>
        <v>26.381124</v>
      </c>
      <c r="L22" s="15">
        <f t="shared" si="3"/>
        <v>35.218876000000002</v>
      </c>
      <c r="M22" s="15">
        <f t="shared" si="4"/>
        <v>3.4261200000000001</v>
      </c>
      <c r="N22" s="15">
        <f t="shared" si="5"/>
        <v>4.5738799999999999</v>
      </c>
      <c r="O22" s="18">
        <f>PI()*(M22/2)*(M22/2)*I22</f>
        <v>243.21385797259543</v>
      </c>
      <c r="P22" s="21">
        <f>PI()*(N22/2)*(N22/2)*J22</f>
        <v>578.67524666622319</v>
      </c>
      <c r="Q22" s="4">
        <f t="shared" si="17"/>
        <v>335.46138869362778</v>
      </c>
      <c r="R22" s="18">
        <v>2418.4399470457129</v>
      </c>
      <c r="S22" s="21">
        <v>6060.1004174180453</v>
      </c>
    </row>
    <row r="24" spans="1:19" x14ac:dyDescent="0.25">
      <c r="D24" s="4">
        <v>1</v>
      </c>
      <c r="E24" s="4"/>
      <c r="F24" s="14">
        <f>D24-(D24*0.14347)</f>
        <v>0.85653000000000001</v>
      </c>
      <c r="G24" s="14">
        <f>D24+(D24*0.14347)</f>
        <v>1.14347</v>
      </c>
    </row>
    <row r="25" spans="1:19" x14ac:dyDescent="0.25">
      <c r="F25" s="4">
        <f>(G24-F24)</f>
        <v>0.28693999999999997</v>
      </c>
      <c r="G25" s="4">
        <f>F25/2</f>
        <v>0.14346999999999999</v>
      </c>
    </row>
  </sheetData>
  <autoFilter ref="A1:N22" xr:uid="{FFACE220-7952-43B2-96AE-1F4FC26979F5}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E21BC-272C-4049-B93E-ABC7FDFE9A16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1C9F9-C83E-43DE-A5A4-87FFF708AB6C}">
  <dimension ref="A1:R10"/>
  <sheetViews>
    <sheetView topLeftCell="K1" workbookViewId="0">
      <selection activeCell="U9" sqref="U9"/>
    </sheetView>
  </sheetViews>
  <sheetFormatPr defaultRowHeight="15" x14ac:dyDescent="0.25"/>
  <cols>
    <col min="5" max="7" width="12" bestFit="1" customWidth="1"/>
    <col min="8" max="8" width="9" bestFit="1" customWidth="1"/>
    <col min="9" max="9" width="10" bestFit="1" customWidth="1"/>
    <col min="10" max="10" width="9" bestFit="1" customWidth="1"/>
    <col min="11" max="11" width="9.85546875" customWidth="1"/>
    <col min="12" max="12" width="9.28515625" customWidth="1"/>
    <col min="13" max="13" width="10.42578125" customWidth="1"/>
    <col min="14" max="14" width="12.28515625" bestFit="1" customWidth="1"/>
    <col min="15" max="15" width="12.5703125" bestFit="1" customWidth="1"/>
    <col min="16" max="16" width="12" bestFit="1" customWidth="1"/>
    <col min="17" max="17" width="14.7109375" bestFit="1" customWidth="1"/>
    <col min="18" max="18" width="12" bestFit="1" customWidth="1"/>
  </cols>
  <sheetData>
    <row r="1" spans="1:18" s="19" customFormat="1" ht="30" x14ac:dyDescent="0.25">
      <c r="A1" s="8" t="s">
        <v>73</v>
      </c>
      <c r="B1" s="8" t="s">
        <v>74</v>
      </c>
      <c r="C1" s="8" t="s">
        <v>75</v>
      </c>
      <c r="D1" s="8" t="s">
        <v>76</v>
      </c>
      <c r="E1" s="8" t="s">
        <v>82</v>
      </c>
      <c r="F1" s="8" t="s">
        <v>83</v>
      </c>
      <c r="G1" s="8" t="s">
        <v>84</v>
      </c>
      <c r="H1" s="8" t="s">
        <v>86</v>
      </c>
      <c r="I1" s="8" t="s">
        <v>87</v>
      </c>
      <c r="J1" s="8" t="s">
        <v>88</v>
      </c>
      <c r="K1" s="8" t="s">
        <v>89</v>
      </c>
      <c r="L1" s="8" t="s">
        <v>90</v>
      </c>
      <c r="M1" s="8" t="s">
        <v>91</v>
      </c>
      <c r="N1" s="17" t="s">
        <v>92</v>
      </c>
      <c r="O1" s="20" t="s">
        <v>93</v>
      </c>
      <c r="P1" s="8" t="s">
        <v>85</v>
      </c>
      <c r="Q1" s="17" t="s">
        <v>94</v>
      </c>
      <c r="R1" s="23" t="s">
        <v>95</v>
      </c>
    </row>
    <row r="2" spans="1:18" x14ac:dyDescent="0.25">
      <c r="A2" s="5" t="s">
        <v>78</v>
      </c>
      <c r="B2" s="5">
        <v>6.1</v>
      </c>
      <c r="C2" s="5">
        <v>10.8</v>
      </c>
      <c r="D2" s="5">
        <v>6</v>
      </c>
      <c r="E2" s="4">
        <v>6.7114574704288543</v>
      </c>
      <c r="F2" s="5">
        <v>11.870241960888947</v>
      </c>
      <c r="G2" s="5">
        <v>7.2543649801799956</v>
      </c>
      <c r="H2" s="14">
        <v>5.2248329999999994</v>
      </c>
      <c r="I2" s="14">
        <v>6.9751669999999999</v>
      </c>
      <c r="J2" s="14">
        <v>9.2505240000000004</v>
      </c>
      <c r="K2" s="14">
        <v>12.349476000000001</v>
      </c>
      <c r="L2" s="14">
        <v>5.1391799999999996</v>
      </c>
      <c r="M2" s="14">
        <v>6.8608200000000004</v>
      </c>
      <c r="N2" s="18">
        <v>248.38912473789762</v>
      </c>
      <c r="O2" s="21">
        <v>590.98868471181447</v>
      </c>
      <c r="P2" s="4">
        <v>342.59955997391683</v>
      </c>
      <c r="Q2" s="18">
        <v>248.38707413832608</v>
      </c>
      <c r="R2" s="22">
        <v>591.00014847088778</v>
      </c>
    </row>
    <row r="3" spans="1:18" x14ac:dyDescent="0.25">
      <c r="A3" s="10" t="s">
        <v>77</v>
      </c>
      <c r="B3" s="10">
        <v>5.0999999999999996</v>
      </c>
      <c r="C3" s="10">
        <v>5.0999999999999996</v>
      </c>
      <c r="D3" s="10">
        <v>5.0999999999999996</v>
      </c>
      <c r="E3" s="4">
        <v>5.5996789821455</v>
      </c>
      <c r="F3" s="4">
        <v>5.659121585663236</v>
      </c>
      <c r="G3" s="4">
        <v>5.5192540947721325</v>
      </c>
      <c r="H3" s="14">
        <v>4.368303</v>
      </c>
      <c r="I3" s="14">
        <v>5.8316969999999992</v>
      </c>
      <c r="J3" s="14">
        <v>4.368303</v>
      </c>
      <c r="K3" s="14">
        <v>5.8316969999999992</v>
      </c>
      <c r="L3" s="14">
        <v>4.368303</v>
      </c>
      <c r="M3" s="14">
        <v>5.8316969999999992</v>
      </c>
      <c r="N3" s="18">
        <v>83.356268431508951</v>
      </c>
      <c r="O3" s="21">
        <v>198.32837486264637</v>
      </c>
      <c r="P3" s="4">
        <v>114.97210643113742</v>
      </c>
      <c r="Q3" s="18">
        <v>83.357695799609402</v>
      </c>
      <c r="R3" s="22">
        <v>198.32782964828547</v>
      </c>
    </row>
    <row r="4" spans="1:18" x14ac:dyDescent="0.25">
      <c r="A4" s="4" t="s">
        <v>78</v>
      </c>
      <c r="B4" s="4">
        <v>15</v>
      </c>
      <c r="C4" s="4">
        <v>6</v>
      </c>
      <c r="D4" s="4">
        <v>5.8</v>
      </c>
      <c r="E4" s="5">
        <v>16.964535643126382</v>
      </c>
      <c r="F4" s="5">
        <v>7.7917182141969104</v>
      </c>
      <c r="G4" s="5">
        <v>7.8303170887052316</v>
      </c>
      <c r="H4" s="14">
        <v>12.847950000000001</v>
      </c>
      <c r="I4" s="14">
        <v>17.152049999999999</v>
      </c>
      <c r="J4" s="14">
        <v>5.1391799999999996</v>
      </c>
      <c r="K4" s="14">
        <v>6.8608200000000004</v>
      </c>
      <c r="L4" s="14">
        <v>4.9678740000000001</v>
      </c>
      <c r="M4" s="14">
        <v>6.6321259999999995</v>
      </c>
      <c r="N4" s="18">
        <v>328.01842520032017</v>
      </c>
      <c r="O4" s="21">
        <v>780.44953809847971</v>
      </c>
      <c r="P4" s="4">
        <v>452.43111289815954</v>
      </c>
      <c r="Q4" s="18">
        <v>328.01424668606666</v>
      </c>
      <c r="R4" s="22">
        <v>780.45544395645709</v>
      </c>
    </row>
    <row r="5" spans="1:18" x14ac:dyDescent="0.25">
      <c r="A5" s="4" t="s">
        <v>78</v>
      </c>
      <c r="B5" s="4">
        <v>1.5</v>
      </c>
      <c r="C5" s="4">
        <v>6.3</v>
      </c>
      <c r="D5" s="4">
        <v>10</v>
      </c>
      <c r="E5" s="4">
        <v>1.4783497371948668</v>
      </c>
      <c r="F5" s="4">
        <v>6.7895883655684122</v>
      </c>
      <c r="G5" s="4">
        <v>11.871406677354781</v>
      </c>
      <c r="H5" s="14">
        <v>1.2847949999999999</v>
      </c>
      <c r="I5" s="14">
        <v>1.7152050000000001</v>
      </c>
      <c r="J5" s="14">
        <v>5.3961389999999998</v>
      </c>
      <c r="K5" s="14">
        <v>7.2038609999999998</v>
      </c>
      <c r="L5" s="14">
        <v>8.5653000000000006</v>
      </c>
      <c r="M5" s="14">
        <v>11.434699999999999</v>
      </c>
      <c r="N5" s="18">
        <v>59.382645941437275</v>
      </c>
      <c r="O5" s="21">
        <v>141.28827844886271</v>
      </c>
      <c r="P5" s="4">
        <v>81.905632507425437</v>
      </c>
      <c r="Q5" s="18">
        <v>59.36920182315086</v>
      </c>
      <c r="R5" s="22">
        <v>141.27980430022856</v>
      </c>
    </row>
    <row r="6" spans="1:18" x14ac:dyDescent="0.25">
      <c r="A6" s="7" t="s">
        <v>77</v>
      </c>
      <c r="B6" s="7">
        <v>6.1</v>
      </c>
      <c r="C6" s="7">
        <v>6.1</v>
      </c>
      <c r="D6" s="7">
        <v>6.1</v>
      </c>
      <c r="E6" s="4">
        <v>6.5719635550770681</v>
      </c>
      <c r="F6" s="4">
        <v>6.9012361304546284</v>
      </c>
      <c r="G6" s="4">
        <v>6.7090956079675221</v>
      </c>
      <c r="H6" s="14">
        <v>5.2248329999999994</v>
      </c>
      <c r="I6" s="14">
        <v>6.9751669999999999</v>
      </c>
      <c r="J6" s="14">
        <v>5.2248329999999994</v>
      </c>
      <c r="K6" s="14">
        <v>6.9751669999999999</v>
      </c>
      <c r="L6" s="14">
        <v>5.2248329999999994</v>
      </c>
      <c r="M6" s="14">
        <v>6.9751669999999999</v>
      </c>
      <c r="N6" s="18">
        <v>142.63208844903036</v>
      </c>
      <c r="O6" s="21">
        <v>339.362483921707</v>
      </c>
      <c r="P6" s="4">
        <v>196.73039547267663</v>
      </c>
      <c r="Q6" s="18">
        <v>142.63066187963082</v>
      </c>
      <c r="R6" s="22">
        <v>339.36754737243683</v>
      </c>
    </row>
    <row r="7" spans="1:18" x14ac:dyDescent="0.25">
      <c r="A7" s="16" t="s">
        <v>77</v>
      </c>
      <c r="B7" s="16">
        <v>4.2</v>
      </c>
      <c r="C7" s="16">
        <v>4.2</v>
      </c>
      <c r="D7" s="16">
        <v>4.2</v>
      </c>
      <c r="E7" s="4">
        <v>4.496117870466442</v>
      </c>
      <c r="F7" s="4">
        <v>4.5413474310270461</v>
      </c>
      <c r="G7" s="4">
        <v>4.7411773057122772</v>
      </c>
      <c r="H7" s="14">
        <v>3.5974260000000005</v>
      </c>
      <c r="I7" s="14">
        <v>4.8025739999999999</v>
      </c>
      <c r="J7" s="14">
        <v>3.5974260000000005</v>
      </c>
      <c r="K7" s="14">
        <v>4.8025739999999999</v>
      </c>
      <c r="L7" s="14">
        <v>3.5974260000000005</v>
      </c>
      <c r="M7" s="14">
        <v>4.8025739999999999</v>
      </c>
      <c r="N7" s="18">
        <v>46.55599441808684</v>
      </c>
      <c r="O7" s="21">
        <v>110.77001030390838</v>
      </c>
      <c r="P7" s="4">
        <v>64.214015885821539</v>
      </c>
      <c r="Q7" s="18">
        <v>46.560745679756309</v>
      </c>
      <c r="R7" s="22">
        <v>110.76949453070699</v>
      </c>
    </row>
    <row r="8" spans="1:18" x14ac:dyDescent="0.25">
      <c r="A8" s="7" t="s">
        <v>77</v>
      </c>
      <c r="B8" s="7">
        <v>6</v>
      </c>
      <c r="C8" s="7">
        <v>6</v>
      </c>
      <c r="D8" s="7">
        <v>6</v>
      </c>
      <c r="E8" s="4">
        <v>6.6607829881121585</v>
      </c>
      <c r="F8" s="4">
        <v>7.0309838426329607</v>
      </c>
      <c r="G8" s="4">
        <v>6.9065618468009564</v>
      </c>
      <c r="H8" s="14">
        <v>5.1391799999999996</v>
      </c>
      <c r="I8" s="14">
        <v>6.8608200000000004</v>
      </c>
      <c r="J8" s="14">
        <v>5.1391799999999996</v>
      </c>
      <c r="K8" s="14">
        <v>6.8608200000000004</v>
      </c>
      <c r="L8" s="14">
        <v>5.1391799999999996</v>
      </c>
      <c r="M8" s="14">
        <v>6.8608200000000004</v>
      </c>
      <c r="N8" s="18">
        <v>135.7317621518566</v>
      </c>
      <c r="O8" s="21">
        <v>322.9446364545434</v>
      </c>
      <c r="P8" s="4">
        <v>187.2128743026868</v>
      </c>
      <c r="Q8" s="18">
        <v>135.73042130373588</v>
      </c>
      <c r="R8" s="22">
        <v>322.94916024267849</v>
      </c>
    </row>
    <row r="9" spans="1:18" x14ac:dyDescent="0.25">
      <c r="A9" s="5" t="s">
        <v>78</v>
      </c>
      <c r="B9" s="5">
        <v>4</v>
      </c>
      <c r="C9" s="5">
        <v>10.199999999999999</v>
      </c>
      <c r="D9" s="5">
        <v>4</v>
      </c>
      <c r="E9" s="4">
        <v>4.4883928323935605</v>
      </c>
      <c r="F9" s="4">
        <v>10.878836719693362</v>
      </c>
      <c r="G9" s="4">
        <v>4.9843568225340347</v>
      </c>
      <c r="H9" s="14">
        <v>3.4261200000000001</v>
      </c>
      <c r="I9" s="14">
        <v>4.5738799999999999</v>
      </c>
      <c r="J9" s="14">
        <v>8.7366060000000001</v>
      </c>
      <c r="K9" s="14">
        <v>11.663393999999998</v>
      </c>
      <c r="L9" s="14">
        <v>3.4261200000000001</v>
      </c>
      <c r="M9" s="14">
        <v>4.5738799999999999</v>
      </c>
      <c r="N9" s="18">
        <v>102.55288695918057</v>
      </c>
      <c r="O9" s="21">
        <v>244.00261421009941</v>
      </c>
      <c r="P9" s="4">
        <v>141.44972725091884</v>
      </c>
      <c r="Q9" s="18">
        <v>102.52529150860839</v>
      </c>
      <c r="R9" s="22">
        <v>244.0074120778597</v>
      </c>
    </row>
    <row r="10" spans="1:18" x14ac:dyDescent="0.25">
      <c r="A10" s="5" t="s">
        <v>78</v>
      </c>
      <c r="B10" s="5">
        <v>10.199999999999999</v>
      </c>
      <c r="C10" s="5">
        <v>4.2</v>
      </c>
      <c r="D10" s="5">
        <v>2.2000000000000002</v>
      </c>
      <c r="E10" s="4">
        <v>11.20337533511975</v>
      </c>
      <c r="F10" s="4">
        <v>4.4655576300813964</v>
      </c>
      <c r="G10" s="4">
        <v>2.9627387912564651</v>
      </c>
      <c r="H10" s="14">
        <v>8.7366060000000001</v>
      </c>
      <c r="I10" s="14">
        <v>11.663393999999998</v>
      </c>
      <c r="J10" s="14">
        <v>3.5974260000000005</v>
      </c>
      <c r="K10" s="14">
        <v>4.8025739999999999</v>
      </c>
      <c r="L10" s="14">
        <v>1.8843660000000002</v>
      </c>
      <c r="M10" s="14">
        <v>2.5156340000000004</v>
      </c>
      <c r="N10" s="18">
        <v>59.224292218926792</v>
      </c>
      <c r="O10" s="21">
        <v>140.91150970633242</v>
      </c>
      <c r="P10" s="4">
        <v>81.687217487405633</v>
      </c>
      <c r="Q10" s="18">
        <v>59.18523331077246</v>
      </c>
      <c r="R10" s="22">
        <v>140.87028058019919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4"/>
  <sheetViews>
    <sheetView workbookViewId="0">
      <selection activeCell="C16" sqref="C16"/>
    </sheetView>
  </sheetViews>
  <sheetFormatPr defaultColWidth="8.85546875" defaultRowHeight="15" x14ac:dyDescent="0.25"/>
  <cols>
    <col min="1" max="1" width="8.85546875" style="1"/>
    <col min="2" max="2" width="17.28515625" style="1" bestFit="1" customWidth="1"/>
    <col min="3" max="3" width="20.5703125" style="1" bestFit="1" customWidth="1"/>
    <col min="4" max="4" width="24" style="1" customWidth="1"/>
    <col min="5" max="5" width="23.85546875" style="1" customWidth="1"/>
    <col min="6" max="6" width="9.7109375" style="1" customWidth="1"/>
    <col min="7" max="7" width="9.5703125" style="1" customWidth="1"/>
    <col min="8" max="8" width="18.140625" style="1" customWidth="1"/>
    <col min="9" max="9" width="34.7109375" style="13" customWidth="1"/>
    <col min="10" max="16384" width="8.85546875" style="1"/>
  </cols>
  <sheetData>
    <row r="1" spans="1:11" s="2" customFormat="1" ht="45" x14ac:dyDescent="0.25">
      <c r="A1" s="3" t="s">
        <v>0</v>
      </c>
      <c r="B1" s="3" t="s">
        <v>2</v>
      </c>
      <c r="C1" s="3" t="s">
        <v>1</v>
      </c>
      <c r="D1" s="3" t="s">
        <v>67</v>
      </c>
      <c r="E1" s="3" t="s">
        <v>66</v>
      </c>
      <c r="F1" s="3" t="s">
        <v>68</v>
      </c>
      <c r="G1" s="3" t="s">
        <v>69</v>
      </c>
      <c r="H1" s="3" t="s">
        <v>70</v>
      </c>
      <c r="I1" s="11" t="s">
        <v>71</v>
      </c>
      <c r="J1" s="3" t="s">
        <v>72</v>
      </c>
    </row>
    <row r="2" spans="1:11" x14ac:dyDescent="0.25">
      <c r="A2" s="4" t="s">
        <v>3</v>
      </c>
      <c r="B2" s="4">
        <v>328.02</v>
      </c>
      <c r="C2" s="4">
        <v>6.1</v>
      </c>
      <c r="D2" s="4">
        <v>6.7275024809791599</v>
      </c>
      <c r="E2" s="4">
        <v>6.7114574704288543</v>
      </c>
      <c r="F2" s="4">
        <f>(C2-D2)</f>
        <v>-0.62750248097916028</v>
      </c>
      <c r="G2" s="4">
        <f>(C2-E2)</f>
        <v>-0.61145747042885468</v>
      </c>
      <c r="H2" s="4">
        <f>(F2-G2)</f>
        <v>-1.6045010550305605E-2</v>
      </c>
      <c r="I2" s="12">
        <f>(E2-C2)/C2</f>
        <v>0.10023892957850078</v>
      </c>
      <c r="J2" s="4">
        <f>AVERAGE(I2:I64)</f>
        <v>0.14347014805587915</v>
      </c>
      <c r="K2" s="1">
        <f>MAX(I2:I64)</f>
        <v>0.84394879212038876</v>
      </c>
    </row>
    <row r="3" spans="1:11" x14ac:dyDescent="0.25">
      <c r="A3" s="5" t="s">
        <v>4</v>
      </c>
      <c r="B3" s="5">
        <v>582.19000000000005</v>
      </c>
      <c r="C3" s="5">
        <v>10.8</v>
      </c>
      <c r="D3" s="5">
        <v>11.892467662543904</v>
      </c>
      <c r="E3" s="5">
        <v>11.870241960888947</v>
      </c>
      <c r="F3" s="5">
        <f t="shared" ref="F3:F64" si="0">(C3-D3)</f>
        <v>-1.0924676625439034</v>
      </c>
      <c r="G3" s="4">
        <f t="shared" ref="G3:G64" si="1">(C3-E3)</f>
        <v>-1.0702419608889464</v>
      </c>
      <c r="H3" s="4">
        <f t="shared" ref="H3:H64" si="2">(F3-G3)</f>
        <v>-2.2225701654956964E-2</v>
      </c>
      <c r="I3" s="12">
        <f t="shared" ref="I3:I64" si="3">(E3-C3)/C3</f>
        <v>9.9096477860087628E-2</v>
      </c>
    </row>
    <row r="4" spans="1:11" x14ac:dyDescent="0.25">
      <c r="A4" s="5" t="s">
        <v>5</v>
      </c>
      <c r="B4" s="5">
        <v>352.76</v>
      </c>
      <c r="C4" s="5">
        <v>6</v>
      </c>
      <c r="D4" s="5">
        <v>7.2614726720983818</v>
      </c>
      <c r="E4" s="5">
        <v>7.2543649801799956</v>
      </c>
      <c r="F4" s="5">
        <f t="shared" si="0"/>
        <v>-1.2614726720983818</v>
      </c>
      <c r="G4" s="4">
        <f t="shared" si="1"/>
        <v>-1.2543649801799956</v>
      </c>
      <c r="H4" s="4">
        <f t="shared" si="2"/>
        <v>-7.1076919183861165E-3</v>
      </c>
      <c r="I4" s="12">
        <f t="shared" si="3"/>
        <v>0.20906083002999928</v>
      </c>
    </row>
    <row r="5" spans="1:11" x14ac:dyDescent="0.25">
      <c r="A5" s="4" t="s">
        <v>6</v>
      </c>
      <c r="B5" s="4">
        <v>272.14999999999998</v>
      </c>
      <c r="C5" s="4">
        <v>5.0999999999999996</v>
      </c>
      <c r="D5" s="4">
        <v>5.6090272052761749</v>
      </c>
      <c r="E5" s="4">
        <v>5.5996789821455</v>
      </c>
      <c r="F5" s="4">
        <f t="shared" si="0"/>
        <v>-0.50902720527617529</v>
      </c>
      <c r="G5" s="4">
        <f t="shared" si="1"/>
        <v>-0.49967898214550033</v>
      </c>
      <c r="H5" s="4">
        <f t="shared" si="2"/>
        <v>-9.3482231306749597E-3</v>
      </c>
      <c r="I5" s="12">
        <f t="shared" si="3"/>
        <v>9.7976271008921645E-2</v>
      </c>
    </row>
    <row r="6" spans="1:11" x14ac:dyDescent="0.25">
      <c r="A6" s="4" t="s">
        <v>7</v>
      </c>
      <c r="B6" s="4">
        <v>272.04000000000002</v>
      </c>
      <c r="C6" s="4">
        <v>5.0999999999999996</v>
      </c>
      <c r="D6" s="4">
        <v>5.6762356045257825</v>
      </c>
      <c r="E6" s="4">
        <v>5.659121585663236</v>
      </c>
      <c r="F6" s="4">
        <f t="shared" si="0"/>
        <v>-0.57623560452578282</v>
      </c>
      <c r="G6" s="4">
        <f t="shared" si="1"/>
        <v>-0.55912158566323633</v>
      </c>
      <c r="H6" s="4">
        <f t="shared" si="2"/>
        <v>-1.7114018862546487E-2</v>
      </c>
      <c r="I6" s="12">
        <f t="shared" si="3"/>
        <v>0.10963168346337968</v>
      </c>
    </row>
    <row r="7" spans="1:11" x14ac:dyDescent="0.25">
      <c r="A7" s="4" t="s">
        <v>8</v>
      </c>
      <c r="B7" s="4">
        <v>263.12</v>
      </c>
      <c r="C7" s="4">
        <v>5.0999999999999996</v>
      </c>
      <c r="D7" s="4">
        <v>5.5275437942601569</v>
      </c>
      <c r="E7" s="4">
        <v>5.5192540947721325</v>
      </c>
      <c r="F7" s="4">
        <f t="shared" si="0"/>
        <v>-0.42754379426015721</v>
      </c>
      <c r="G7" s="4">
        <f t="shared" si="1"/>
        <v>-0.41925409477213282</v>
      </c>
      <c r="H7" s="4">
        <f t="shared" si="2"/>
        <v>-8.2896994880243824E-3</v>
      </c>
      <c r="I7" s="12">
        <f t="shared" si="3"/>
        <v>8.2206685249437819E-2</v>
      </c>
    </row>
    <row r="8" spans="1:11" x14ac:dyDescent="0.25">
      <c r="A8" s="4" t="s">
        <v>9</v>
      </c>
      <c r="B8" s="4">
        <v>533</v>
      </c>
      <c r="C8" s="4">
        <v>10.199999999999999</v>
      </c>
      <c r="D8" s="4">
        <v>10.746666666666668</v>
      </c>
      <c r="E8" s="4">
        <v>10.727138063931609</v>
      </c>
      <c r="F8" s="4">
        <f t="shared" si="0"/>
        <v>-0.54666666666666863</v>
      </c>
      <c r="G8" s="4">
        <f t="shared" si="1"/>
        <v>-0.52713806393160922</v>
      </c>
      <c r="H8" s="4">
        <f t="shared" si="2"/>
        <v>-1.9528602735059408E-2</v>
      </c>
      <c r="I8" s="12">
        <f t="shared" si="3"/>
        <v>5.1680202346236201E-2</v>
      </c>
    </row>
    <row r="9" spans="1:11" x14ac:dyDescent="0.25">
      <c r="A9" s="4" t="s">
        <v>10</v>
      </c>
      <c r="B9" s="4">
        <v>535.65</v>
      </c>
      <c r="C9" s="4">
        <v>10.199999999999999</v>
      </c>
      <c r="D9" s="4">
        <v>10.789571150097466</v>
      </c>
      <c r="E9" s="4">
        <v>10.774531100422447</v>
      </c>
      <c r="F9" s="4">
        <f t="shared" si="0"/>
        <v>-0.5895711500974663</v>
      </c>
      <c r="G9" s="4">
        <f t="shared" si="1"/>
        <v>-0.57453110042244759</v>
      </c>
      <c r="H9" s="4">
        <f t="shared" si="2"/>
        <v>-1.5040049675018707E-2</v>
      </c>
      <c r="I9" s="12">
        <f t="shared" si="3"/>
        <v>5.6326578472788984E-2</v>
      </c>
    </row>
    <row r="10" spans="1:11" x14ac:dyDescent="0.25">
      <c r="A10" s="4" t="s">
        <v>11</v>
      </c>
      <c r="B10" s="4">
        <v>233.01</v>
      </c>
      <c r="C10" s="4">
        <v>4.0999999999999996</v>
      </c>
      <c r="D10" s="4">
        <v>4.8800213487548803</v>
      </c>
      <c r="E10" s="4">
        <v>4.8710075241818629</v>
      </c>
      <c r="F10" s="4">
        <f t="shared" si="0"/>
        <v>-0.78002134875488061</v>
      </c>
      <c r="G10" s="4">
        <f t="shared" si="1"/>
        <v>-0.77100752418186325</v>
      </c>
      <c r="H10" s="4">
        <f t="shared" si="2"/>
        <v>-9.0138245730173594E-3</v>
      </c>
      <c r="I10" s="12">
        <f t="shared" si="3"/>
        <v>0.18805061565411299</v>
      </c>
    </row>
    <row r="11" spans="1:11" x14ac:dyDescent="0.25">
      <c r="A11" s="4" t="s">
        <v>12</v>
      </c>
      <c r="B11" s="4">
        <v>233.03</v>
      </c>
      <c r="C11" s="4">
        <v>4.3</v>
      </c>
      <c r="D11" s="4">
        <v>4.9083280675649048</v>
      </c>
      <c r="E11" s="4">
        <v>4.8966479657959097</v>
      </c>
      <c r="F11" s="4">
        <f t="shared" si="0"/>
        <v>-0.60832806756490498</v>
      </c>
      <c r="G11" s="4">
        <f t="shared" si="1"/>
        <v>-0.59664796579590984</v>
      </c>
      <c r="H11" s="4">
        <f t="shared" si="2"/>
        <v>-1.1680101768995144E-2</v>
      </c>
      <c r="I11" s="12">
        <f t="shared" si="3"/>
        <v>0.13875534088276972</v>
      </c>
    </row>
    <row r="12" spans="1:11" x14ac:dyDescent="0.25">
      <c r="A12" s="4" t="s">
        <v>13</v>
      </c>
      <c r="B12" s="4">
        <v>232.02</v>
      </c>
      <c r="C12" s="4">
        <v>4.3</v>
      </c>
      <c r="D12" s="4">
        <v>4.8903771493843369</v>
      </c>
      <c r="E12" s="4">
        <v>4.878909699520416</v>
      </c>
      <c r="F12" s="4">
        <f t="shared" si="0"/>
        <v>-0.59037714938433705</v>
      </c>
      <c r="G12" s="4">
        <f t="shared" si="1"/>
        <v>-0.57890969952041615</v>
      </c>
      <c r="H12" s="4">
        <f t="shared" si="2"/>
        <v>-1.1467449863920898E-2</v>
      </c>
      <c r="I12" s="12">
        <f t="shared" si="3"/>
        <v>0.13463016267916655</v>
      </c>
    </row>
    <row r="13" spans="1:11" x14ac:dyDescent="0.25">
      <c r="A13" s="4" t="s">
        <v>14</v>
      </c>
      <c r="B13" s="4">
        <v>221.06</v>
      </c>
      <c r="C13" s="4">
        <v>4.3</v>
      </c>
      <c r="D13" s="4">
        <v>4.5412651919789004</v>
      </c>
      <c r="E13" s="4">
        <v>4.529738751960406</v>
      </c>
      <c r="F13" s="4">
        <f t="shared" si="0"/>
        <v>-0.24126519197890062</v>
      </c>
      <c r="G13" s="4">
        <f t="shared" si="1"/>
        <v>-0.22973875196040616</v>
      </c>
      <c r="H13" s="4">
        <f t="shared" si="2"/>
        <v>-1.1526440018494455E-2</v>
      </c>
      <c r="I13" s="12">
        <f t="shared" si="3"/>
        <v>5.342761673497818E-2</v>
      </c>
    </row>
    <row r="14" spans="1:11" x14ac:dyDescent="0.25">
      <c r="A14" s="4" t="s">
        <v>15</v>
      </c>
      <c r="B14" s="4">
        <v>594.15</v>
      </c>
      <c r="C14" s="4">
        <v>11</v>
      </c>
      <c r="D14" s="4">
        <v>12.706022350993377</v>
      </c>
      <c r="E14" s="4">
        <v>12.677575544951022</v>
      </c>
      <c r="F14" s="4">
        <f t="shared" si="0"/>
        <v>-1.7060223509933774</v>
      </c>
      <c r="G14" s="4">
        <f t="shared" si="1"/>
        <v>-1.6775755449510221</v>
      </c>
      <c r="H14" s="4">
        <f t="shared" si="2"/>
        <v>-2.8446806042355277E-2</v>
      </c>
      <c r="I14" s="12">
        <f t="shared" si="3"/>
        <v>0.15250686772282018</v>
      </c>
    </row>
    <row r="15" spans="1:11" x14ac:dyDescent="0.25">
      <c r="A15" s="4" t="s">
        <v>16</v>
      </c>
      <c r="B15" s="4">
        <v>595.16999999999996</v>
      </c>
      <c r="C15" s="4">
        <v>11</v>
      </c>
      <c r="D15" s="4">
        <v>12.767115988762333</v>
      </c>
      <c r="E15" s="4">
        <v>12.733775774183615</v>
      </c>
      <c r="F15" s="4">
        <f t="shared" si="0"/>
        <v>-1.7671159887623329</v>
      </c>
      <c r="G15" s="4">
        <f t="shared" si="1"/>
        <v>-1.7337757741836146</v>
      </c>
      <c r="H15" s="4">
        <f t="shared" si="2"/>
        <v>-3.3340214578718275E-2</v>
      </c>
      <c r="I15" s="12">
        <f t="shared" si="3"/>
        <v>0.1576159794712377</v>
      </c>
    </row>
    <row r="16" spans="1:11" x14ac:dyDescent="0.25">
      <c r="A16" s="4" t="s">
        <v>17</v>
      </c>
      <c r="B16" s="4">
        <v>346.74</v>
      </c>
      <c r="C16" s="4">
        <v>6</v>
      </c>
      <c r="D16" s="4">
        <v>7.4837186958247175</v>
      </c>
      <c r="E16" s="4">
        <v>7.4596040471631788</v>
      </c>
      <c r="F16" s="4">
        <f t="shared" si="0"/>
        <v>-1.4837186958247175</v>
      </c>
      <c r="G16" s="4">
        <f t="shared" si="1"/>
        <v>-1.4596040471631788</v>
      </c>
      <c r="H16" s="4">
        <f t="shared" si="2"/>
        <v>-2.4114648661538673E-2</v>
      </c>
      <c r="I16" s="12">
        <f t="shared" si="3"/>
        <v>0.24326734119386315</v>
      </c>
    </row>
    <row r="17" spans="1:9" x14ac:dyDescent="0.25">
      <c r="A17" s="4" t="s">
        <v>18</v>
      </c>
      <c r="B17" s="4">
        <v>326</v>
      </c>
      <c r="C17" s="4">
        <v>6</v>
      </c>
      <c r="D17" s="4">
        <v>7.0364284520692921</v>
      </c>
      <c r="E17" s="4">
        <v>7.0088071656435176</v>
      </c>
      <c r="F17" s="4">
        <f t="shared" si="0"/>
        <v>-1.0364284520692921</v>
      </c>
      <c r="G17" s="4">
        <f t="shared" si="1"/>
        <v>-1.0088071656435176</v>
      </c>
      <c r="H17" s="4">
        <f t="shared" si="2"/>
        <v>-2.7621286425774549E-2</v>
      </c>
      <c r="I17" s="12">
        <f t="shared" si="3"/>
        <v>0.16813452760725292</v>
      </c>
    </row>
    <row r="18" spans="1:9" x14ac:dyDescent="0.25">
      <c r="A18" s="4" t="s">
        <v>19</v>
      </c>
      <c r="B18" s="4">
        <v>325.60000000000002</v>
      </c>
      <c r="C18" s="4">
        <v>6</v>
      </c>
      <c r="D18" s="4">
        <v>7.0280884011753404</v>
      </c>
      <c r="E18" s="4">
        <v>7.0075302740231953</v>
      </c>
      <c r="F18" s="4">
        <f t="shared" si="0"/>
        <v>-1.0280884011753404</v>
      </c>
      <c r="G18" s="4">
        <f t="shared" si="1"/>
        <v>-1.0075302740231953</v>
      </c>
      <c r="H18" s="4">
        <f t="shared" si="2"/>
        <v>-2.0558127152145111E-2</v>
      </c>
      <c r="I18" s="12">
        <f t="shared" si="3"/>
        <v>0.16792171233719921</v>
      </c>
    </row>
    <row r="19" spans="1:9" x14ac:dyDescent="0.25">
      <c r="A19" s="4" t="s">
        <v>20</v>
      </c>
      <c r="B19" s="4">
        <v>325.01</v>
      </c>
      <c r="C19" s="4">
        <v>6</v>
      </c>
      <c r="D19" s="4">
        <v>7.0174542921817862</v>
      </c>
      <c r="E19" s="4">
        <v>6.9897066655491482</v>
      </c>
      <c r="F19" s="4">
        <f t="shared" si="0"/>
        <v>-1.0174542921817862</v>
      </c>
      <c r="G19" s="4">
        <f t="shared" si="1"/>
        <v>-0.98970666554914821</v>
      </c>
      <c r="H19" s="4">
        <f t="shared" si="2"/>
        <v>-2.7747626632637967E-2</v>
      </c>
      <c r="I19" s="12">
        <f t="shared" si="3"/>
        <v>0.16495111092485804</v>
      </c>
    </row>
    <row r="20" spans="1:9" x14ac:dyDescent="0.25">
      <c r="A20" s="5" t="s">
        <v>21</v>
      </c>
      <c r="B20" s="5">
        <v>781.08</v>
      </c>
      <c r="C20" s="5">
        <v>15</v>
      </c>
      <c r="D20" s="5">
        <v>17.009701371960858</v>
      </c>
      <c r="E20" s="5">
        <v>16.964535643126382</v>
      </c>
      <c r="F20" s="5">
        <f t="shared" si="0"/>
        <v>-2.0097013719608583</v>
      </c>
      <c r="G20" s="4">
        <f t="shared" si="1"/>
        <v>-1.9645356431263821</v>
      </c>
      <c r="H20" s="4">
        <f t="shared" si="2"/>
        <v>-4.5165728834476226E-2</v>
      </c>
      <c r="I20" s="12">
        <f t="shared" si="3"/>
        <v>0.13096904287509215</v>
      </c>
    </row>
    <row r="21" spans="1:9" x14ac:dyDescent="0.25">
      <c r="A21" s="5" t="s">
        <v>22</v>
      </c>
      <c r="B21" s="5">
        <v>356</v>
      </c>
      <c r="C21" s="5">
        <v>6</v>
      </c>
      <c r="D21" s="5">
        <v>7.8123230263903043</v>
      </c>
      <c r="E21" s="5">
        <v>7.7917182141969104</v>
      </c>
      <c r="F21" s="5">
        <f t="shared" si="0"/>
        <v>-1.8123230263903043</v>
      </c>
      <c r="G21" s="4">
        <f t="shared" si="1"/>
        <v>-1.7917182141969104</v>
      </c>
      <c r="H21" s="4">
        <f t="shared" si="2"/>
        <v>-2.060481219339394E-2</v>
      </c>
      <c r="I21" s="12">
        <f t="shared" si="3"/>
        <v>0.29861970236615171</v>
      </c>
    </row>
    <row r="22" spans="1:9" x14ac:dyDescent="0.25">
      <c r="A22" s="5" t="s">
        <v>23</v>
      </c>
      <c r="B22" s="5">
        <v>359.5</v>
      </c>
      <c r="C22" s="5">
        <v>5.8</v>
      </c>
      <c r="D22" s="5">
        <v>7.8528294707469861</v>
      </c>
      <c r="E22" s="5">
        <v>7.8303170887052316</v>
      </c>
      <c r="F22" s="5">
        <f t="shared" si="0"/>
        <v>-2.0528294707469863</v>
      </c>
      <c r="G22" s="4">
        <f t="shared" si="1"/>
        <v>-2.0303170887052318</v>
      </c>
      <c r="H22" s="4">
        <f t="shared" si="2"/>
        <v>-2.2512382041754542E-2</v>
      </c>
      <c r="I22" s="12">
        <f t="shared" si="3"/>
        <v>0.3500546704664193</v>
      </c>
    </row>
    <row r="23" spans="1:9" x14ac:dyDescent="0.25">
      <c r="A23" s="4" t="s">
        <v>24</v>
      </c>
      <c r="B23" s="4">
        <v>216.26</v>
      </c>
      <c r="C23" s="4">
        <v>4.3</v>
      </c>
      <c r="D23" s="4">
        <v>4.6828160907497045</v>
      </c>
      <c r="E23" s="4">
        <v>4.6666920039007787</v>
      </c>
      <c r="F23" s="4">
        <f t="shared" si="0"/>
        <v>-0.38281609074970468</v>
      </c>
      <c r="G23" s="4">
        <f t="shared" si="1"/>
        <v>-0.36669200390077883</v>
      </c>
      <c r="H23" s="4">
        <f t="shared" si="2"/>
        <v>-1.6124086848925856E-2</v>
      </c>
      <c r="I23" s="12">
        <f t="shared" si="3"/>
        <v>8.5277210209483451E-2</v>
      </c>
    </row>
    <row r="24" spans="1:9" x14ac:dyDescent="0.25">
      <c r="A24" s="4" t="s">
        <v>25</v>
      </c>
      <c r="B24" s="4">
        <v>216.66</v>
      </c>
      <c r="C24" s="4">
        <v>4.3</v>
      </c>
      <c r="D24" s="4">
        <v>4.7046882551957472</v>
      </c>
      <c r="E24" s="4">
        <v>4.6906107742357488</v>
      </c>
      <c r="F24" s="4">
        <f t="shared" si="0"/>
        <v>-0.40468825519574736</v>
      </c>
      <c r="G24" s="4">
        <f t="shared" si="1"/>
        <v>-0.39061077423574897</v>
      </c>
      <c r="H24" s="4">
        <f t="shared" si="2"/>
        <v>-1.407748095999839E-2</v>
      </c>
      <c r="I24" s="12">
        <f t="shared" si="3"/>
        <v>9.083971493854627E-2</v>
      </c>
    </row>
    <row r="25" spans="1:9" x14ac:dyDescent="0.25">
      <c r="A25" s="4" t="s">
        <v>26</v>
      </c>
      <c r="B25" s="4">
        <v>208</v>
      </c>
      <c r="C25" s="4">
        <v>4.3</v>
      </c>
      <c r="D25" s="4">
        <v>4.30846123520804</v>
      </c>
      <c r="E25" s="4">
        <v>4.302146119837718</v>
      </c>
      <c r="F25" s="4">
        <f t="shared" si="0"/>
        <v>-8.4612352080402076E-3</v>
      </c>
      <c r="G25" s="4">
        <f t="shared" si="1"/>
        <v>-2.1461198377181745E-3</v>
      </c>
      <c r="H25" s="4">
        <f t="shared" si="2"/>
        <v>-6.3151153703220331E-3</v>
      </c>
      <c r="I25" s="12">
        <f t="shared" si="3"/>
        <v>4.9909763667864524E-4</v>
      </c>
    </row>
    <row r="26" spans="1:9" x14ac:dyDescent="0.25">
      <c r="A26" s="4" t="s">
        <v>27</v>
      </c>
      <c r="B26" s="4">
        <v>255.46</v>
      </c>
      <c r="C26" s="4">
        <v>5</v>
      </c>
      <c r="D26" s="4">
        <v>5.5181481816978248</v>
      </c>
      <c r="E26" s="4">
        <v>5.50380889323168</v>
      </c>
      <c r="F26" s="4">
        <f t="shared" si="0"/>
        <v>-0.51814818169782484</v>
      </c>
      <c r="G26" s="4">
        <f t="shared" si="1"/>
        <v>-0.50380889323167999</v>
      </c>
      <c r="H26" s="4">
        <f t="shared" si="2"/>
        <v>-1.4339288466144851E-2</v>
      </c>
      <c r="I26" s="12">
        <f t="shared" si="3"/>
        <v>0.10076177864633599</v>
      </c>
    </row>
    <row r="27" spans="1:9" x14ac:dyDescent="0.25">
      <c r="A27" s="4" t="s">
        <v>28</v>
      </c>
      <c r="B27" s="4">
        <v>255.3</v>
      </c>
      <c r="C27" s="4">
        <v>5</v>
      </c>
      <c r="D27" s="4">
        <v>5.5192685886438762</v>
      </c>
      <c r="E27" s="4">
        <v>5.5044457066158312</v>
      </c>
      <c r="F27" s="4">
        <f t="shared" si="0"/>
        <v>-0.51926858864387615</v>
      </c>
      <c r="G27" s="4">
        <f t="shared" si="1"/>
        <v>-0.50444570661583121</v>
      </c>
      <c r="H27" s="4">
        <f t="shared" si="2"/>
        <v>-1.4822882028044937E-2</v>
      </c>
      <c r="I27" s="12">
        <f t="shared" si="3"/>
        <v>0.10088914132316625</v>
      </c>
    </row>
    <row r="28" spans="1:9" x14ac:dyDescent="0.25">
      <c r="A28" s="4" t="s">
        <v>29</v>
      </c>
      <c r="B28" s="4">
        <v>256.74</v>
      </c>
      <c r="C28" s="4">
        <v>5</v>
      </c>
      <c r="D28" s="4">
        <v>5.5480394548813221</v>
      </c>
      <c r="E28" s="4">
        <v>5.5302322850855203</v>
      </c>
      <c r="F28" s="4">
        <f t="shared" si="0"/>
        <v>-0.54803945488132211</v>
      </c>
      <c r="G28" s="4">
        <f t="shared" si="1"/>
        <v>-0.53023228508552034</v>
      </c>
      <c r="H28" s="4">
        <f t="shared" si="2"/>
        <v>-1.7807169795801769E-2</v>
      </c>
      <c r="I28" s="12">
        <f t="shared" si="3"/>
        <v>0.10604645701710406</v>
      </c>
    </row>
    <row r="29" spans="1:9" x14ac:dyDescent="0.25">
      <c r="A29" s="4" t="s">
        <v>30</v>
      </c>
      <c r="B29" s="4">
        <v>71.040000000000006</v>
      </c>
      <c r="C29" s="4">
        <v>1.5</v>
      </c>
      <c r="D29" s="4">
        <v>1.480816041097917</v>
      </c>
      <c r="E29" s="4">
        <v>1.4783497371948668</v>
      </c>
      <c r="F29" s="4">
        <f t="shared" si="0"/>
        <v>1.918395890208302E-2</v>
      </c>
      <c r="G29" s="4">
        <f t="shared" si="1"/>
        <v>2.1650262805133158E-2</v>
      </c>
      <c r="H29" s="4">
        <f t="shared" si="2"/>
        <v>-2.4663039030501377E-3</v>
      </c>
      <c r="I29" s="12">
        <f t="shared" si="3"/>
        <v>-1.4433508536755438E-2</v>
      </c>
    </row>
    <row r="30" spans="1:9" x14ac:dyDescent="0.25">
      <c r="A30" s="4" t="s">
        <v>31</v>
      </c>
      <c r="B30" s="4">
        <v>318.56</v>
      </c>
      <c r="C30" s="4">
        <v>6.3</v>
      </c>
      <c r="D30" s="4">
        <v>6.8026176207205351</v>
      </c>
      <c r="E30" s="4">
        <v>6.7895883655684122</v>
      </c>
      <c r="F30" s="4">
        <f t="shared" si="0"/>
        <v>-0.50261762072053529</v>
      </c>
      <c r="G30" s="4">
        <f t="shared" si="1"/>
        <v>-0.48958836556841234</v>
      </c>
      <c r="H30" s="4">
        <f t="shared" si="2"/>
        <v>-1.3029255152122943E-2</v>
      </c>
      <c r="I30" s="12">
        <f t="shared" si="3"/>
        <v>7.7712438979113077E-2</v>
      </c>
    </row>
    <row r="31" spans="1:9" x14ac:dyDescent="0.25">
      <c r="A31" s="4" t="s">
        <v>32</v>
      </c>
      <c r="B31" s="4">
        <v>554.36</v>
      </c>
      <c r="C31" s="4">
        <v>10.1</v>
      </c>
      <c r="D31" s="4">
        <v>11.906604865138258</v>
      </c>
      <c r="E31" s="4">
        <v>11.871406677354781</v>
      </c>
      <c r="F31" s="4">
        <f t="shared" si="0"/>
        <v>-1.806604865138258</v>
      </c>
      <c r="G31" s="4">
        <f t="shared" si="1"/>
        <v>-1.771406677354781</v>
      </c>
      <c r="H31" s="4">
        <f t="shared" si="2"/>
        <v>-3.5198187783477053E-2</v>
      </c>
      <c r="I31" s="12">
        <f t="shared" si="3"/>
        <v>0.17538679973809712</v>
      </c>
    </row>
    <row r="32" spans="1:9" x14ac:dyDescent="0.25">
      <c r="A32" s="4" t="s">
        <v>33</v>
      </c>
      <c r="B32" s="4">
        <v>323.52</v>
      </c>
      <c r="C32" s="4">
        <v>6.1</v>
      </c>
      <c r="D32" s="4">
        <v>6.5936372063667381</v>
      </c>
      <c r="E32" s="4">
        <v>6.5719635550770681</v>
      </c>
      <c r="F32" s="4">
        <f t="shared" si="0"/>
        <v>-0.49363720636673847</v>
      </c>
      <c r="G32" s="4">
        <f t="shared" si="1"/>
        <v>-0.47196355507706844</v>
      </c>
      <c r="H32" s="4">
        <f t="shared" si="2"/>
        <v>-2.1673651289670026E-2</v>
      </c>
      <c r="I32" s="12">
        <f t="shared" si="3"/>
        <v>7.7371074602798115E-2</v>
      </c>
    </row>
    <row r="33" spans="1:9" x14ac:dyDescent="0.25">
      <c r="A33" s="4" t="s">
        <v>34</v>
      </c>
      <c r="B33" s="4">
        <v>325.52</v>
      </c>
      <c r="C33" s="4">
        <v>6.1</v>
      </c>
      <c r="D33" s="4">
        <v>6.9187395441954855</v>
      </c>
      <c r="E33" s="4">
        <v>6.9012361304546284</v>
      </c>
      <c r="F33" s="4">
        <f t="shared" si="0"/>
        <v>-0.81873954419548589</v>
      </c>
      <c r="G33" s="4">
        <f t="shared" si="1"/>
        <v>-0.80123613045462871</v>
      </c>
      <c r="H33" s="4">
        <f t="shared" si="2"/>
        <v>-1.7503413740857177E-2</v>
      </c>
      <c r="I33" s="12">
        <f t="shared" si="3"/>
        <v>0.13135018532043094</v>
      </c>
    </row>
    <row r="34" spans="1:9" x14ac:dyDescent="0.25">
      <c r="A34" s="4" t="s">
        <v>35</v>
      </c>
      <c r="B34" s="4">
        <v>324.02999999999997</v>
      </c>
      <c r="C34" s="4">
        <v>6.1</v>
      </c>
      <c r="D34" s="4">
        <v>6.7321207165787582</v>
      </c>
      <c r="E34" s="4">
        <v>6.7090956079675221</v>
      </c>
      <c r="F34" s="4">
        <f t="shared" si="0"/>
        <v>-0.63212071657875857</v>
      </c>
      <c r="G34" s="4">
        <f t="shared" si="1"/>
        <v>-0.60909560796752249</v>
      </c>
      <c r="H34" s="4">
        <f t="shared" si="2"/>
        <v>-2.3025108611236078E-2</v>
      </c>
      <c r="I34" s="12">
        <f t="shared" si="3"/>
        <v>9.9851739011069265E-2</v>
      </c>
    </row>
    <row r="35" spans="1:9" x14ac:dyDescent="0.25">
      <c r="A35" s="4" t="s">
        <v>36</v>
      </c>
      <c r="B35" s="4">
        <v>546.79999999999995</v>
      </c>
      <c r="C35" s="4">
        <v>9.5</v>
      </c>
      <c r="D35" s="4">
        <v>11.313355135820595</v>
      </c>
      <c r="E35" s="4">
        <v>11.291598940097117</v>
      </c>
      <c r="F35" s="4">
        <f t="shared" si="0"/>
        <v>-1.8133551358205953</v>
      </c>
      <c r="G35" s="4">
        <f t="shared" si="1"/>
        <v>-1.7915989400971171</v>
      </c>
      <c r="H35" s="4">
        <f t="shared" si="2"/>
        <v>-2.17561957234782E-2</v>
      </c>
      <c r="I35" s="12">
        <f t="shared" si="3"/>
        <v>0.18858936211548602</v>
      </c>
    </row>
    <row r="36" spans="1:9" x14ac:dyDescent="0.25">
      <c r="A36" s="4" t="s">
        <v>37</v>
      </c>
      <c r="B36" s="4">
        <v>545.92999999999995</v>
      </c>
      <c r="C36" s="4">
        <v>9.5</v>
      </c>
      <c r="D36" s="4">
        <v>11.346700010727311</v>
      </c>
      <c r="E36" s="4">
        <v>11.326712914531802</v>
      </c>
      <c r="F36" s="4">
        <f t="shared" si="0"/>
        <v>-1.8467000107273108</v>
      </c>
      <c r="G36" s="4">
        <f t="shared" si="1"/>
        <v>-1.826712914531802</v>
      </c>
      <c r="H36" s="4">
        <f t="shared" si="2"/>
        <v>-1.9987096195508869E-2</v>
      </c>
      <c r="I36" s="12">
        <f t="shared" si="3"/>
        <v>0.192285569950716</v>
      </c>
    </row>
    <row r="37" spans="1:9" x14ac:dyDescent="0.25">
      <c r="A37" s="4" t="s">
        <v>38</v>
      </c>
      <c r="B37" s="4">
        <v>259.57</v>
      </c>
      <c r="C37" s="4">
        <v>5.5</v>
      </c>
      <c r="D37" s="4">
        <v>5.4075266288095154</v>
      </c>
      <c r="E37" s="4">
        <v>5.3943870888664849</v>
      </c>
      <c r="F37" s="4">
        <f t="shared" si="0"/>
        <v>9.2473371190484599E-2</v>
      </c>
      <c r="G37" s="4">
        <f t="shared" si="1"/>
        <v>0.10561291113351512</v>
      </c>
      <c r="H37" s="4">
        <f t="shared" si="2"/>
        <v>-1.313953994303052E-2</v>
      </c>
      <c r="I37" s="12">
        <f t="shared" si="3"/>
        <v>-1.9202347478820932E-2</v>
      </c>
    </row>
    <row r="38" spans="1:9" x14ac:dyDescent="0.25">
      <c r="A38" s="4" t="s">
        <v>39</v>
      </c>
      <c r="B38" s="4">
        <v>215</v>
      </c>
      <c r="C38" s="4">
        <v>4.2</v>
      </c>
      <c r="D38" s="4">
        <v>4.5024657164088362</v>
      </c>
      <c r="E38" s="4">
        <v>4.496117870466442</v>
      </c>
      <c r="F38" s="4">
        <f t="shared" si="0"/>
        <v>-0.30246571640883602</v>
      </c>
      <c r="G38" s="4">
        <f t="shared" si="1"/>
        <v>-0.29611787046644178</v>
      </c>
      <c r="H38" s="4">
        <f t="shared" si="2"/>
        <v>-6.3478459423942368E-3</v>
      </c>
      <c r="I38" s="12">
        <f t="shared" si="3"/>
        <v>7.050425487296233E-2</v>
      </c>
    </row>
    <row r="39" spans="1:9" x14ac:dyDescent="0.25">
      <c r="A39" s="4" t="s">
        <v>40</v>
      </c>
      <c r="B39" s="4">
        <v>218.5</v>
      </c>
      <c r="C39" s="4">
        <v>4.2</v>
      </c>
      <c r="D39" s="4">
        <v>4.5520527415810381</v>
      </c>
      <c r="E39" s="4">
        <v>4.5413474310270461</v>
      </c>
      <c r="F39" s="4">
        <f t="shared" si="0"/>
        <v>-0.35205274158103794</v>
      </c>
      <c r="G39" s="4">
        <f t="shared" si="1"/>
        <v>-0.3413474310270459</v>
      </c>
      <c r="H39" s="4">
        <f t="shared" si="2"/>
        <v>-1.0705310553992042E-2</v>
      </c>
      <c r="I39" s="12">
        <f t="shared" si="3"/>
        <v>8.127319786358235E-2</v>
      </c>
    </row>
    <row r="40" spans="1:9" x14ac:dyDescent="0.25">
      <c r="A40" s="4" t="s">
        <v>41</v>
      </c>
      <c r="B40" s="4">
        <v>224.01</v>
      </c>
      <c r="C40" s="4">
        <v>4.2</v>
      </c>
      <c r="D40" s="4">
        <v>4.7535766603233718</v>
      </c>
      <c r="E40" s="4">
        <v>4.7411773057122772</v>
      </c>
      <c r="F40" s="4">
        <f t="shared" si="0"/>
        <v>-0.55357666032337161</v>
      </c>
      <c r="G40" s="4">
        <f t="shared" si="1"/>
        <v>-0.54117730571227707</v>
      </c>
      <c r="H40" s="4">
        <f t="shared" si="2"/>
        <v>-1.2399354611094537E-2</v>
      </c>
      <c r="I40" s="12">
        <f t="shared" si="3"/>
        <v>0.12885173945530407</v>
      </c>
    </row>
    <row r="41" spans="1:9" x14ac:dyDescent="0.25">
      <c r="A41" s="4" t="s">
        <v>42</v>
      </c>
      <c r="B41" s="4">
        <v>320.58999999999997</v>
      </c>
      <c r="C41" s="4">
        <v>6</v>
      </c>
      <c r="D41" s="4">
        <v>6.6812033613445374</v>
      </c>
      <c r="E41" s="4">
        <v>6.6607829881121585</v>
      </c>
      <c r="F41" s="4">
        <f t="shared" si="0"/>
        <v>-0.68120336134453741</v>
      </c>
      <c r="G41" s="4">
        <f t="shared" si="1"/>
        <v>-0.66078298811215852</v>
      </c>
      <c r="H41" s="4">
        <f t="shared" si="2"/>
        <v>-2.0420373232378886E-2</v>
      </c>
      <c r="I41" s="12">
        <f t="shared" si="3"/>
        <v>0.11013049801869308</v>
      </c>
    </row>
    <row r="42" spans="1:9" x14ac:dyDescent="0.25">
      <c r="A42" s="4" t="s">
        <v>43</v>
      </c>
      <c r="B42" s="4">
        <v>329.8</v>
      </c>
      <c r="C42" s="4">
        <v>6</v>
      </c>
      <c r="D42" s="4">
        <v>7.045940097310857</v>
      </c>
      <c r="E42" s="4">
        <v>7.0309838426329607</v>
      </c>
      <c r="F42" s="4">
        <f t="shared" si="0"/>
        <v>-1.045940097310857</v>
      </c>
      <c r="G42" s="4">
        <f t="shared" si="1"/>
        <v>-1.0309838426329607</v>
      </c>
      <c r="H42" s="4">
        <f t="shared" si="2"/>
        <v>-1.4956254677896297E-2</v>
      </c>
      <c r="I42" s="12">
        <f t="shared" si="3"/>
        <v>0.17183064043882679</v>
      </c>
    </row>
    <row r="43" spans="1:9" x14ac:dyDescent="0.25">
      <c r="A43" s="4" t="s">
        <v>44</v>
      </c>
      <c r="B43" s="4">
        <v>323.06</v>
      </c>
      <c r="C43" s="4">
        <v>6</v>
      </c>
      <c r="D43" s="4">
        <v>6.9259059474412172</v>
      </c>
      <c r="E43" s="4">
        <v>6.9065618468009564</v>
      </c>
      <c r="F43" s="4">
        <f t="shared" si="0"/>
        <v>-0.92590594744121724</v>
      </c>
      <c r="G43" s="4">
        <f t="shared" si="1"/>
        <v>-0.90656184680095642</v>
      </c>
      <c r="H43" s="4">
        <f t="shared" si="2"/>
        <v>-1.934410064026082E-2</v>
      </c>
      <c r="I43" s="12">
        <f t="shared" si="3"/>
        <v>0.15109364113349275</v>
      </c>
    </row>
    <row r="44" spans="1:9" x14ac:dyDescent="0.25">
      <c r="A44" s="4" t="s">
        <v>45</v>
      </c>
      <c r="B44" s="4">
        <v>218.01</v>
      </c>
      <c r="C44" s="4">
        <v>4</v>
      </c>
      <c r="D44" s="4">
        <v>4.553258145363408</v>
      </c>
      <c r="E44" s="4">
        <v>4.5369905386243401</v>
      </c>
      <c r="F44" s="4">
        <f t="shared" si="0"/>
        <v>-0.553258145363408</v>
      </c>
      <c r="G44" s="4">
        <f t="shared" si="1"/>
        <v>-0.5369905386243401</v>
      </c>
      <c r="H44" s="4">
        <f t="shared" si="2"/>
        <v>-1.6267606739067908E-2</v>
      </c>
      <c r="I44" s="12">
        <f t="shared" si="3"/>
        <v>0.13424763465608502</v>
      </c>
    </row>
    <row r="45" spans="1:9" x14ac:dyDescent="0.25">
      <c r="A45" s="4" t="s">
        <v>46</v>
      </c>
      <c r="B45" s="4">
        <v>217.56</v>
      </c>
      <c r="C45" s="4">
        <v>4</v>
      </c>
      <c r="D45" s="4">
        <v>4.5346332279970412</v>
      </c>
      <c r="E45" s="4">
        <v>4.5233812990578866</v>
      </c>
      <c r="F45" s="4">
        <f t="shared" si="0"/>
        <v>-0.53463322799704116</v>
      </c>
      <c r="G45" s="4">
        <f t="shared" si="1"/>
        <v>-0.52338129905788655</v>
      </c>
      <c r="H45" s="4">
        <f t="shared" si="2"/>
        <v>-1.125192893915461E-2</v>
      </c>
      <c r="I45" s="12">
        <f t="shared" si="3"/>
        <v>0.13084532476447164</v>
      </c>
    </row>
    <row r="46" spans="1:9" x14ac:dyDescent="0.25">
      <c r="A46" s="4" t="s">
        <v>47</v>
      </c>
      <c r="B46" s="4">
        <v>217.58</v>
      </c>
      <c r="C46" s="4">
        <v>4</v>
      </c>
      <c r="D46" s="4">
        <v>4.535782012830686</v>
      </c>
      <c r="E46" s="4">
        <v>4.520775244689534</v>
      </c>
      <c r="F46" s="4">
        <f t="shared" si="0"/>
        <v>-0.53578201283068605</v>
      </c>
      <c r="G46" s="4">
        <f t="shared" si="1"/>
        <v>-0.52077524468953396</v>
      </c>
      <c r="H46" s="4">
        <f t="shared" si="2"/>
        <v>-1.5006768141152094E-2</v>
      </c>
      <c r="I46" s="12">
        <f t="shared" si="3"/>
        <v>0.13019381117238349</v>
      </c>
    </row>
    <row r="47" spans="1:9" x14ac:dyDescent="0.25">
      <c r="A47" s="4" t="s">
        <v>48</v>
      </c>
      <c r="B47" s="4">
        <v>215.02</v>
      </c>
      <c r="C47" s="4">
        <v>4</v>
      </c>
      <c r="D47" s="4">
        <v>4.5003004422239474</v>
      </c>
      <c r="E47" s="4">
        <v>4.4883928323935605</v>
      </c>
      <c r="F47" s="4">
        <f t="shared" si="0"/>
        <v>-0.50030044222394743</v>
      </c>
      <c r="G47" s="4">
        <f t="shared" si="1"/>
        <v>-0.48839283239356046</v>
      </c>
      <c r="H47" s="4">
        <f t="shared" si="2"/>
        <v>-1.1907609830386967E-2</v>
      </c>
      <c r="I47" s="12">
        <f t="shared" si="3"/>
        <v>0.12209820809839012</v>
      </c>
    </row>
    <row r="48" spans="1:9" x14ac:dyDescent="0.25">
      <c r="A48" s="4" t="s">
        <v>49</v>
      </c>
      <c r="B48" s="4">
        <v>537.16</v>
      </c>
      <c r="C48" s="4">
        <v>10.199999999999999</v>
      </c>
      <c r="D48" s="4">
        <v>10.908230978349874</v>
      </c>
      <c r="E48" s="4">
        <v>10.878836719693362</v>
      </c>
      <c r="F48" s="4">
        <f t="shared" si="0"/>
        <v>-0.70823097834987436</v>
      </c>
      <c r="G48" s="4">
        <f t="shared" si="1"/>
        <v>-0.67883671969336312</v>
      </c>
      <c r="H48" s="4">
        <f t="shared" si="2"/>
        <v>-2.9394258656511241E-2</v>
      </c>
      <c r="I48" s="12">
        <f t="shared" si="3"/>
        <v>6.6552619577780706E-2</v>
      </c>
    </row>
    <row r="49" spans="1:9" x14ac:dyDescent="0.25">
      <c r="A49" s="4" t="s">
        <v>50</v>
      </c>
      <c r="B49" s="4">
        <v>240.71</v>
      </c>
      <c r="C49" s="4">
        <v>4</v>
      </c>
      <c r="D49" s="4">
        <v>4.9930477490498362</v>
      </c>
      <c r="E49" s="4">
        <v>4.9843568225340347</v>
      </c>
      <c r="F49" s="4">
        <f t="shared" si="0"/>
        <v>-0.99304774904983617</v>
      </c>
      <c r="G49" s="4">
        <f t="shared" si="1"/>
        <v>-0.98435682253403467</v>
      </c>
      <c r="H49" s="4">
        <f t="shared" si="2"/>
        <v>-8.6909265158015003E-3</v>
      </c>
      <c r="I49" s="12">
        <f t="shared" si="3"/>
        <v>0.24608920563350867</v>
      </c>
    </row>
    <row r="50" spans="1:9" x14ac:dyDescent="0.25">
      <c r="A50" s="4" t="s">
        <v>51</v>
      </c>
      <c r="B50" s="4">
        <v>1348.27</v>
      </c>
      <c r="C50" s="4">
        <v>26.3</v>
      </c>
      <c r="D50" s="4">
        <v>27.619902595042525</v>
      </c>
      <c r="E50" s="4">
        <v>27.538346372295624</v>
      </c>
      <c r="F50" s="4">
        <f t="shared" si="0"/>
        <v>-1.3199025950425245</v>
      </c>
      <c r="G50" s="4">
        <f t="shared" si="1"/>
        <v>-1.2383463722956236</v>
      </c>
      <c r="H50" s="4">
        <f t="shared" si="2"/>
        <v>-8.1556222746900886E-2</v>
      </c>
      <c r="I50" s="12">
        <f t="shared" si="3"/>
        <v>4.7085413395270857E-2</v>
      </c>
    </row>
    <row r="51" spans="1:9" x14ac:dyDescent="0.25">
      <c r="A51" s="4" t="s">
        <v>52</v>
      </c>
      <c r="B51" s="4">
        <v>1348.13</v>
      </c>
      <c r="C51" s="4">
        <v>26.3</v>
      </c>
      <c r="D51" s="4">
        <v>27.676291199512594</v>
      </c>
      <c r="E51" s="4">
        <v>27.580091548852078</v>
      </c>
      <c r="F51" s="4">
        <f t="shared" si="0"/>
        <v>-1.3762911995125933</v>
      </c>
      <c r="G51" s="4">
        <f t="shared" si="1"/>
        <v>-1.2800915488520772</v>
      </c>
      <c r="H51" s="4">
        <f t="shared" si="2"/>
        <v>-9.6199650660516056E-2</v>
      </c>
      <c r="I51" s="12">
        <f t="shared" si="3"/>
        <v>4.8672682465858451E-2</v>
      </c>
    </row>
    <row r="52" spans="1:9" x14ac:dyDescent="0.25">
      <c r="A52" s="6" t="s">
        <v>53</v>
      </c>
      <c r="B52" s="6">
        <v>334.07</v>
      </c>
      <c r="C52" s="6">
        <v>4</v>
      </c>
      <c r="D52" s="6">
        <v>6.9087191460973978</v>
      </c>
      <c r="E52" s="6">
        <v>6.8833264817427562</v>
      </c>
      <c r="F52" s="6">
        <f t="shared" si="0"/>
        <v>-2.9087191460973978</v>
      </c>
      <c r="G52" s="6">
        <f t="shared" si="1"/>
        <v>-2.8833264817427562</v>
      </c>
      <c r="H52" s="6">
        <f t="shared" si="2"/>
        <v>-2.5392664354641603E-2</v>
      </c>
      <c r="I52" s="12">
        <f t="shared" si="3"/>
        <v>0.72083162043568905</v>
      </c>
    </row>
    <row r="53" spans="1:9" x14ac:dyDescent="0.25">
      <c r="A53" s="4" t="s">
        <v>54</v>
      </c>
      <c r="B53" s="4">
        <v>539.09</v>
      </c>
      <c r="C53" s="4">
        <v>10.199999999999999</v>
      </c>
      <c r="D53" s="4">
        <v>11.223197496373503</v>
      </c>
      <c r="E53" s="4">
        <v>11.20337533511975</v>
      </c>
      <c r="F53" s="4">
        <f t="shared" si="0"/>
        <v>-1.0231974963735038</v>
      </c>
      <c r="G53" s="4">
        <f t="shared" si="1"/>
        <v>-1.0033753351197507</v>
      </c>
      <c r="H53" s="4">
        <f t="shared" si="2"/>
        <v>-1.9822161253753023E-2</v>
      </c>
      <c r="I53" s="12">
        <f t="shared" si="3"/>
        <v>9.8370130894093216E-2</v>
      </c>
    </row>
    <row r="54" spans="1:9" x14ac:dyDescent="0.25">
      <c r="A54" s="4" t="s">
        <v>55</v>
      </c>
      <c r="B54" s="4">
        <v>215.87</v>
      </c>
      <c r="C54" s="4">
        <v>4.2</v>
      </c>
      <c r="D54" s="4">
        <v>4.4773721748671909</v>
      </c>
      <c r="E54" s="4">
        <v>4.4655576300813964</v>
      </c>
      <c r="F54" s="4">
        <f t="shared" si="0"/>
        <v>-0.27737217486719068</v>
      </c>
      <c r="G54" s="4">
        <f t="shared" si="1"/>
        <v>-0.26555763008139621</v>
      </c>
      <c r="H54" s="4">
        <f t="shared" si="2"/>
        <v>-1.1814544785794467E-2</v>
      </c>
      <c r="I54" s="12">
        <f t="shared" si="3"/>
        <v>6.3228007162237185E-2</v>
      </c>
    </row>
    <row r="55" spans="1:9" x14ac:dyDescent="0.25">
      <c r="A55" s="4" t="s">
        <v>56</v>
      </c>
      <c r="B55" s="4">
        <v>144.31</v>
      </c>
      <c r="C55" s="4">
        <v>2.2000000000000002</v>
      </c>
      <c r="D55" s="4">
        <v>2.9732885816828394</v>
      </c>
      <c r="E55" s="4">
        <v>2.9627387912564651</v>
      </c>
      <c r="F55" s="4">
        <f t="shared" si="0"/>
        <v>-0.7732885816828392</v>
      </c>
      <c r="G55" s="4">
        <f t="shared" si="1"/>
        <v>-0.76273879125646493</v>
      </c>
      <c r="H55" s="4">
        <f t="shared" si="2"/>
        <v>-1.0549790426374273E-2</v>
      </c>
      <c r="I55" s="12">
        <f t="shared" si="3"/>
        <v>0.34669945057112039</v>
      </c>
    </row>
    <row r="56" spans="1:9" x14ac:dyDescent="0.25">
      <c r="A56" s="4" t="s">
        <v>57</v>
      </c>
      <c r="B56" s="4">
        <v>544.79999999999995</v>
      </c>
      <c r="C56" s="4">
        <v>10.1</v>
      </c>
      <c r="D56" s="4">
        <v>11.408268035666035</v>
      </c>
      <c r="E56" s="4">
        <v>11.387614634391195</v>
      </c>
      <c r="F56" s="4">
        <f t="shared" si="0"/>
        <v>-1.3082680356660354</v>
      </c>
      <c r="G56" s="4">
        <f t="shared" si="1"/>
        <v>-1.2876146343911952</v>
      </c>
      <c r="H56" s="4">
        <f t="shared" si="2"/>
        <v>-2.0653401274840277E-2</v>
      </c>
      <c r="I56" s="12">
        <f t="shared" si="3"/>
        <v>0.12748659746447477</v>
      </c>
    </row>
    <row r="57" spans="1:9" x14ac:dyDescent="0.25">
      <c r="A57" s="4" t="s">
        <v>58</v>
      </c>
      <c r="B57" s="4">
        <v>544.26</v>
      </c>
      <c r="C57" s="4">
        <v>10.1</v>
      </c>
      <c r="D57" s="4">
        <v>11.41786166245965</v>
      </c>
      <c r="E57" s="4">
        <v>11.385112046279241</v>
      </c>
      <c r="F57" s="4">
        <f t="shared" si="0"/>
        <v>-1.3178616624596504</v>
      </c>
      <c r="G57" s="4">
        <f t="shared" si="1"/>
        <v>-1.2851120462792416</v>
      </c>
      <c r="H57" s="4">
        <f t="shared" si="2"/>
        <v>-3.2749616180408836E-2</v>
      </c>
      <c r="I57" s="12">
        <f t="shared" si="3"/>
        <v>0.12723881646329124</v>
      </c>
    </row>
    <row r="58" spans="1:9" x14ac:dyDescent="0.25">
      <c r="A58" s="4" t="s">
        <v>59</v>
      </c>
      <c r="B58" s="4">
        <v>303.23</v>
      </c>
      <c r="C58" s="4">
        <v>6.2</v>
      </c>
      <c r="D58" s="4">
        <v>6.3832692751694271</v>
      </c>
      <c r="E58" s="4">
        <v>6.3717571242685223</v>
      </c>
      <c r="F58" s="4">
        <f t="shared" si="0"/>
        <v>-0.18326927516942693</v>
      </c>
      <c r="G58" s="4">
        <f t="shared" si="1"/>
        <v>-0.17175712426852208</v>
      </c>
      <c r="H58" s="4">
        <f t="shared" si="2"/>
        <v>-1.1512150900904849E-2</v>
      </c>
      <c r="I58" s="12">
        <f t="shared" si="3"/>
        <v>2.7702761978793882E-2</v>
      </c>
    </row>
    <row r="59" spans="1:9" x14ac:dyDescent="0.25">
      <c r="A59" s="4" t="s">
        <v>60</v>
      </c>
      <c r="B59" s="4">
        <v>232.65</v>
      </c>
      <c r="C59" s="4">
        <v>4.3</v>
      </c>
      <c r="D59" s="4">
        <v>4.8713298616036154</v>
      </c>
      <c r="E59" s="4">
        <v>4.8587205545333969</v>
      </c>
      <c r="F59" s="4">
        <f t="shared" si="0"/>
        <v>-0.57132986160361554</v>
      </c>
      <c r="G59" s="4">
        <f t="shared" si="1"/>
        <v>-0.55872055453339708</v>
      </c>
      <c r="H59" s="4">
        <f t="shared" si="2"/>
        <v>-1.2609307070218456E-2</v>
      </c>
      <c r="I59" s="12">
        <f t="shared" si="3"/>
        <v>0.12993501268218538</v>
      </c>
    </row>
    <row r="60" spans="1:9" x14ac:dyDescent="0.25">
      <c r="A60" s="4" t="s">
        <v>61</v>
      </c>
      <c r="B60" s="4">
        <v>231.66</v>
      </c>
      <c r="C60" s="4">
        <v>4.3</v>
      </c>
      <c r="D60" s="4">
        <v>4.8505025125628141</v>
      </c>
      <c r="E60" s="4">
        <v>4.836688740788178</v>
      </c>
      <c r="F60" s="4">
        <f t="shared" si="0"/>
        <v>-0.55050251256281424</v>
      </c>
      <c r="G60" s="4">
        <f t="shared" si="1"/>
        <v>-0.53668874078817819</v>
      </c>
      <c r="H60" s="4">
        <f t="shared" si="2"/>
        <v>-1.3813771774636052E-2</v>
      </c>
      <c r="I60" s="12">
        <f t="shared" si="3"/>
        <v>0.12481133506701819</v>
      </c>
    </row>
    <row r="61" spans="1:9" x14ac:dyDescent="0.25">
      <c r="A61" s="4" t="s">
        <v>62</v>
      </c>
      <c r="B61" s="4">
        <v>232.3</v>
      </c>
      <c r="C61" s="4">
        <v>4.3</v>
      </c>
      <c r="D61" s="4">
        <v>4.8736134704015273</v>
      </c>
      <c r="E61" s="4">
        <v>4.8675469075455986</v>
      </c>
      <c r="F61" s="4">
        <f t="shared" si="0"/>
        <v>-0.57361347040152744</v>
      </c>
      <c r="G61" s="4">
        <f t="shared" si="1"/>
        <v>-0.56754690754559878</v>
      </c>
      <c r="H61" s="4">
        <f t="shared" si="2"/>
        <v>-6.0665628559286588E-3</v>
      </c>
      <c r="I61" s="12">
        <f t="shared" si="3"/>
        <v>0.13198765291758111</v>
      </c>
    </row>
    <row r="62" spans="1:9" x14ac:dyDescent="0.25">
      <c r="A62" s="4" t="s">
        <v>63</v>
      </c>
      <c r="B62" s="4">
        <v>1533.42</v>
      </c>
      <c r="C62" s="4">
        <v>30.8</v>
      </c>
      <c r="D62" s="4">
        <v>32.524388491669811</v>
      </c>
      <c r="E62" s="4">
        <v>32.435533478011365</v>
      </c>
      <c r="F62" s="4">
        <f t="shared" si="0"/>
        <v>-1.72438849166981</v>
      </c>
      <c r="G62" s="4">
        <f t="shared" si="1"/>
        <v>-1.6355334780113644</v>
      </c>
      <c r="H62" s="4">
        <f t="shared" si="2"/>
        <v>-8.8855013658445614E-2</v>
      </c>
      <c r="I62" s="12">
        <f t="shared" si="3"/>
        <v>5.3101736299070272E-2</v>
      </c>
    </row>
    <row r="63" spans="1:9" x14ac:dyDescent="0.25">
      <c r="A63" s="4" t="s">
        <v>64</v>
      </c>
      <c r="B63" s="4">
        <v>1536.5</v>
      </c>
      <c r="C63" s="4">
        <v>30.8</v>
      </c>
      <c r="D63" s="4">
        <v>32.557416267942585</v>
      </c>
      <c r="E63" s="4">
        <v>32.508213569188591</v>
      </c>
      <c r="F63" s="4">
        <f t="shared" si="0"/>
        <v>-1.7574162679425847</v>
      </c>
      <c r="G63" s="4">
        <f t="shared" si="1"/>
        <v>-1.7082135691885902</v>
      </c>
      <c r="H63" s="4">
        <f t="shared" si="2"/>
        <v>-4.9202698753994412E-2</v>
      </c>
      <c r="I63" s="12">
        <f t="shared" si="3"/>
        <v>5.5461479519110068E-2</v>
      </c>
    </row>
    <row r="64" spans="1:9" x14ac:dyDescent="0.25">
      <c r="A64" s="6" t="s">
        <v>65</v>
      </c>
      <c r="B64" s="6">
        <v>355.28</v>
      </c>
      <c r="C64" s="6">
        <v>4</v>
      </c>
      <c r="D64" s="6">
        <v>7.4040550715284494</v>
      </c>
      <c r="E64" s="6">
        <v>7.375795168481555</v>
      </c>
      <c r="F64" s="6">
        <f t="shared" si="0"/>
        <v>-3.4040550715284494</v>
      </c>
      <c r="G64" s="6">
        <f t="shared" si="1"/>
        <v>-3.375795168481555</v>
      </c>
      <c r="H64" s="6">
        <f t="shared" si="2"/>
        <v>-2.8259903046894408E-2</v>
      </c>
      <c r="I64" s="12">
        <f t="shared" si="3"/>
        <v>0.84394879212038876</v>
      </c>
    </row>
  </sheetData>
  <autoFilter ref="A1:I64" xr:uid="{2398F973-8AFA-4D6C-8D3C-57B2607C14BC}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ProcessedData</vt:lpstr>
      <vt:lpstr>Sheet3</vt:lpstr>
      <vt:lpstr>Immanent</vt:lpstr>
      <vt:lpstr>originalData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Margie Strydom</dc:creator>
  <cp:lastModifiedBy>Mazi</cp:lastModifiedBy>
  <dcterms:created xsi:type="dcterms:W3CDTF">2015-06-05T18:17:20Z</dcterms:created>
  <dcterms:modified xsi:type="dcterms:W3CDTF">2020-09-29T09:34:13Z</dcterms:modified>
</cp:coreProperties>
</file>