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gren/Documents/Mines/N_P/NANI_NAPI/CSNAPNIv1/RawData/"/>
    </mc:Choice>
  </mc:AlternateContent>
  <xr:revisionPtr revIDLastSave="0" documentId="13_ncr:1_{92E51FEE-FB5F-E54B-9434-CE98588F39A7}" xr6:coauthVersionLast="46" xr6:coauthVersionMax="46" xr10:uidLastSave="{00000000-0000-0000-0000-000000000000}"/>
  <bookViews>
    <workbookView xWindow="10640" yWindow="8660" windowWidth="26840" windowHeight="15940" xr2:uid="{B337FA75-AAC9-E84C-8A12-4A38C0F6930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C14" i="1"/>
  <c r="E14" i="1"/>
  <c r="F14" i="1"/>
  <c r="D9" i="1"/>
  <c r="D14" i="1"/>
  <c r="B12" i="1"/>
  <c r="B6" i="1" l="1"/>
  <c r="B4" i="1"/>
  <c r="C4" i="1"/>
  <c r="D4" i="1"/>
  <c r="E4" i="1"/>
  <c r="F4" i="1"/>
  <c r="B3" i="1"/>
  <c r="C3" i="1"/>
  <c r="D3" i="1"/>
  <c r="E3" i="1"/>
  <c r="F3" i="1"/>
  <c r="B2" i="1"/>
  <c r="C2" i="1"/>
  <c r="D2" i="1"/>
  <c r="E2" i="1"/>
  <c r="F2" i="1"/>
  <c r="N8" i="1"/>
  <c r="M8" i="1"/>
  <c r="L8" i="1"/>
  <c r="K8" i="1"/>
  <c r="J8" i="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B7" i="2"/>
  <c r="B6" i="2"/>
  <c r="C6" i="2"/>
  <c r="D6" i="2"/>
  <c r="E6" i="2"/>
  <c r="F6" i="2"/>
  <c r="G6" i="2"/>
  <c r="H6" i="2"/>
  <c r="I6" i="2"/>
  <c r="J6" i="2"/>
  <c r="K6" i="2"/>
  <c r="L6" i="2"/>
  <c r="M6" i="2"/>
  <c r="R6" i="2"/>
  <c r="Q6" i="2"/>
  <c r="P6" i="2"/>
  <c r="O6" i="2"/>
  <c r="N6" i="2"/>
  <c r="C12" i="1" l="1"/>
  <c r="B10" i="1"/>
  <c r="D12" i="1"/>
  <c r="J23" i="1"/>
  <c r="I23" i="1"/>
  <c r="E6" i="1" l="1"/>
  <c r="E9" i="1" s="1"/>
  <c r="D6" i="1"/>
  <c r="C6" i="1"/>
  <c r="C9" i="1" s="1"/>
  <c r="B9" i="1"/>
  <c r="F6" i="1"/>
  <c r="F9" i="1" s="1"/>
</calcChain>
</file>

<file path=xl/sharedStrings.xml><?xml version="1.0" encoding="utf-8"?>
<sst xmlns="http://schemas.openxmlformats.org/spreadsheetml/2006/main" count="37" uniqueCount="32">
  <si>
    <t>US P fertilizer use</t>
  </si>
  <si>
    <t>US P mining</t>
  </si>
  <si>
    <t>US P imports</t>
  </si>
  <si>
    <t>phosphoric acid prod</t>
  </si>
  <si>
    <t>phosphoric acid exp</t>
  </si>
  <si>
    <t>US P fertilizer exports</t>
  </si>
  <si>
    <t>US P fertilizer imports</t>
  </si>
  <si>
    <t>data from USGS phosphate rock mineral commodity summaries</t>
  </si>
  <si>
    <t>prop for phosphoric acid</t>
  </si>
  <si>
    <t>imported P rock quality</t>
  </si>
  <si>
    <t>US P exports</t>
  </si>
  <si>
    <t>tons phosphogypsum</t>
  </si>
  <si>
    <t>ton of phosphoric acid</t>
  </si>
  <si>
    <t>P/phosphoric acid</t>
  </si>
  <si>
    <t>P2O5/phosphogypsum</t>
  </si>
  <si>
    <t>(https://www.sciencedirect.com/topics/engineering/phosphogypsum)</t>
  </si>
  <si>
    <t>P/P2O5</t>
  </si>
  <si>
    <t>used in fert and feed supp prod (P)</t>
  </si>
  <si>
    <t>wasted (P)</t>
  </si>
  <si>
    <t>"industry estimate" from USEPA</t>
  </si>
  <si>
    <t>US P supplement est</t>
  </si>
  <si>
    <t>Source</t>
  </si>
  <si>
    <t>kg P/kg US P rock</t>
  </si>
  <si>
    <t>US P rock quality calcs</t>
  </si>
  <si>
    <t>Gross weight marketable P rock production (1000 metric tons)</t>
  </si>
  <si>
    <t>P205 content (1000 metric tons)</t>
  </si>
  <si>
    <t>P2O5/P rock</t>
  </si>
  <si>
    <t>P/P Rock</t>
  </si>
  <si>
    <t>chemistry</t>
  </si>
  <si>
    <t>ERS import/export data</t>
  </si>
  <si>
    <t>phosphoric acid import</t>
  </si>
  <si>
    <t>phosphoric acid prod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</si>
</sst>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indexed="8"/>
      <name val="Times"/>
      <family val="1"/>
    </font>
    <font>
      <vertAlign val="superscript"/>
      <sz val="8"/>
      <color indexed="8"/>
      <name val="Times"/>
      <family val="1"/>
    </font>
    <font>
      <vertAlign val="superscript"/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vertical="top" wrapText="1"/>
    </xf>
    <xf numFmtId="3" fontId="2" fillId="0" borderId="1" xfId="0" applyNumberFormat="1" applyFont="1" applyBorder="1" applyAlignment="1">
      <alignment horizontal="right" vertical="center"/>
    </xf>
    <xf numFmtId="3" fontId="3" fillId="0" borderId="1" xfId="0" applyNumberFormat="1" applyFont="1" applyBorder="1" applyAlignment="1">
      <alignment vertical="center"/>
    </xf>
    <xf numFmtId="3" fontId="0" fillId="0" borderId="2" xfId="0" applyNumberFormat="1" applyBorder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3" fontId="0" fillId="0" borderId="3" xfId="0" applyNumberFormat="1" applyBorder="1" applyAlignment="1">
      <alignment horizontal="right" vertical="center"/>
    </xf>
    <xf numFmtId="0" fontId="4" fillId="0" borderId="3" xfId="0" applyFont="1" applyBorder="1" applyAlignment="1">
      <alignment horizontal="left" vertic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36BB-28DA-684F-88B0-E0BF70014692}">
  <dimension ref="A1:R23"/>
  <sheetViews>
    <sheetView tabSelected="1" workbookViewId="0">
      <selection activeCell="H14" sqref="H14"/>
    </sheetView>
  </sheetViews>
  <sheetFormatPr baseColWidth="10" defaultRowHeight="16" x14ac:dyDescent="0.2"/>
  <cols>
    <col min="1" max="1" width="23.83203125" bestFit="1" customWidth="1"/>
    <col min="2" max="2" width="11.1640625" bestFit="1" customWidth="1"/>
    <col min="5" max="6" width="11.1640625" bestFit="1" customWidth="1"/>
    <col min="7" max="7" width="11.1640625" customWidth="1"/>
    <col min="8" max="8" width="19.83203125" customWidth="1"/>
    <col min="9" max="9" width="30.83203125" customWidth="1"/>
    <col min="11" max="11" width="14.1640625" customWidth="1"/>
    <col min="15" max="15" width="5.5" customWidth="1"/>
    <col min="16" max="16" width="22.1640625" customWidth="1"/>
    <col min="18" max="18" width="21.5" bestFit="1" customWidth="1"/>
  </cols>
  <sheetData>
    <row r="1" spans="1:18" x14ac:dyDescent="0.2">
      <c r="B1">
        <v>1997</v>
      </c>
      <c r="C1">
        <v>2002</v>
      </c>
      <c r="D1">
        <v>2007</v>
      </c>
      <c r="E1">
        <v>2012</v>
      </c>
      <c r="F1">
        <v>2017</v>
      </c>
      <c r="G1" t="s">
        <v>21</v>
      </c>
      <c r="I1" t="s">
        <v>7</v>
      </c>
    </row>
    <row r="2" spans="1:18" x14ac:dyDescent="0.2">
      <c r="A2" t="s">
        <v>1</v>
      </c>
      <c r="B2">
        <f t="shared" ref="B2:E2" si="0">J3*10^6*J8/10^9</f>
        <v>6.0168221709006922</v>
      </c>
      <c r="C2">
        <f t="shared" si="0"/>
        <v>4.601</v>
      </c>
      <c r="D2">
        <f t="shared" si="0"/>
        <v>3.6463999999999999</v>
      </c>
      <c r="E2">
        <f t="shared" si="0"/>
        <v>3.6936999999999993</v>
      </c>
      <c r="F2">
        <f>N3*10^6*N8/10^9</f>
        <v>3.3109999999999995</v>
      </c>
      <c r="J2">
        <v>1997</v>
      </c>
      <c r="K2">
        <v>2002</v>
      </c>
      <c r="L2">
        <v>2007</v>
      </c>
      <c r="M2">
        <v>2012</v>
      </c>
      <c r="N2">
        <v>2017</v>
      </c>
    </row>
    <row r="3" spans="1:18" x14ac:dyDescent="0.2">
      <c r="A3" t="s">
        <v>2</v>
      </c>
      <c r="B3">
        <f t="shared" ref="B3:E3" si="1">J4*10^6*J8/10^9</f>
        <v>0.23988637413394917</v>
      </c>
      <c r="C3">
        <f t="shared" si="1"/>
        <v>0.34411911357340724</v>
      </c>
      <c r="D3">
        <f t="shared" si="1"/>
        <v>0.32780767676767675</v>
      </c>
      <c r="E3">
        <f t="shared" si="1"/>
        <v>0.43808999999999998</v>
      </c>
      <c r="F3">
        <f>N4*10^6*N8/10^9</f>
        <v>0.29905806451612904</v>
      </c>
      <c r="I3" t="s">
        <v>1</v>
      </c>
      <c r="J3">
        <v>45900</v>
      </c>
      <c r="K3">
        <v>36100</v>
      </c>
      <c r="L3">
        <v>29700</v>
      </c>
      <c r="M3">
        <v>30100</v>
      </c>
      <c r="N3">
        <v>27900</v>
      </c>
    </row>
    <row r="4" spans="1:18" x14ac:dyDescent="0.2">
      <c r="A4" t="s">
        <v>10</v>
      </c>
      <c r="B4">
        <f t="shared" ref="B4:E4" si="2">J5*10^6*J8/10^9</f>
        <v>4.3913625866050805E-2</v>
      </c>
      <c r="C4">
        <f t="shared" si="2"/>
        <v>4.9706094182825492E-3</v>
      </c>
      <c r="D4">
        <f t="shared" si="2"/>
        <v>0</v>
      </c>
      <c r="E4">
        <f t="shared" si="2"/>
        <v>0</v>
      </c>
      <c r="F4">
        <f>N5*10^6*N8/10^9</f>
        <v>0</v>
      </c>
      <c r="I4" t="s">
        <v>2</v>
      </c>
      <c r="J4">
        <v>1830</v>
      </c>
      <c r="K4">
        <v>2700</v>
      </c>
      <c r="L4">
        <v>2670</v>
      </c>
      <c r="M4">
        <v>3570</v>
      </c>
      <c r="N4">
        <v>2520</v>
      </c>
      <c r="P4" t="s">
        <v>9</v>
      </c>
      <c r="Q4">
        <v>0.13</v>
      </c>
      <c r="R4" t="s">
        <v>29</v>
      </c>
    </row>
    <row r="5" spans="1:18" x14ac:dyDescent="0.2">
      <c r="A5" t="s">
        <v>8</v>
      </c>
      <c r="B5">
        <v>0.9</v>
      </c>
      <c r="C5">
        <v>0.95</v>
      </c>
      <c r="D5">
        <v>0.95</v>
      </c>
      <c r="E5">
        <v>0.95</v>
      </c>
      <c r="F5">
        <v>0.95</v>
      </c>
      <c r="I5" t="s">
        <v>10</v>
      </c>
      <c r="J5">
        <v>335</v>
      </c>
      <c r="K5">
        <v>39</v>
      </c>
      <c r="L5">
        <v>0</v>
      </c>
      <c r="M5">
        <v>0</v>
      </c>
      <c r="N5">
        <v>0</v>
      </c>
    </row>
    <row r="6" spans="1:18" x14ac:dyDescent="0.2">
      <c r="A6" t="s">
        <v>3</v>
      </c>
      <c r="B6">
        <f>B5*(SUM(B2:B3)-B4)</f>
        <v>5.591515427251732</v>
      </c>
      <c r="C6">
        <f t="shared" ref="C6:F6" si="3">C5*(SUM(C2:C3)-C4)</f>
        <v>4.6931410789473693</v>
      </c>
      <c r="D6">
        <f t="shared" si="3"/>
        <v>3.7754972929292925</v>
      </c>
      <c r="E6">
        <f t="shared" si="3"/>
        <v>3.9252004999999994</v>
      </c>
      <c r="F6">
        <f t="shared" si="3"/>
        <v>3.4295551612903217</v>
      </c>
      <c r="I6" t="s">
        <v>8</v>
      </c>
      <c r="J6">
        <v>0.9</v>
      </c>
      <c r="K6">
        <v>0.95</v>
      </c>
      <c r="L6">
        <v>0.95</v>
      </c>
      <c r="M6">
        <v>0.95</v>
      </c>
      <c r="N6">
        <v>0.95</v>
      </c>
    </row>
    <row r="7" spans="1:18" x14ac:dyDescent="0.2">
      <c r="A7" t="s">
        <v>30</v>
      </c>
      <c r="B7">
        <v>0</v>
      </c>
      <c r="C7">
        <v>4.0000000000000001E-3</v>
      </c>
      <c r="D7">
        <v>0.13400000000000001</v>
      </c>
      <c r="E7">
        <v>0</v>
      </c>
      <c r="F7">
        <v>0</v>
      </c>
    </row>
    <row r="8" spans="1:18" x14ac:dyDescent="0.2">
      <c r="A8" t="s">
        <v>4</v>
      </c>
      <c r="B8">
        <v>9.2999999999999999E-2</v>
      </c>
      <c r="C8">
        <v>5.0999999999999997E-2</v>
      </c>
      <c r="D8">
        <v>7.3999999999999996E-2</v>
      </c>
      <c r="E8">
        <v>0.20599999999999999</v>
      </c>
      <c r="F8">
        <v>0.13100000000000001</v>
      </c>
      <c r="I8" t="s">
        <v>22</v>
      </c>
      <c r="J8">
        <f>Sheet2!B7</f>
        <v>0.1310854503464203</v>
      </c>
      <c r="K8">
        <f>Sheet2!G7</f>
        <v>0.12745152354570638</v>
      </c>
      <c r="L8">
        <f>Sheet2!L7</f>
        <v>0.12277441077441077</v>
      </c>
      <c r="M8">
        <f>Sheet2!M7</f>
        <v>0.12271428571428571</v>
      </c>
      <c r="N8">
        <f>Sheet2!R7</f>
        <v>0.11867383512544802</v>
      </c>
    </row>
    <row r="9" spans="1:18" x14ac:dyDescent="0.2">
      <c r="A9" t="s">
        <v>31</v>
      </c>
      <c r="B9">
        <f>$J$23*B6</f>
        <v>0.32852465561674216</v>
      </c>
      <c r="C9">
        <f>$J$23*C6</f>
        <v>0.27574144733778938</v>
      </c>
      <c r="D9">
        <f>$J$23*D6</f>
        <v>0.22182607990248818</v>
      </c>
      <c r="E9">
        <f>$J$23*E6</f>
        <v>0.2306217624303282</v>
      </c>
      <c r="F9">
        <f>$J$23*F6</f>
        <v>0.2015005489907592</v>
      </c>
    </row>
    <row r="10" spans="1:18" x14ac:dyDescent="0.2">
      <c r="A10" t="s">
        <v>6</v>
      </c>
      <c r="B10">
        <f>C10</f>
        <v>3.6999999999999998E-2</v>
      </c>
      <c r="C10">
        <v>3.6999999999999998E-2</v>
      </c>
      <c r="D10">
        <v>1.9E-2</v>
      </c>
      <c r="E10">
        <v>0.17199999999999999</v>
      </c>
      <c r="F10">
        <v>0.376</v>
      </c>
    </row>
    <row r="11" spans="1:18" x14ac:dyDescent="0.2">
      <c r="A11" t="s">
        <v>0</v>
      </c>
      <c r="B11">
        <v>1.639</v>
      </c>
      <c r="C11">
        <v>1.4870000000000001</v>
      </c>
      <c r="D11">
        <v>1.71</v>
      </c>
      <c r="E11">
        <v>1.6879999999999999</v>
      </c>
      <c r="F11">
        <v>1.6990000000000001</v>
      </c>
    </row>
    <row r="12" spans="1:18" x14ac:dyDescent="0.2">
      <c r="A12" t="s">
        <v>5</v>
      </c>
      <c r="B12">
        <f>2.01+0.385+0.108</f>
        <v>2.5029999999999997</v>
      </c>
      <c r="C12">
        <f>1.613+0.523+0.1</f>
        <v>2.2360000000000002</v>
      </c>
      <c r="D12">
        <f>0.579+0.991</f>
        <v>1.5699999999999998</v>
      </c>
      <c r="E12">
        <v>1.29</v>
      </c>
      <c r="F12">
        <v>0.85</v>
      </c>
    </row>
    <row r="14" spans="1:18" x14ac:dyDescent="0.2">
      <c r="A14" t="s">
        <v>20</v>
      </c>
      <c r="B14">
        <f t="shared" ref="B14:C14" si="4">B6-B11-B12-B8-B9+B10+B7</f>
        <v>1.06499077163499</v>
      </c>
      <c r="C14">
        <f t="shared" si="4"/>
        <v>0.68439963160957962</v>
      </c>
      <c r="D14">
        <f>D6-D11-D12-D8-D9+D10+D7</f>
        <v>0.35267121302680449</v>
      </c>
      <c r="E14">
        <f t="shared" ref="E14:F14" si="5">E6-E11-E12-E8-E9+E10+E7</f>
        <v>0.68257873756967102</v>
      </c>
      <c r="F14">
        <f t="shared" si="5"/>
        <v>0.92405461229956243</v>
      </c>
    </row>
    <row r="15" spans="1:18" x14ac:dyDescent="0.2">
      <c r="J15">
        <v>5.2</v>
      </c>
      <c r="K15" t="s">
        <v>11</v>
      </c>
      <c r="M15" t="s">
        <v>19</v>
      </c>
    </row>
    <row r="16" spans="1:18" x14ac:dyDescent="0.2">
      <c r="J16">
        <v>1</v>
      </c>
      <c r="K16" t="s">
        <v>12</v>
      </c>
    </row>
    <row r="17" spans="9:13" x14ac:dyDescent="0.2">
      <c r="J17">
        <v>0.24</v>
      </c>
      <c r="K17" t="s">
        <v>13</v>
      </c>
    </row>
    <row r="18" spans="9:13" x14ac:dyDescent="0.2">
      <c r="J18">
        <v>6.7000000000000002E-3</v>
      </c>
      <c r="K18" t="s">
        <v>14</v>
      </c>
      <c r="M18" t="s">
        <v>15</v>
      </c>
    </row>
    <row r="19" spans="9:13" x14ac:dyDescent="0.2">
      <c r="J19" s="1">
        <v>0.43</v>
      </c>
      <c r="K19" s="1" t="s">
        <v>16</v>
      </c>
    </row>
    <row r="22" spans="9:13" x14ac:dyDescent="0.2">
      <c r="I22" t="s">
        <v>17</v>
      </c>
      <c r="J22" t="s">
        <v>18</v>
      </c>
    </row>
    <row r="23" spans="9:13" x14ac:dyDescent="0.2">
      <c r="I23">
        <f>J17*J16/(J17*J16+J18*J15*J19)</f>
        <v>0.94124586440098323</v>
      </c>
      <c r="J23">
        <f>J15*J18*J19/(J15*J18*J19+J17*J16)</f>
        <v>5.8754135599016717E-2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9965D-E4C1-304B-89BB-2DD83A034E90}">
  <dimension ref="A1:R15"/>
  <sheetViews>
    <sheetView topLeftCell="L1" workbookViewId="0">
      <selection activeCell="B7" sqref="B7"/>
    </sheetView>
  </sheetViews>
  <sheetFormatPr baseColWidth="10" defaultRowHeight="16" x14ac:dyDescent="0.2"/>
  <cols>
    <col min="1" max="1" width="53.33203125" customWidth="1"/>
  </cols>
  <sheetData>
    <row r="1" spans="1:18" x14ac:dyDescent="0.2">
      <c r="A1" t="s">
        <v>23</v>
      </c>
      <c r="F1" s="2"/>
    </row>
    <row r="3" spans="1:18" x14ac:dyDescent="0.2">
      <c r="B3">
        <v>1997</v>
      </c>
      <c r="C3">
        <v>1998</v>
      </c>
      <c r="D3">
        <v>1999</v>
      </c>
      <c r="E3">
        <v>2000</v>
      </c>
      <c r="F3">
        <v>2001</v>
      </c>
      <c r="G3">
        <v>2002</v>
      </c>
      <c r="H3">
        <v>2003</v>
      </c>
      <c r="I3">
        <v>2004</v>
      </c>
      <c r="J3">
        <v>2005</v>
      </c>
      <c r="K3">
        <v>2006</v>
      </c>
      <c r="L3">
        <v>2007</v>
      </c>
      <c r="M3">
        <v>2012</v>
      </c>
      <c r="N3">
        <v>2013</v>
      </c>
      <c r="O3">
        <v>2014</v>
      </c>
      <c r="P3">
        <v>2015</v>
      </c>
      <c r="Q3">
        <v>2016</v>
      </c>
      <c r="R3">
        <v>2017</v>
      </c>
    </row>
    <row r="4" spans="1:18" x14ac:dyDescent="0.2">
      <c r="A4" t="s">
        <v>24</v>
      </c>
      <c r="B4" s="9">
        <v>43300</v>
      </c>
      <c r="C4" s="5">
        <v>44200</v>
      </c>
      <c r="D4" s="5">
        <v>40600</v>
      </c>
      <c r="E4" s="5">
        <v>38600</v>
      </c>
      <c r="F4" s="5">
        <v>31900</v>
      </c>
      <c r="G4" s="5">
        <v>36100</v>
      </c>
      <c r="H4">
        <v>35000</v>
      </c>
      <c r="I4">
        <v>35800</v>
      </c>
      <c r="J4">
        <v>36100</v>
      </c>
      <c r="K4">
        <v>30100</v>
      </c>
      <c r="L4">
        <v>29700</v>
      </c>
      <c r="M4">
        <v>30100</v>
      </c>
      <c r="N4">
        <v>31200</v>
      </c>
      <c r="O4">
        <v>25300</v>
      </c>
      <c r="P4">
        <v>27400</v>
      </c>
      <c r="Q4">
        <v>27100</v>
      </c>
      <c r="R4">
        <v>27900</v>
      </c>
    </row>
    <row r="5" spans="1:18" x14ac:dyDescent="0.2">
      <c r="A5" t="s">
        <v>25</v>
      </c>
      <c r="B5">
        <v>13200</v>
      </c>
      <c r="C5" s="7">
        <v>12900</v>
      </c>
      <c r="D5" s="7">
        <v>11800</v>
      </c>
      <c r="E5" s="7">
        <v>11200</v>
      </c>
      <c r="F5" s="7">
        <v>9230</v>
      </c>
      <c r="G5" s="7">
        <v>10700</v>
      </c>
      <c r="H5">
        <v>10300</v>
      </c>
      <c r="I5">
        <v>10400</v>
      </c>
      <c r="J5">
        <v>10300</v>
      </c>
      <c r="K5">
        <v>8680</v>
      </c>
      <c r="L5">
        <v>8480</v>
      </c>
      <c r="M5">
        <v>8590</v>
      </c>
      <c r="N5">
        <v>8930</v>
      </c>
      <c r="O5">
        <v>7710</v>
      </c>
      <c r="P5">
        <v>7710</v>
      </c>
      <c r="Q5">
        <v>7660</v>
      </c>
      <c r="R5">
        <v>7700</v>
      </c>
    </row>
    <row r="6" spans="1:18" x14ac:dyDescent="0.2">
      <c r="A6" t="s">
        <v>26</v>
      </c>
      <c r="B6">
        <f t="shared" ref="B6:G6" si="0">B5/B4</f>
        <v>0.30484988452655887</v>
      </c>
      <c r="C6">
        <f t="shared" si="0"/>
        <v>0.29185520361990952</v>
      </c>
      <c r="D6">
        <f t="shared" si="0"/>
        <v>0.29064039408866993</v>
      </c>
      <c r="E6">
        <f t="shared" si="0"/>
        <v>0.29015544041450775</v>
      </c>
      <c r="F6">
        <f t="shared" si="0"/>
        <v>0.28934169278996863</v>
      </c>
      <c r="G6">
        <f t="shared" si="0"/>
        <v>0.296398891966759</v>
      </c>
      <c r="H6">
        <f>H5/H4</f>
        <v>0.29428571428571426</v>
      </c>
      <c r="I6">
        <f>I5/I4</f>
        <v>0.29050279329608941</v>
      </c>
      <c r="J6">
        <f>J5/J4</f>
        <v>0.2853185595567867</v>
      </c>
      <c r="K6">
        <f>K5/K4</f>
        <v>0.28837209302325584</v>
      </c>
      <c r="L6">
        <f>L5/L4</f>
        <v>0.28552188552188551</v>
      </c>
      <c r="M6">
        <f>M5/M4</f>
        <v>0.28538205980066444</v>
      </c>
      <c r="N6">
        <f>N5/N4</f>
        <v>0.2862179487179487</v>
      </c>
      <c r="O6">
        <f t="shared" ref="O6:R6" si="1">O5/O4</f>
        <v>0.30474308300395259</v>
      </c>
      <c r="P6">
        <f t="shared" si="1"/>
        <v>0.28138686131386859</v>
      </c>
      <c r="Q6">
        <f t="shared" si="1"/>
        <v>0.28265682656826568</v>
      </c>
      <c r="R6">
        <f t="shared" si="1"/>
        <v>0.27598566308243727</v>
      </c>
    </row>
    <row r="7" spans="1:18" x14ac:dyDescent="0.2">
      <c r="A7" t="s">
        <v>27</v>
      </c>
      <c r="B7">
        <f>B6*$B$13</f>
        <v>0.1310854503464203</v>
      </c>
      <c r="C7">
        <f t="shared" ref="C7:R7" si="2">C6*$B$13</f>
        <v>0.1254977375565611</v>
      </c>
      <c r="D7">
        <f t="shared" si="2"/>
        <v>0.12497536945812807</v>
      </c>
      <c r="E7">
        <f t="shared" si="2"/>
        <v>0.12476683937823833</v>
      </c>
      <c r="F7">
        <f t="shared" si="2"/>
        <v>0.1244169278996865</v>
      </c>
      <c r="G7">
        <f t="shared" si="2"/>
        <v>0.12745152354570638</v>
      </c>
      <c r="H7">
        <f t="shared" si="2"/>
        <v>0.12654285714285712</v>
      </c>
      <c r="I7">
        <f t="shared" si="2"/>
        <v>0.12491620111731845</v>
      </c>
      <c r="J7">
        <f t="shared" si="2"/>
        <v>0.12268698060941828</v>
      </c>
      <c r="K7">
        <f t="shared" si="2"/>
        <v>0.12400000000000001</v>
      </c>
      <c r="L7">
        <f t="shared" si="2"/>
        <v>0.12277441077441077</v>
      </c>
      <c r="M7">
        <f t="shared" si="2"/>
        <v>0.12271428571428571</v>
      </c>
      <c r="N7">
        <f t="shared" si="2"/>
        <v>0.12307371794871794</v>
      </c>
      <c r="O7">
        <f t="shared" si="2"/>
        <v>0.1310395256916996</v>
      </c>
      <c r="P7">
        <f t="shared" si="2"/>
        <v>0.12099635036496349</v>
      </c>
      <c r="Q7">
        <f t="shared" si="2"/>
        <v>0.12154243542435424</v>
      </c>
      <c r="R7">
        <f t="shared" si="2"/>
        <v>0.11867383512544802</v>
      </c>
    </row>
    <row r="11" spans="1:18" x14ac:dyDescent="0.2">
      <c r="H11" s="3"/>
      <c r="J11" s="3"/>
      <c r="L11" s="4"/>
      <c r="N11" s="3"/>
    </row>
    <row r="12" spans="1:18" x14ac:dyDescent="0.2">
      <c r="H12" s="3"/>
      <c r="J12" s="3"/>
      <c r="L12" s="4"/>
      <c r="N12" s="3"/>
    </row>
    <row r="13" spans="1:18" x14ac:dyDescent="0.2">
      <c r="A13" t="s">
        <v>16</v>
      </c>
      <c r="B13">
        <v>0.43</v>
      </c>
      <c r="C13" t="s">
        <v>28</v>
      </c>
    </row>
    <row r="14" spans="1:18" x14ac:dyDescent="0.2">
      <c r="G14" s="6"/>
      <c r="I14" s="6"/>
      <c r="K14" s="6"/>
      <c r="M14" s="6"/>
    </row>
    <row r="15" spans="1:18" x14ac:dyDescent="0.2">
      <c r="G15" s="8"/>
      <c r="I15" s="8"/>
      <c r="K15" s="8"/>
      <c r="M1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Algren</dc:creator>
  <cp:lastModifiedBy>Mikaela Algren</cp:lastModifiedBy>
  <dcterms:created xsi:type="dcterms:W3CDTF">2021-01-14T07:08:50Z</dcterms:created>
  <dcterms:modified xsi:type="dcterms:W3CDTF">2021-01-21T04:50:30Z</dcterms:modified>
</cp:coreProperties>
</file>