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7bbad15be9ffe6/Área de Trabalho/"/>
    </mc:Choice>
  </mc:AlternateContent>
  <xr:revisionPtr revIDLastSave="192" documentId="13_ncr:1_{926FCA76-629B-4D83-94EF-1A2760DA021F}" xr6:coauthVersionLast="47" xr6:coauthVersionMax="47" xr10:uidLastSave="{3CB88939-3067-4FFA-9AF1-3CD90B75D6B1}"/>
  <bookViews>
    <workbookView xWindow="-108" yWindow="-108" windowWidth="23256" windowHeight="12576" tabRatio="345" xr2:uid="{D63472A4-8300-4934-9C87-0EC792DCF89D}"/>
  </bookViews>
  <sheets>
    <sheet name="PL Invest" sheetId="1" r:id="rId1"/>
    <sheet name="PL Perfil" sheetId="2" r:id="rId2"/>
  </sheets>
  <definedNames>
    <definedName name="aporte">'PL Invest'!$D$17</definedName>
    <definedName name="patrimonio">'PL Invest'!$D$20</definedName>
    <definedName name="qtd_anos">'PL Invest'!$D$18</definedName>
    <definedName name="rendimento_carteira">'PL Invest'!$D$13</definedName>
    <definedName name="salario">'PL Invest'!$D$12</definedName>
    <definedName name="sugestao_investimento">'PL Invest'!$D$14</definedName>
    <definedName name="taxa_mensal">'PL Invest'!$D$19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D14" i="1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C37" i="1" l="1"/>
  <c r="D37" i="1" s="1"/>
  <c r="H4" i="2"/>
  <c r="C41" i="1"/>
  <c r="D41" i="1" s="1"/>
  <c r="C40" i="1"/>
  <c r="D40" i="1" s="1"/>
  <c r="C39" i="1"/>
  <c r="D39" i="1" s="1"/>
  <c r="C38" i="1"/>
  <c r="D38" i="1" s="1"/>
  <c r="C36" i="1"/>
  <c r="D36" i="1" s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<sst xmlns="http://schemas.openxmlformats.org/spreadsheetml/2006/main" count="71" uniqueCount="34">
  <si>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</si>
  <si>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</si>
  <si>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</si>
  <si>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</si>
  <si>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</si>
  <si>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</si>
  <si>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</si>
  <si>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</si>
  <si>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</si>
  <si>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</si>
  <si>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</si>
  <si>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</si>
  <si>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</si>
  <si>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</si>
  <si>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</si>
  <si>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</si>
  <si>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</si>
  <si>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</si>
  <si>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</si>
  <si>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</si>
  <si>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</si>
  <si>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</si>
  <si>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</si>
  <si>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</si>
  <si>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</si>
  <si>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</si>
  <si>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</si>
  <si>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</si>
  <si>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</si>
  <si>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</si>
  <si>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Quanto em 4 Anos ?</t>
  </si>
  <si>
    <t>Quanto em 8 Anos ?</t>
  </si>
  <si>
    <t>Quanto em 16 Anos ?</t>
  </si>
  <si>
    <t>Quanto em 24 Anos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</si>
</sst>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5" xfId="0" applyFont="1" applyFill="1" applyBorder="1" applyAlignment="1">
      <alignment horizontal="left" indent="3"/>
    </xf>
    <xf numFmtId="164" fontId="9" fillId="3" borderId="6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left" indent="3"/>
    </xf>
    <xf numFmtId="164" fontId="9" fillId="3" borderId="9" xfId="0" applyNumberFormat="1" applyFont="1" applyFill="1" applyBorder="1" applyAlignment="1">
      <alignment horizontal="center"/>
    </xf>
    <xf numFmtId="164" fontId="9" fillId="3" borderId="10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left" indent="3"/>
    </xf>
    <xf numFmtId="164" fontId="9" fillId="3" borderId="12" xfId="0" applyNumberFormat="1" applyFont="1" applyFill="1" applyBorder="1" applyAlignment="1">
      <alignment horizontal="center"/>
    </xf>
    <xf numFmtId="164" fontId="9" fillId="3" borderId="13" xfId="0" applyNumberFormat="1" applyFont="1" applyFill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8" fontId="10" fillId="3" borderId="19" xfId="0" applyNumberFormat="1" applyFont="1" applyFill="1" applyBorder="1" applyAlignment="1">
      <alignment horizontal="center"/>
    </xf>
    <xf numFmtId="8" fontId="10" fillId="3" borderId="22" xfId="0" applyNumberFormat="1" applyFont="1" applyFill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164" fontId="9" fillId="4" borderId="22" xfId="0" applyNumberFormat="1" applyFont="1" applyFill="1" applyBorder="1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5" fillId="6" borderId="1" xfId="0" applyFont="1" applyFill="1" applyBorder="1" applyAlignment="1">
      <alignment horizontal="right" vertical="center"/>
    </xf>
    <xf numFmtId="0" fontId="7" fillId="7" borderId="2" xfId="0" applyFont="1" applyFill="1" applyBorder="1" applyAlignment="1">
      <alignment horizontal="center" vertical="center"/>
    </xf>
    <xf numFmtId="0" fontId="2" fillId="8" borderId="0" xfId="3" applyFill="1"/>
    <xf numFmtId="0" fontId="4" fillId="8" borderId="0" xfId="3" applyFont="1" applyFill="1"/>
    <xf numFmtId="0" fontId="4" fillId="8" borderId="0" xfId="3" applyFont="1" applyFill="1" applyAlignment="1">
      <alignment horizontal="center"/>
    </xf>
    <xf numFmtId="0" fontId="4" fillId="5" borderId="23" xfId="0" applyFont="1" applyFill="1" applyBorder="1"/>
    <xf numFmtId="0" fontId="4" fillId="5" borderId="23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4" fillId="8" borderId="23" xfId="0" applyFont="1" applyFill="1" applyBorder="1"/>
    <xf numFmtId="0" fontId="4" fillId="8" borderId="23" xfId="0" applyFont="1" applyFill="1" applyBorder="1" applyAlignment="1">
      <alignment horizontal="center"/>
    </xf>
    <xf numFmtId="9" fontId="4" fillId="8" borderId="24" xfId="0" applyNumberFormat="1" applyFont="1" applyFill="1" applyBorder="1" applyAlignment="1">
      <alignment horizontal="center"/>
    </xf>
    <xf numFmtId="0" fontId="4" fillId="5" borderId="28" xfId="0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28" xfId="0" applyFont="1" applyFill="1" applyBorder="1"/>
    <xf numFmtId="0" fontId="0" fillId="0" borderId="1" xfId="0" applyBorder="1"/>
    <xf numFmtId="0" fontId="4" fillId="8" borderId="28" xfId="3" applyFont="1" applyFill="1" applyBorder="1"/>
    <xf numFmtId="9" fontId="4" fillId="8" borderId="24" xfId="2" applyFont="1" applyFill="1" applyBorder="1"/>
    <xf numFmtId="0" fontId="8" fillId="4" borderId="14" xfId="0" applyFont="1" applyFill="1" applyBorder="1" applyAlignment="1">
      <alignment horizontal="left" indent="3"/>
    </xf>
    <xf numFmtId="0" fontId="8" fillId="4" borderId="15" xfId="0" applyFont="1" applyFill="1" applyBorder="1" applyAlignment="1">
      <alignment horizontal="left" indent="3"/>
    </xf>
    <xf numFmtId="0" fontId="8" fillId="4" borderId="17" xfId="0" applyFont="1" applyFill="1" applyBorder="1" applyAlignment="1">
      <alignment horizontal="left" indent="3"/>
    </xf>
    <xf numFmtId="0" fontId="8" fillId="4" borderId="18" xfId="0" applyFont="1" applyFill="1" applyBorder="1" applyAlignment="1">
      <alignment horizontal="left" indent="3"/>
    </xf>
    <xf numFmtId="0" fontId="8" fillId="4" borderId="20" xfId="0" applyFont="1" applyFill="1" applyBorder="1" applyAlignment="1">
      <alignment horizontal="left" indent="3"/>
    </xf>
    <xf numFmtId="0" fontId="8" fillId="4" borderId="21" xfId="0" applyFont="1" applyFill="1" applyBorder="1" applyAlignment="1">
      <alignment horizontal="left" indent="3"/>
    </xf>
    <xf numFmtId="0" fontId="11" fillId="3" borderId="17" xfId="0" applyFont="1" applyFill="1" applyBorder="1" applyAlignment="1">
      <alignment horizontal="left" indent="3"/>
    </xf>
    <xf numFmtId="0" fontId="11" fillId="3" borderId="18" xfId="0" applyFont="1" applyFill="1" applyBorder="1" applyAlignment="1">
      <alignment horizontal="left" indent="3"/>
    </xf>
    <xf numFmtId="0" fontId="6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indent="3"/>
    </xf>
    <xf numFmtId="0" fontId="11" fillId="3" borderId="21" xfId="0" applyFont="1" applyFill="1" applyBorder="1" applyAlignment="1">
      <alignment horizontal="left" indent="3"/>
    </xf>
    <xf numFmtId="0" fontId="6" fillId="7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'PL Invest'!$C$35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5">
                      <a:shade val="50000"/>
                      <a:lumMod val="60000"/>
                      <a:lumOff val="40000"/>
                    </a:schemeClr>
                  </a:gs>
                  <a:gs pos="0">
                    <a:schemeClr val="accent5">
                      <a:shade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3-4881-9EDE-1ED71A4DD93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shade val="70000"/>
                      <a:lumMod val="60000"/>
                      <a:lumOff val="40000"/>
                    </a:schemeClr>
                  </a:gs>
                  <a:gs pos="0">
                    <a:schemeClr val="accent5">
                      <a:shade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63-4881-9EDE-1ED71A4DD93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5">
                      <a:shade val="90000"/>
                      <a:lumMod val="60000"/>
                      <a:lumOff val="40000"/>
                    </a:schemeClr>
                  </a:gs>
                  <a:gs pos="0">
                    <a:schemeClr val="accent5">
                      <a:shade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63-4881-9EDE-1ED71A4DD93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5">
                      <a:tint val="90000"/>
                      <a:lumMod val="60000"/>
                      <a:lumOff val="40000"/>
                    </a:schemeClr>
                  </a:gs>
                  <a:gs pos="0">
                    <a:schemeClr val="accent5">
                      <a:tint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63-4881-9EDE-1ED71A4DD93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tint val="70000"/>
                      <a:lumMod val="60000"/>
                      <a:lumOff val="40000"/>
                    </a:schemeClr>
                  </a:gs>
                  <a:gs pos="0">
                    <a:schemeClr val="accent5">
                      <a:tint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63-4881-9EDE-1ED71A4DD93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5">
                      <a:tint val="50000"/>
                      <a:lumMod val="60000"/>
                      <a:lumOff val="40000"/>
                    </a:schemeClr>
                  </a:gs>
                  <a:gs pos="0">
                    <a:schemeClr val="accent5">
                      <a:tint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63-4881-9EDE-1ED71A4DD9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 Invest'!$B$36:$B$41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'PL Invest'!$C$36:$C$41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5103</xdr:colOff>
      <xdr:row>0</xdr:row>
      <xdr:rowOff>149061</xdr:rowOff>
    </xdr:from>
    <xdr:to>
      <xdr:col>4</xdr:col>
      <xdr:colOff>24466</xdr:colOff>
      <xdr:row>8</xdr:row>
      <xdr:rowOff>62346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79176" y="149061"/>
          <a:ext cx="5457272" cy="1354158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97970</xdr:rowOff>
    </xdr:from>
    <xdr:to>
      <xdr:col>3</xdr:col>
      <xdr:colOff>1018309</xdr:colOff>
      <xdr:row>55</xdr:row>
      <xdr:rowOff>103908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63"/>
  <sheetViews>
    <sheetView showGridLines="0" tabSelected="1" zoomScale="110" zoomScaleNormal="110" workbookViewId="0">
      <selection activeCell="D63" sqref="D63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3">
      <c r="B11" s="30" t="s">
        <v>11</v>
      </c>
      <c r="C11" s="30"/>
      <c r="D11" s="30"/>
    </row>
    <row r="12" spans="2:4" ht="19.2" x14ac:dyDescent="0.45">
      <c r="B12" s="54" t="s">
        <v>10</v>
      </c>
      <c r="C12" s="55"/>
      <c r="D12" s="19">
        <v>4000</v>
      </c>
    </row>
    <row r="13" spans="2:4" ht="19.2" x14ac:dyDescent="0.45">
      <c r="B13" s="56" t="s">
        <v>9</v>
      </c>
      <c r="C13" s="57"/>
      <c r="D13" s="20">
        <v>6.0000000000000001E-3</v>
      </c>
    </row>
    <row r="14" spans="2:4" ht="19.8" thickBot="1" x14ac:dyDescent="0.5">
      <c r="B14" s="58" t="s">
        <v>29</v>
      </c>
      <c r="C14" s="59"/>
      <c r="D14" s="21">
        <f>D12*30%</f>
        <v>1200</v>
      </c>
    </row>
    <row r="15" spans="2:4" ht="15" thickBot="1" x14ac:dyDescent="0.35"/>
    <row r="16" spans="2:4" ht="28.5" customHeight="1" x14ac:dyDescent="0.3">
      <c r="B16" s="62" t="s">
        <v>5</v>
      </c>
      <c r="C16" s="63"/>
      <c r="D16" s="66"/>
    </row>
    <row r="17" spans="1:6" ht="19.2" x14ac:dyDescent="0.45">
      <c r="B17" s="54" t="s">
        <v>0</v>
      </c>
      <c r="C17" s="55"/>
      <c r="D17" s="14">
        <v>300</v>
      </c>
    </row>
    <row r="18" spans="1:6" ht="19.2" x14ac:dyDescent="0.45">
      <c r="B18" s="56" t="s">
        <v>1</v>
      </c>
      <c r="C18" s="57"/>
      <c r="D18" s="15">
        <v>6</v>
      </c>
    </row>
    <row r="19" spans="1:6" ht="19.2" x14ac:dyDescent="0.45">
      <c r="B19" s="56" t="s">
        <v>2</v>
      </c>
      <c r="C19" s="57"/>
      <c r="D19" s="16">
        <v>1.0789999999999999E-2</v>
      </c>
    </row>
    <row r="20" spans="1:6" ht="19.2" x14ac:dyDescent="0.45">
      <c r="B20" s="60" t="s">
        <v>3</v>
      </c>
      <c r="C20" s="61"/>
      <c r="D20" s="17">
        <f>FV(taxa_mensal,qtd_anos*12,aporte*-1)</f>
        <v>32409.060297479977</v>
      </c>
    </row>
    <row r="21" spans="1:6" ht="19.8" thickBot="1" x14ac:dyDescent="0.5">
      <c r="B21" s="64" t="s">
        <v>4</v>
      </c>
      <c r="C21" s="65"/>
      <c r="D21" s="18">
        <f>patrimonio*rendimento_carteira</f>
        <v>194.45436178487986</v>
      </c>
      <c r="F21" s="3"/>
    </row>
    <row r="22" spans="1:6" ht="15" thickBot="1" x14ac:dyDescent="0.35"/>
    <row r="23" spans="1:6" ht="29.4" x14ac:dyDescent="0.3">
      <c r="B23" s="62" t="s">
        <v>7</v>
      </c>
      <c r="C23" s="63"/>
      <c r="D23" s="31" t="s">
        <v>8</v>
      </c>
    </row>
    <row r="24" spans="1:6" ht="19.2" x14ac:dyDescent="0.45">
      <c r="A24" s="1">
        <v>2</v>
      </c>
      <c r="B24" s="5" t="s">
        <v>6</v>
      </c>
      <c r="C24" s="6">
        <f>FV($D$19,$A24*12,$D$17*-1)</f>
        <v>8168.2881892935648</v>
      </c>
      <c r="D24" s="7">
        <f>C24*rendimento_carteira</f>
        <v>49.00972913576139</v>
      </c>
    </row>
    <row r="25" spans="1:6" ht="19.2" x14ac:dyDescent="0.45">
      <c r="A25" s="1">
        <v>5</v>
      </c>
      <c r="B25" s="8" t="s">
        <v>30</v>
      </c>
      <c r="C25" s="9">
        <f>FV($D$19,$A25*12,$D$17*-1)</f>
        <v>25133.074199546292</v>
      </c>
      <c r="D25" s="10">
        <f>C25*rendimento_carteira</f>
        <v>150.79844519727774</v>
      </c>
    </row>
    <row r="26" spans="1:6" ht="19.2" x14ac:dyDescent="0.45">
      <c r="A26" s="1">
        <v>10</v>
      </c>
      <c r="B26" s="8" t="s">
        <v>31</v>
      </c>
      <c r="C26" s="9">
        <f>FV($D$19,$A26*12,$D$17*-1)</f>
        <v>72985.263759051653</v>
      </c>
      <c r="D26" s="10">
        <f>C26*rendimento_carteira</f>
        <v>437.91158255430992</v>
      </c>
    </row>
    <row r="27" spans="1:6" ht="19.2" x14ac:dyDescent="0.45">
      <c r="A27" s="1">
        <v>20</v>
      </c>
      <c r="B27" s="8" t="s">
        <v>32</v>
      </c>
      <c r="C27" s="9">
        <f>FV($D$19,$A27*12,$D$17*-1)</f>
        <v>337559.52002912416</v>
      </c>
      <c r="D27" s="10">
        <f>C27*rendimento_carteira</f>
        <v>2025.357120174745</v>
      </c>
    </row>
    <row r="28" spans="1:6" ht="19.8" thickBot="1" x14ac:dyDescent="0.5">
      <c r="A28" s="1">
        <v>30</v>
      </c>
      <c r="B28" s="11" t="s">
        <v>33</v>
      </c>
      <c r="C28" s="12">
        <f>FV($D$19,$A28*12,$D$17*-1)</f>
        <v>1296650.8965014142</v>
      </c>
      <c r="D28" s="13">
        <f>C28*rendimento_carteira</f>
        <v>7779.9053790084854</v>
      </c>
    </row>
    <row r="32" spans="1:6" x14ac:dyDescent="0.3">
      <c r="B32" s="33" t="s">
        <v>16</v>
      </c>
      <c r="C32" s="34" t="s">
        <v>13</v>
      </c>
      <c r="D32" s="32"/>
    </row>
    <row r="33" spans="2:4" x14ac:dyDescent="0.3">
      <c r="B33" s="22" t="s">
        <v>15</v>
      </c>
      <c r="C33" s="23">
        <f>aporte</f>
        <v>300</v>
      </c>
      <c r="D33" s="22"/>
    </row>
    <row r="35" spans="2:4" x14ac:dyDescent="0.3">
      <c r="B35" s="24" t="s">
        <v>17</v>
      </c>
      <c r="C35" s="24" t="s">
        <v>18</v>
      </c>
      <c r="D35" s="24" t="s">
        <v>19</v>
      </c>
    </row>
    <row r="36" spans="2:4" x14ac:dyDescent="0.3">
      <c r="B36" s="2" t="s">
        <v>20</v>
      </c>
      <c r="C36" s="4">
        <f>VLOOKUP($C$32&amp;"-"&amp;B36,'PL Perfil'!$A:$D,4,FALSE)</f>
        <v>0.32</v>
      </c>
      <c r="D36" s="27">
        <f>C36*$C$33</f>
        <v>96</v>
      </c>
    </row>
    <row r="37" spans="2:4" x14ac:dyDescent="0.3">
      <c r="B37" s="2" t="s">
        <v>21</v>
      </c>
      <c r="C37" s="4">
        <f>VLOOKUP($C$32&amp;"-"&amp;B37,'PL Perfil'!$A:$D,4,FALSE)</f>
        <v>0.35</v>
      </c>
      <c r="D37" s="27">
        <f t="shared" ref="D37:D41" si="0">C37*$C$33</f>
        <v>105</v>
      </c>
    </row>
    <row r="38" spans="2:4" x14ac:dyDescent="0.3">
      <c r="B38" s="2" t="s">
        <v>22</v>
      </c>
      <c r="C38" s="4">
        <f>VLOOKUP($C$32&amp;"-"&amp;B38,'PL Perfil'!$A:$D,4,FALSE)</f>
        <v>0.08</v>
      </c>
      <c r="D38" s="27">
        <f t="shared" si="0"/>
        <v>24</v>
      </c>
    </row>
    <row r="39" spans="2:4" x14ac:dyDescent="0.3">
      <c r="B39" s="2" t="s">
        <v>23</v>
      </c>
      <c r="C39" s="4">
        <f>VLOOKUP($C$32&amp;"-"&amp;B39,'PL Perfil'!$A:$D,4,FALSE)</f>
        <v>0.05</v>
      </c>
      <c r="D39" s="27">
        <f t="shared" si="0"/>
        <v>15</v>
      </c>
    </row>
    <row r="40" spans="2:4" x14ac:dyDescent="0.3">
      <c r="B40" s="2" t="s">
        <v>24</v>
      </c>
      <c r="C40" s="4">
        <f>VLOOKUP($C$32&amp;"-"&amp;B40,'PL Perfil'!$A:$D,4,FALSE)</f>
        <v>0.1</v>
      </c>
      <c r="D40" s="27">
        <f t="shared" si="0"/>
        <v>30</v>
      </c>
    </row>
    <row r="41" spans="2:4" x14ac:dyDescent="0.3">
      <c r="B41" s="2" t="s">
        <v>25</v>
      </c>
      <c r="C41" s="4">
        <f>VLOOKUP($C$32&amp;"-"&amp;B41,'PL Perfil'!$A:$D,4,FALSE)</f>
        <v>0.1</v>
      </c>
      <c r="D41" s="27">
        <f t="shared" si="0"/>
        <v>30</v>
      </c>
    </row>
    <row r="42" spans="2:4" x14ac:dyDescent="0.3">
      <c r="B42" s="25"/>
      <c r="C42" s="25"/>
      <c r="D42" s="26">
        <f>SUM(D36:D41)</f>
        <v>300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23" sqref="C23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5" t="s">
        <v>27</v>
      </c>
      <c r="B2" s="35" t="s">
        <v>16</v>
      </c>
      <c r="C2" s="36" t="s">
        <v>17</v>
      </c>
      <c r="D2" s="37" t="s">
        <v>26</v>
      </c>
    </row>
    <row r="3" spans="1:8" x14ac:dyDescent="0.3">
      <c r="A3" s="46" t="str">
        <f>B3&amp;"-"&amp;C3</f>
        <v>Conservador-PAPEL</v>
      </c>
      <c r="B3" t="s">
        <v>12</v>
      </c>
      <c r="C3" s="2" t="s">
        <v>20</v>
      </c>
      <c r="D3" s="38">
        <v>0.3</v>
      </c>
      <c r="H3" t="s">
        <v>26</v>
      </c>
    </row>
    <row r="4" spans="1:8" x14ac:dyDescent="0.3">
      <c r="A4" s="47" t="str">
        <f t="shared" ref="A4:A20" si="0">B4&amp;"-"&amp;C4</f>
        <v>Conservador-TIJOLO</v>
      </c>
      <c r="B4" t="s">
        <v>12</v>
      </c>
      <c r="C4" s="2" t="s">
        <v>21</v>
      </c>
      <c r="D4" s="39">
        <v>0.5</v>
      </c>
      <c r="G4" s="52" t="s">
        <v>28</v>
      </c>
      <c r="H4" s="53">
        <f>VLOOKUP(G4,$A:$D,4,FALSE)</f>
        <v>0.35</v>
      </c>
    </row>
    <row r="5" spans="1:8" x14ac:dyDescent="0.3">
      <c r="A5" s="47" t="str">
        <f t="shared" si="0"/>
        <v>Conservador-HÍBRIDOS</v>
      </c>
      <c r="B5" t="s">
        <v>12</v>
      </c>
      <c r="C5" s="2" t="s">
        <v>22</v>
      </c>
      <c r="D5" s="39">
        <v>0.1</v>
      </c>
    </row>
    <row r="6" spans="1:8" x14ac:dyDescent="0.3">
      <c r="A6" s="47" t="str">
        <f t="shared" si="0"/>
        <v>Conservador-FOFs</v>
      </c>
      <c r="B6" t="s">
        <v>12</v>
      </c>
      <c r="C6" s="2" t="s">
        <v>23</v>
      </c>
      <c r="D6" s="39">
        <v>0.1</v>
      </c>
    </row>
    <row r="7" spans="1:8" x14ac:dyDescent="0.3">
      <c r="A7" s="47" t="str">
        <f t="shared" si="0"/>
        <v>Conservador-DESENVOLVIMENTO</v>
      </c>
      <c r="B7" t="s">
        <v>12</v>
      </c>
      <c r="C7" s="2" t="s">
        <v>24</v>
      </c>
      <c r="D7" s="39">
        <v>0</v>
      </c>
    </row>
    <row r="8" spans="1:8" ht="15" thickBot="1" x14ac:dyDescent="0.35">
      <c r="A8" s="48" t="str">
        <f t="shared" si="0"/>
        <v>Conservador-HOTELARIAS</v>
      </c>
      <c r="B8" s="28" t="s">
        <v>12</v>
      </c>
      <c r="C8" s="29" t="s">
        <v>25</v>
      </c>
      <c r="D8" s="40">
        <v>0</v>
      </c>
    </row>
    <row r="9" spans="1:8" x14ac:dyDescent="0.3">
      <c r="A9" s="49" t="str">
        <f t="shared" si="0"/>
        <v>Moderado-PAPEL</v>
      </c>
      <c r="B9" t="s">
        <v>13</v>
      </c>
      <c r="C9" s="2" t="s">
        <v>20</v>
      </c>
      <c r="D9" s="41">
        <v>0.32</v>
      </c>
    </row>
    <row r="10" spans="1:8" x14ac:dyDescent="0.3">
      <c r="A10" s="50" t="str">
        <f t="shared" si="0"/>
        <v>Moderado-TIJOLO</v>
      </c>
      <c r="B10" s="42" t="s">
        <v>13</v>
      </c>
      <c r="C10" s="43" t="s">
        <v>21</v>
      </c>
      <c r="D10" s="44">
        <v>0.35</v>
      </c>
    </row>
    <row r="11" spans="1:8" x14ac:dyDescent="0.3">
      <c r="A11" s="46" t="str">
        <f t="shared" si="0"/>
        <v>Moderado-HÍBRIDOS</v>
      </c>
      <c r="B11" t="s">
        <v>13</v>
      </c>
      <c r="C11" s="2" t="s">
        <v>22</v>
      </c>
      <c r="D11" s="39">
        <v>0.08</v>
      </c>
    </row>
    <row r="12" spans="1:8" x14ac:dyDescent="0.3">
      <c r="A12" s="47" t="str">
        <f t="shared" si="0"/>
        <v>Moderado-FOFs</v>
      </c>
      <c r="B12" t="s">
        <v>13</v>
      </c>
      <c r="C12" s="2" t="s">
        <v>23</v>
      </c>
      <c r="D12" s="39">
        <v>0.05</v>
      </c>
    </row>
    <row r="13" spans="1:8" x14ac:dyDescent="0.3">
      <c r="A13" s="47" t="str">
        <f t="shared" si="0"/>
        <v>Moderado-DESENVOLVIMENTO</v>
      </c>
      <c r="B13" t="s">
        <v>13</v>
      </c>
      <c r="C13" s="2" t="s">
        <v>24</v>
      </c>
      <c r="D13" s="39">
        <v>0.1</v>
      </c>
    </row>
    <row r="14" spans="1:8" ht="15" thickBot="1" x14ac:dyDescent="0.35">
      <c r="A14" s="48" t="str">
        <f t="shared" si="0"/>
        <v>Moderado-HOTELARIAS</v>
      </c>
      <c r="B14" s="28" t="s">
        <v>13</v>
      </c>
      <c r="C14" s="29" t="s">
        <v>25</v>
      </c>
      <c r="D14" s="40">
        <v>0.1</v>
      </c>
    </row>
    <row r="15" spans="1:8" x14ac:dyDescent="0.3">
      <c r="A15" s="51" t="str">
        <f t="shared" si="0"/>
        <v>Agressivo-PAPEL</v>
      </c>
      <c r="B15" t="s">
        <v>14</v>
      </c>
      <c r="C15" s="2" t="s">
        <v>20</v>
      </c>
      <c r="D15" s="41">
        <v>0.5</v>
      </c>
    </row>
    <row r="16" spans="1:8" x14ac:dyDescent="0.3">
      <c r="A16" s="47" t="str">
        <f t="shared" si="0"/>
        <v>Agressivo-TIJOLO</v>
      </c>
      <c r="B16" t="s">
        <v>14</v>
      </c>
      <c r="C16" s="2" t="s">
        <v>21</v>
      </c>
      <c r="D16" s="39">
        <v>0.1</v>
      </c>
    </row>
    <row r="17" spans="1:4" x14ac:dyDescent="0.3">
      <c r="A17" s="47" t="str">
        <f t="shared" si="0"/>
        <v>Agressivo-HÍBRIDOS</v>
      </c>
      <c r="B17" t="s">
        <v>14</v>
      </c>
      <c r="C17" s="2" t="s">
        <v>22</v>
      </c>
      <c r="D17" s="39">
        <v>0.05</v>
      </c>
    </row>
    <row r="18" spans="1:4" x14ac:dyDescent="0.3">
      <c r="A18" s="47" t="str">
        <f t="shared" si="0"/>
        <v>Agressivo-FOFs</v>
      </c>
      <c r="B18" t="s">
        <v>14</v>
      </c>
      <c r="C18" s="2" t="s">
        <v>23</v>
      </c>
      <c r="D18" s="39">
        <v>0.05</v>
      </c>
    </row>
    <row r="19" spans="1:4" x14ac:dyDescent="0.3">
      <c r="A19" s="47" t="str">
        <f t="shared" si="0"/>
        <v>Agressivo-DESENVOLVIMENTO</v>
      </c>
      <c r="B19" t="s">
        <v>14</v>
      </c>
      <c r="C19" s="2" t="s">
        <v>24</v>
      </c>
      <c r="D19" s="39">
        <v>0.2</v>
      </c>
    </row>
    <row r="20" spans="1:4" ht="15" thickBot="1" x14ac:dyDescent="0.35">
      <c r="A20" s="48" t="str">
        <f t="shared" si="0"/>
        <v>Agressivo-HOTELARIAS</v>
      </c>
      <c r="B20" s="28" t="s">
        <v>14</v>
      </c>
      <c r="C20" s="29" t="s">
        <v>25</v>
      </c>
      <c r="D20" s="40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 Invest</vt:lpstr>
      <vt:lpstr>PL Perfil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mariana lima dias</cp:lastModifiedBy>
  <dcterms:created xsi:type="dcterms:W3CDTF">2025-04-16T18:38:03Z</dcterms:created>
  <dcterms:modified xsi:type="dcterms:W3CDTF">2025-05-24T00:57:08Z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