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50" yWindow="-150" windowWidth="23250" windowHeight="118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Лист1!$A$1:$J$83</definedName>
  </definedNames>
  <calcPr calcId="145621"/>
</workbook>
</file>

<file path=xl/calcChain.xml><?xml version="1.0" encoding="utf-8"?>
<calcChain xmlns="http://schemas.openxmlformats.org/spreadsheetml/2006/main">
  <c r="G73" i="1" l="1"/>
  <c r="G72" i="1"/>
  <c r="G71" i="1"/>
  <c r="J73" i="1"/>
  <c r="I73" i="1"/>
  <c r="F73" i="1"/>
  <c r="D73" i="1"/>
  <c r="J72" i="1"/>
  <c r="I72" i="1"/>
  <c r="F72" i="1"/>
  <c r="D72" i="1"/>
  <c r="J71" i="1"/>
  <c r="I71" i="1"/>
  <c r="F71" i="1"/>
  <c r="D71" i="1"/>
  <c r="H70" i="1"/>
  <c r="E70" i="1"/>
  <c r="J70" i="1" l="1"/>
  <c r="I70" i="1"/>
  <c r="F70" i="1"/>
  <c r="D70" i="1"/>
  <c r="G70" i="1"/>
  <c r="D58" i="1" l="1"/>
  <c r="F58" i="1"/>
  <c r="D59" i="1"/>
  <c r="I58" i="1" l="1"/>
  <c r="J58" i="1"/>
  <c r="H39" i="1"/>
  <c r="E39" i="1"/>
  <c r="E33" i="1"/>
  <c r="E25" i="1"/>
  <c r="E20" i="1" s="1"/>
  <c r="E17" i="1"/>
  <c r="I45" i="1"/>
  <c r="J18" i="1"/>
  <c r="F45" i="1"/>
  <c r="J45" i="1"/>
  <c r="J21" i="1"/>
  <c r="I21" i="1"/>
  <c r="F21" i="1"/>
  <c r="D21" i="1"/>
  <c r="D39" i="1" l="1"/>
  <c r="D45" i="1"/>
  <c r="G67" i="1" l="1"/>
  <c r="E54" i="1" l="1"/>
  <c r="H54" i="1"/>
  <c r="H66" i="1"/>
  <c r="E66" i="1"/>
  <c r="H62" i="1"/>
  <c r="E62" i="1"/>
  <c r="H33" i="1"/>
  <c r="I38" i="1"/>
  <c r="J38" i="1"/>
  <c r="F38" i="1"/>
  <c r="D38" i="1"/>
  <c r="J49" i="1"/>
  <c r="J40" i="1"/>
  <c r="J23" i="1"/>
  <c r="I23" i="1"/>
  <c r="F23" i="1"/>
  <c r="D23" i="1"/>
  <c r="J22" i="1"/>
  <c r="I22" i="1"/>
  <c r="F22" i="1"/>
  <c r="D22" i="1"/>
  <c r="H17" i="1"/>
  <c r="C9" i="1"/>
  <c r="E61" i="1" l="1"/>
  <c r="H61" i="1"/>
  <c r="G21" i="1"/>
  <c r="G19" i="1"/>
  <c r="G18" i="1"/>
  <c r="G58" i="1"/>
  <c r="G45" i="1"/>
  <c r="D17" i="1"/>
  <c r="G22" i="1"/>
  <c r="G38" i="1"/>
  <c r="G40" i="1"/>
  <c r="G49" i="1"/>
  <c r="G23" i="1"/>
  <c r="J74" i="1" l="1"/>
  <c r="I74" i="1"/>
  <c r="F74" i="1"/>
  <c r="D74" i="1"/>
  <c r="J48" i="1" l="1"/>
  <c r="H25" i="1"/>
  <c r="H20" i="1" s="1"/>
  <c r="D44" i="1"/>
  <c r="I44" i="1"/>
  <c r="J44" i="1"/>
  <c r="F44" i="1"/>
  <c r="D29" i="1" l="1"/>
  <c r="I29" i="1"/>
  <c r="J29" i="1"/>
  <c r="F29" i="1"/>
  <c r="D69" i="1" l="1"/>
  <c r="D68" i="1"/>
  <c r="D67" i="1"/>
  <c r="D65" i="1"/>
  <c r="D64" i="1"/>
  <c r="D63" i="1"/>
  <c r="D48" i="1"/>
  <c r="D49" i="1"/>
  <c r="D50" i="1"/>
  <c r="D51" i="1"/>
  <c r="D52" i="1"/>
  <c r="D53" i="1"/>
  <c r="D18" i="1"/>
  <c r="D34" i="1"/>
  <c r="D35" i="1"/>
  <c r="D36" i="1"/>
  <c r="D37" i="1"/>
  <c r="D24" i="1"/>
  <c r="D26" i="1"/>
  <c r="D27" i="1"/>
  <c r="D28" i="1"/>
  <c r="D30" i="1"/>
  <c r="D40" i="1"/>
  <c r="D41" i="1"/>
  <c r="D42" i="1"/>
  <c r="D43" i="1"/>
  <c r="D31" i="1"/>
  <c r="D55" i="1"/>
  <c r="D56" i="1"/>
  <c r="D19" i="1"/>
  <c r="D32" i="1"/>
  <c r="D57" i="1"/>
  <c r="D62" i="1" l="1"/>
  <c r="D66" i="1"/>
  <c r="D54" i="1"/>
  <c r="D25" i="1"/>
  <c r="D20" i="1" s="1"/>
  <c r="D61" i="1" l="1"/>
  <c r="G68" i="1"/>
  <c r="G69" i="1"/>
  <c r="G66" i="1" l="1"/>
  <c r="J57" i="1"/>
  <c r="I57" i="1"/>
  <c r="F57" i="1"/>
  <c r="J59" i="1"/>
  <c r="I59" i="1"/>
  <c r="J32" i="1"/>
  <c r="I32" i="1"/>
  <c r="J19" i="1"/>
  <c r="J17" i="1" s="1"/>
  <c r="I19" i="1"/>
  <c r="J56" i="1"/>
  <c r="I56" i="1"/>
  <c r="J55" i="1"/>
  <c r="I55" i="1"/>
  <c r="J31" i="1"/>
  <c r="I31" i="1"/>
  <c r="I24" i="1"/>
  <c r="J24" i="1"/>
  <c r="F69" i="1"/>
  <c r="F68" i="1"/>
  <c r="F67" i="1"/>
  <c r="F65" i="1"/>
  <c r="F64" i="1"/>
  <c r="F63" i="1"/>
  <c r="F53" i="1"/>
  <c r="F52" i="1"/>
  <c r="F51" i="1"/>
  <c r="F50" i="1"/>
  <c r="F49" i="1"/>
  <c r="F48" i="1"/>
  <c r="F62" i="1" l="1"/>
  <c r="F66" i="1"/>
  <c r="J54" i="1"/>
  <c r="I54" i="1"/>
  <c r="F47" i="1"/>
  <c r="F46" i="1" s="1"/>
  <c r="E47" i="1"/>
  <c r="H47" i="1"/>
  <c r="H46" i="1" s="1"/>
  <c r="H16" i="1" s="1"/>
  <c r="H78" i="1" s="1"/>
  <c r="J69" i="1"/>
  <c r="I69" i="1"/>
  <c r="J68" i="1"/>
  <c r="I68" i="1"/>
  <c r="J67" i="1"/>
  <c r="I67" i="1"/>
  <c r="J65" i="1"/>
  <c r="I65" i="1"/>
  <c r="J64" i="1"/>
  <c r="I64" i="1"/>
  <c r="J63" i="1"/>
  <c r="I63" i="1"/>
  <c r="J53" i="1"/>
  <c r="I53" i="1"/>
  <c r="J52" i="1"/>
  <c r="I52" i="1"/>
  <c r="J51" i="1"/>
  <c r="I51" i="1"/>
  <c r="J50" i="1"/>
  <c r="I50" i="1"/>
  <c r="I49" i="1"/>
  <c r="I48" i="1"/>
  <c r="J43" i="1"/>
  <c r="I43" i="1"/>
  <c r="J42" i="1"/>
  <c r="I42" i="1"/>
  <c r="J41" i="1"/>
  <c r="I41" i="1"/>
  <c r="I40" i="1"/>
  <c r="J30" i="1"/>
  <c r="I30" i="1"/>
  <c r="J28" i="1"/>
  <c r="I28" i="1"/>
  <c r="J27" i="1"/>
  <c r="I27" i="1"/>
  <c r="J26" i="1"/>
  <c r="I26" i="1"/>
  <c r="J37" i="1"/>
  <c r="I37" i="1"/>
  <c r="J36" i="1"/>
  <c r="I36" i="1"/>
  <c r="J35" i="1"/>
  <c r="I35" i="1"/>
  <c r="J34" i="1"/>
  <c r="I34" i="1"/>
  <c r="I18" i="1"/>
  <c r="I17" i="1" s="1"/>
  <c r="F43" i="1"/>
  <c r="F42" i="1"/>
  <c r="F41" i="1"/>
  <c r="F40" i="1"/>
  <c r="F30" i="1"/>
  <c r="F28" i="1"/>
  <c r="F27" i="1"/>
  <c r="F26" i="1"/>
  <c r="F59" i="1"/>
  <c r="F32" i="1"/>
  <c r="F19" i="1"/>
  <c r="F56" i="1"/>
  <c r="F55" i="1"/>
  <c r="F31" i="1"/>
  <c r="F24" i="1"/>
  <c r="F37" i="1"/>
  <c r="F36" i="1"/>
  <c r="F35" i="1"/>
  <c r="F34" i="1"/>
  <c r="F18" i="1"/>
  <c r="F39" i="1" l="1"/>
  <c r="J39" i="1"/>
  <c r="F61" i="1"/>
  <c r="I33" i="1"/>
  <c r="I62" i="1"/>
  <c r="I66" i="1"/>
  <c r="I39" i="1"/>
  <c r="J66" i="1"/>
  <c r="D47" i="1"/>
  <c r="D46" i="1" s="1"/>
  <c r="E46" i="1"/>
  <c r="E16" i="1" s="1"/>
  <c r="E75" i="1" s="1"/>
  <c r="F54" i="1"/>
  <c r="J33" i="1"/>
  <c r="J62" i="1"/>
  <c r="F33" i="1"/>
  <c r="F17" i="1"/>
  <c r="I25" i="1"/>
  <c r="I20" i="1" s="1"/>
  <c r="J25" i="1"/>
  <c r="J20" i="1" s="1"/>
  <c r="F25" i="1"/>
  <c r="F20" i="1" s="1"/>
  <c r="D33" i="1"/>
  <c r="J47" i="1"/>
  <c r="J46" i="1" s="1"/>
  <c r="I47" i="1"/>
  <c r="I46" i="1" s="1"/>
  <c r="I61" i="1" l="1"/>
  <c r="J61" i="1"/>
  <c r="I16" i="1"/>
  <c r="D16" i="1"/>
  <c r="D75" i="1" s="1"/>
  <c r="J16" i="1"/>
  <c r="F16" i="1"/>
  <c r="F75" i="1" s="1"/>
  <c r="I78" i="1" l="1"/>
  <c r="J78" i="1"/>
  <c r="G74" i="1"/>
  <c r="G48" i="1"/>
  <c r="G44" i="1"/>
  <c r="G29" i="1"/>
  <c r="G53" i="1"/>
  <c r="G50" i="1"/>
  <c r="G51" i="1"/>
  <c r="G52" i="1"/>
  <c r="G31" i="1"/>
  <c r="G32" i="1"/>
  <c r="G55" i="1"/>
  <c r="G56" i="1"/>
  <c r="G24" i="1"/>
  <c r="G57" i="1"/>
  <c r="G59" i="1"/>
  <c r="G65" i="1"/>
  <c r="G42" i="1"/>
  <c r="G30" i="1"/>
  <c r="G35" i="1"/>
  <c r="G43" i="1"/>
  <c r="G26" i="1"/>
  <c r="G36" i="1"/>
  <c r="G63" i="1"/>
  <c r="G37" i="1"/>
  <c r="G64" i="1"/>
  <c r="G41" i="1"/>
  <c r="G28" i="1"/>
  <c r="G34" i="1"/>
  <c r="G27" i="1"/>
  <c r="C11" i="1"/>
  <c r="G39" i="1" l="1"/>
  <c r="G62" i="1"/>
  <c r="G54" i="1"/>
  <c r="G33" i="1"/>
  <c r="G17" i="1"/>
  <c r="G25" i="1"/>
  <c r="G20" i="1" s="1"/>
  <c r="G47" i="1"/>
  <c r="G46" i="1" s="1"/>
  <c r="G61" i="1" l="1"/>
  <c r="G16" i="1"/>
  <c r="G77" i="1" l="1"/>
  <c r="G75" i="1"/>
  <c r="G76" i="1"/>
</calcChain>
</file>

<file path=xl/sharedStrings.xml><?xml version="1.0" encoding="utf-8"?>
<sst xmlns="http://schemas.openxmlformats.org/spreadsheetml/2006/main" count="175" uniqueCount="137">
  <si>
    <t>Смета доходов и расходов денежных средств собственников многоквартирного дома,</t>
  </si>
  <si>
    <t>Общая жилая площадь без учета летних помещений (кв.м)</t>
  </si>
  <si>
    <t>Нежилая площадь (кв.м)</t>
  </si>
  <si>
    <t>Общая площадь (кв.м)</t>
  </si>
  <si>
    <t>руб. в год</t>
  </si>
  <si>
    <t>Расходы по содержанию и текущему ремонту помещений, входящих в состав общего имущества МКД,  руб.:</t>
  </si>
  <si>
    <t>1</t>
  </si>
  <si>
    <t>1.1.</t>
  </si>
  <si>
    <t>Уборка мест общего пользования</t>
  </si>
  <si>
    <t>1.2.</t>
  </si>
  <si>
    <t>2.1.</t>
  </si>
  <si>
    <t>2.2.</t>
  </si>
  <si>
    <t>2.3.</t>
  </si>
  <si>
    <t>2.4.</t>
  </si>
  <si>
    <t>3.1.</t>
  </si>
  <si>
    <t>3.2.</t>
  </si>
  <si>
    <t>3.3.</t>
  </si>
  <si>
    <t>3.4.</t>
  </si>
  <si>
    <t>4.1.</t>
  </si>
  <si>
    <t>4.2.</t>
  </si>
  <si>
    <t>4.3.</t>
  </si>
  <si>
    <t>4.4.</t>
  </si>
  <si>
    <t>Заработная плата с начислениями</t>
  </si>
  <si>
    <t>8</t>
  </si>
  <si>
    <t>9</t>
  </si>
  <si>
    <t>Расходы АУП (з/п с начислениями)</t>
  </si>
  <si>
    <t>Обслуживание системы видеонаблюдения</t>
  </si>
  <si>
    <t>Работы по содержанию и благоустройству придомовой территории</t>
  </si>
  <si>
    <t>Услуги профессиональной уборке прилегающей территории</t>
  </si>
  <si>
    <t>Уборка прилегающей территории в летний период</t>
  </si>
  <si>
    <t>Уборка прилегающей территории в зимний период</t>
  </si>
  <si>
    <t>Озеленение прилегающей территории</t>
  </si>
  <si>
    <t>Диспетчерское обслуживание</t>
  </si>
  <si>
    <t>Накладные расходы</t>
  </si>
  <si>
    <t>руб. в месяц</t>
  </si>
  <si>
    <t>Услуги связи, оборудование</t>
  </si>
  <si>
    <t>Обслуживание системы контроля и управления доступом (СКУД)</t>
  </si>
  <si>
    <t>Транспортные расходы</t>
  </si>
  <si>
    <t>Образовательные услуги</t>
  </si>
  <si>
    <t>Расходы АУП на МКД (з/п с начислениями)</t>
  </si>
  <si>
    <t>Страхование лифтов</t>
  </si>
  <si>
    <t>Основная площадь паркинга (кв.м)</t>
  </si>
  <si>
    <t>Количество машиномест (шт.)</t>
  </si>
  <si>
    <t>Обоснование</t>
  </si>
  <si>
    <t>Всего в год, руб.</t>
  </si>
  <si>
    <t>Паркинг</t>
  </si>
  <si>
    <t>руб./кв.м. в месяц</t>
  </si>
  <si>
    <t>Благоустройство придомовой территории</t>
  </si>
  <si>
    <t>Вывоз снега</t>
  </si>
  <si>
    <t>Услуги по ремонту и содержанию автоматических ворот и шлагбаума</t>
  </si>
  <si>
    <t>* Коммунальные услуги по отоплению, холодному и горячему водоснабжению и водоотведению начисляются и оплачиваются отдельно (для всех помещений МКД).</t>
  </si>
  <si>
    <t>Прочие расходы АУП (канцелярские и хозяйственные товары; обслуживание и закупка оргтехники; услуги связи; программное сопровождение; почтовые расходы; аренда помещений; комиссия банка; штрафы, госпошлины и тд.)</t>
  </si>
  <si>
    <t>Штатное расписание, 30,2% к з/п</t>
  </si>
  <si>
    <t>Закупка материальных запасов; привлечение специализированных организаций по мере необходимости</t>
  </si>
  <si>
    <t>Закупка материальных запасов</t>
  </si>
  <si>
    <t>Услуги администраторов-контроллеров, охраны</t>
  </si>
  <si>
    <t>Жилые и нежилые помещения**</t>
  </si>
  <si>
    <t>Общая жилая и нежилая площадь (кв.м)</t>
  </si>
  <si>
    <t>Дератизация и дезинсекция</t>
  </si>
  <si>
    <t>Надлежащие содержание и ремонт конструкций, оборудования и систем, являющихся общим имуществом МКД:</t>
  </si>
  <si>
    <t>Системы дымоудаления (ДУ) и противопожарной автоматики (ППА), входящих в состав  общего имущества многоквартирных домов и домовладений</t>
  </si>
  <si>
    <t>Лифтов, входящих в состав  общего имущества многоквартирных домов и домовладений, в том числе:</t>
  </si>
  <si>
    <t>Техническое обслуживание лифтов</t>
  </si>
  <si>
    <t>Замена/ремонт лифтового оборудования</t>
  </si>
  <si>
    <t>Техническое освидетельствоание лифтов</t>
  </si>
  <si>
    <t>Индивидуального теплового пункта (ИТП) МКД</t>
  </si>
  <si>
    <t>Насосного оборудования МКД</t>
  </si>
  <si>
    <t>Системы вентиляции и дымоходов  МКД</t>
  </si>
  <si>
    <t>6</t>
  </si>
  <si>
    <t>4</t>
  </si>
  <si>
    <t>5</t>
  </si>
  <si>
    <t>7</t>
  </si>
  <si>
    <t>Работы по обеспечению требований пожарной безопасности</t>
  </si>
  <si>
    <t>Услуги по дератизации и дезинсекции придомовой территории</t>
  </si>
  <si>
    <t>Услуги по содержанию и обслуживанию систем контроля доступа и видеонаблюдения</t>
  </si>
  <si>
    <t>Уборка нежилого помещения (машиноместо) собственников МКД</t>
  </si>
  <si>
    <t>Иные услуги</t>
  </si>
  <si>
    <t>Нежилая площадь - аппартаменты (кв.м)</t>
  </si>
  <si>
    <t>находящегося по адресу: г.Москва, пр-д Серебрякова, д.11, к.1</t>
  </si>
  <si>
    <t>за период 01.01.2022г.-31.12.2022г.</t>
  </si>
  <si>
    <t>2.5.</t>
  </si>
  <si>
    <t>Аренда</t>
  </si>
  <si>
    <t>Привлечение специализированной организации</t>
  </si>
  <si>
    <t>2.5.1.</t>
  </si>
  <si>
    <t>2.5.2.</t>
  </si>
  <si>
    <t>2.5.3.</t>
  </si>
  <si>
    <t>2.5.4.</t>
  </si>
  <si>
    <t>2.6.</t>
  </si>
  <si>
    <t>2.7.</t>
  </si>
  <si>
    <t>2.8.</t>
  </si>
  <si>
    <t>Услуги консъержей-контроллеров (для собственников жилых помещений)</t>
  </si>
  <si>
    <t>3.5.</t>
  </si>
  <si>
    <t>Работы по  содержанию помещений общего пользования,входящих в состав общего имущества:</t>
  </si>
  <si>
    <t>Выполнение работ по аварийно-техническому обслуживанию систем инженерного оборудования, входящего в состав  общего имущества многоквартирных домов и домовладений:</t>
  </si>
  <si>
    <t>Расходы, связанные с организацией работ по управлению многоквартирным домом:</t>
  </si>
  <si>
    <t>2</t>
  </si>
  <si>
    <t>2 раза в год - 500 руб. м/м</t>
  </si>
  <si>
    <t>диспетчер - 4 чел. 35 000,00 руб+НДФЛ+налоги на ЗП 1/3</t>
  </si>
  <si>
    <t>Услуги по вывозу ТКО оплачиваются отдельно (ждем нормативный акт по объему и стомости от Правительсва г.Москвы с 01.01.2022г.) (для всех помещений МКД)</t>
  </si>
  <si>
    <t>Услуги контроллеров-администраторов общедомового имущества и прилегающей территории</t>
  </si>
  <si>
    <t>7.1.</t>
  </si>
  <si>
    <t>7.2.</t>
  </si>
  <si>
    <t>7.3.</t>
  </si>
  <si>
    <t>7.4.</t>
  </si>
  <si>
    <t>7.5.</t>
  </si>
  <si>
    <t>8.1.</t>
  </si>
  <si>
    <t>8.2.</t>
  </si>
  <si>
    <t>8.3.</t>
  </si>
  <si>
    <t>7.1.1.</t>
  </si>
  <si>
    <t>7.1.2.</t>
  </si>
  <si>
    <t>Спецодежда, инвентарь</t>
  </si>
  <si>
    <t>Ежегодное профобучение слесарь-сантехник, электрик, электрогазосварщик, диспетчер</t>
  </si>
  <si>
    <t>Управляющий - 1 чел. 100 000,00 руб.+НДФЛ+налоги 5/2; Помощник управляющего - 1 чел. 60 000,00 руб.+НДФЛ+налоги 5/2; Инженер (сантехника) - 1 чел. 80 000,00 руб.+НДФЛ+налоги 5/2; Инженер (электрика) - 1 чел. 80 000,00 руб.+НДФЛ+налоги 5/2</t>
  </si>
  <si>
    <t>Накладные расходы АУП на МКД (канцелярские и хозяйственные товары, оргтехника и тд.)</t>
  </si>
  <si>
    <t>Рентабельность 10%</t>
  </si>
  <si>
    <t>Электрик - 4 чел. з/п 50 000,00 руб.+НДФЛ+налоги 1/3; Сантехник - 4 чел. з/п 50 000,00 руб.+НДФЛ+налоги 1/3</t>
  </si>
  <si>
    <t>Уборщица - 8 чел. 45 000,00 руб.+НДФЛ+налоги 6/1; расходные материалы 25 000,00 руб в месяц / Уборщик паркинга - 2 чел. 50 000,00 руб.+НДФЛ+налоги 6/1; аренда техники - 2 ед. 40 000,00руб в мес.</t>
  </si>
  <si>
    <t>Покраска и ремонт МАФ и тд.</t>
  </si>
  <si>
    <t>Цветочное оформление</t>
  </si>
  <si>
    <t>Коммунальные услуги для нужд по содержанию общего имущества по холодному и горячему водоснабжению, электроэнергии и водоотведению начисляются и оплачиваются отдельно (для всех помещений МКД).</t>
  </si>
  <si>
    <t>Прочие работы</t>
  </si>
  <si>
    <t>Оформление стендов, новогоднее оформление и тд.</t>
  </si>
  <si>
    <t>Дворник - 3 чел. 50 000,00 руб.+НДФЛ+налоги 1/6; расходные материалы 25 000,00 руб. в месяц</t>
  </si>
  <si>
    <t>Закупка материальных запасов; привлечение специализированных организаций по мере необходимости; хаус мастер - 1 чел. 60 000,00 руб+НДФЛ+налоги на ЗП 5/2</t>
  </si>
  <si>
    <t>Работы по содержанию и ремонту обрудования,  систем инженерно-технического обеспечения, входящих в состав общего имущеста</t>
  </si>
  <si>
    <t xml:space="preserve">Работы, необходимые для надлежащего содержания и ремонта несущих конструкций (фундаментов, стенн, колонн истолбов, перкрытий и покрытий, балок, ригелей, лестниц, несущих элементов крыш) и ненесущих конструкций (перегородок, внутренней отделки, полов) МКД         </t>
  </si>
  <si>
    <t>Услуги по содержанию и  ремонту МКД (оплата труда)</t>
  </si>
  <si>
    <t>10</t>
  </si>
  <si>
    <t>ЭНЕРГОЭФФЕКТИВНОСТЬ</t>
  </si>
  <si>
    <t xml:space="preserve">требование </t>
  </si>
  <si>
    <t>Услуги консъержей-контроллеров (для собственников аппартаментов)</t>
  </si>
  <si>
    <t>** Услуги консьержей-контролеров для собственников нежилых помещений не начисляются.</t>
  </si>
  <si>
    <t>Дворник - 3 чел. 50 000,00 руб.+НДФЛ+налоги 1/6; расходные материалы 25 000,00 руб. в месяц; аренда трактора 190 000,00 руб. в мес.; тракторист - 2 чел. 15/15 зима 45 000,00 руб.+НДФЛ*налоги</t>
  </si>
  <si>
    <t>Всего, руб. жилые помещения</t>
  </si>
  <si>
    <t>Всего, руб. нежилые помещения</t>
  </si>
  <si>
    <t>Всего, руб. аппартаменты</t>
  </si>
  <si>
    <t>Всего, руб. паркинг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</si>
</sst>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4" fillId="0" borderId="0" xfId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4" fontId="6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" fontId="1" fillId="0" borderId="0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4" fontId="1" fillId="0" borderId="2" xfId="0" applyNumberFormat="1" applyFont="1" applyFill="1" applyBorder="1" applyAlignment="1">
      <alignment vertical="center"/>
    </xf>
    <xf numFmtId="16" fontId="8" fillId="0" borderId="0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4" fontId="12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16" fontId="13" fillId="2" borderId="3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6" fontId="16" fillId="4" borderId="1" xfId="0" applyNumberFormat="1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 wrapText="1"/>
    </xf>
    <xf numFmtId="4" fontId="16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" fontId="6" fillId="0" borderId="1" xfId="0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4" fontId="15" fillId="5" borderId="1" xfId="0" applyNumberFormat="1" applyFont="1" applyFill="1" applyBorder="1" applyAlignment="1">
      <alignment vertical="center"/>
    </xf>
    <xf numFmtId="4" fontId="16" fillId="4" borderId="2" xfId="0" applyNumberFormat="1" applyFont="1" applyFill="1" applyBorder="1" applyAlignment="1">
      <alignment horizontal="center" vertical="center" wrapText="1"/>
    </xf>
    <xf numFmtId="4" fontId="16" fillId="4" borderId="4" xfId="0" applyNumberFormat="1" applyFont="1" applyFill="1" applyBorder="1" applyAlignment="1">
      <alignment horizontal="center" vertical="center" wrapText="1"/>
    </xf>
    <xf numFmtId="4" fontId="16" fillId="4" borderId="5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view="pageBreakPreview" topLeftCell="A61" zoomScale="80" zoomScaleNormal="100" zoomScaleSheetLayoutView="80" workbookViewId="0">
      <selection activeCell="D75" sqref="D75:D78"/>
    </sheetView>
  </sheetViews>
  <sheetFormatPr defaultRowHeight="15" x14ac:dyDescent="0.25"/>
  <cols>
    <col min="1" max="1" width="8" customWidth="1"/>
    <col min="2" max="2" width="70" customWidth="1"/>
    <col min="3" max="3" width="30.42578125" customWidth="1"/>
    <col min="4" max="4" width="20.28515625" style="16" customWidth="1"/>
    <col min="5" max="5" width="20" style="16" customWidth="1"/>
    <col min="6" max="6" width="18.85546875" style="16" customWidth="1"/>
    <col min="7" max="7" width="18.85546875" customWidth="1"/>
    <col min="8" max="8" width="21.7109375" customWidth="1"/>
    <col min="9" max="9" width="18.85546875" customWidth="1"/>
    <col min="10" max="10" width="11.5703125" customWidth="1"/>
  </cols>
  <sheetData>
    <row r="1" spans="1:10" x14ac:dyDescent="0.25">
      <c r="A1" s="1"/>
      <c r="B1" s="2"/>
      <c r="C1" s="3"/>
    </row>
    <row r="2" spans="1:10" ht="15.7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5.75" customHeight="1" x14ac:dyDescent="0.25">
      <c r="A3" s="45" t="s">
        <v>78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15.75" customHeight="1" x14ac:dyDescent="0.25">
      <c r="A4" s="45" t="s">
        <v>79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x14ac:dyDescent="0.25">
      <c r="A5" s="4"/>
      <c r="B5" s="4"/>
      <c r="C5" s="4"/>
    </row>
    <row r="6" spans="1:10" x14ac:dyDescent="0.25">
      <c r="A6" s="47" t="s">
        <v>1</v>
      </c>
      <c r="B6" s="47"/>
      <c r="C6" s="5">
        <v>64464.5</v>
      </c>
    </row>
    <row r="7" spans="1:10" x14ac:dyDescent="0.25">
      <c r="A7" s="47" t="s">
        <v>2</v>
      </c>
      <c r="B7" s="47"/>
      <c r="C7" s="5">
        <v>7241.9000000000005</v>
      </c>
    </row>
    <row r="8" spans="1:10" x14ac:dyDescent="0.25">
      <c r="A8" s="47" t="s">
        <v>77</v>
      </c>
      <c r="B8" s="47"/>
      <c r="C8" s="5">
        <v>3020</v>
      </c>
    </row>
    <row r="9" spans="1:10" ht="15" customHeight="1" x14ac:dyDescent="0.25">
      <c r="A9" s="47" t="s">
        <v>57</v>
      </c>
      <c r="B9" s="47"/>
      <c r="C9" s="5">
        <f>C6+C7+C8</f>
        <v>74726.399999999994</v>
      </c>
    </row>
    <row r="10" spans="1:10" ht="15" customHeight="1" x14ac:dyDescent="0.25">
      <c r="A10" s="17" t="s">
        <v>41</v>
      </c>
      <c r="B10" s="11"/>
      <c r="C10" s="5">
        <v>10920</v>
      </c>
    </row>
    <row r="11" spans="1:10" x14ac:dyDescent="0.25">
      <c r="A11" s="17" t="s">
        <v>3</v>
      </c>
      <c r="B11" s="11"/>
      <c r="C11" s="5">
        <f>C9+C10</f>
        <v>85646.399999999994</v>
      </c>
    </row>
    <row r="12" spans="1:10" x14ac:dyDescent="0.25">
      <c r="A12" s="17" t="s">
        <v>42</v>
      </c>
      <c r="B12" s="17"/>
      <c r="C12" s="18">
        <v>815</v>
      </c>
    </row>
    <row r="13" spans="1:10" x14ac:dyDescent="0.25">
      <c r="A13" s="6"/>
      <c r="B13" s="6"/>
      <c r="C13" s="13"/>
    </row>
    <row r="14" spans="1:10" ht="15" customHeight="1" x14ac:dyDescent="0.25">
      <c r="A14" s="6"/>
      <c r="B14" s="6"/>
      <c r="C14" s="46" t="s">
        <v>43</v>
      </c>
      <c r="D14" s="46" t="s">
        <v>44</v>
      </c>
      <c r="E14" s="44" t="s">
        <v>56</v>
      </c>
      <c r="F14" s="44"/>
      <c r="G14" s="44"/>
      <c r="H14" s="44" t="s">
        <v>45</v>
      </c>
      <c r="I14" s="44"/>
      <c r="J14" s="44"/>
    </row>
    <row r="15" spans="1:10" ht="25.5" x14ac:dyDescent="0.25">
      <c r="A15" s="6"/>
      <c r="B15" s="6"/>
      <c r="C15" s="46"/>
      <c r="D15" s="46"/>
      <c r="E15" s="14" t="s">
        <v>4</v>
      </c>
      <c r="F15" s="14" t="s">
        <v>34</v>
      </c>
      <c r="G15" s="15" t="s">
        <v>46</v>
      </c>
      <c r="H15" s="14" t="s">
        <v>4</v>
      </c>
      <c r="I15" s="14" t="s">
        <v>34</v>
      </c>
      <c r="J15" s="15" t="s">
        <v>46</v>
      </c>
    </row>
    <row r="16" spans="1:10" ht="54.75" customHeight="1" x14ac:dyDescent="0.25">
      <c r="A16" s="48" t="s">
        <v>5</v>
      </c>
      <c r="B16" s="48"/>
      <c r="C16" s="49"/>
      <c r="D16" s="50">
        <f>D17+D20+D33+D39+D44+D45+D59+D46+D54+D58</f>
        <v>66419809.970799997</v>
      </c>
      <c r="E16" s="50">
        <f t="shared" ref="E16:J16" si="0">E17+E20+E33+E39+E44+E45+E59+E46+E54+E58</f>
        <v>56858088.539999999</v>
      </c>
      <c r="F16" s="50">
        <f t="shared" si="0"/>
        <v>4738174.0450000009</v>
      </c>
      <c r="G16" s="50">
        <f t="shared" si="0"/>
        <v>63.400000000000006</v>
      </c>
      <c r="H16" s="50">
        <f t="shared" si="0"/>
        <v>9561721.4308000002</v>
      </c>
      <c r="I16" s="50">
        <f t="shared" si="0"/>
        <v>796810.11923333327</v>
      </c>
      <c r="J16" s="50">
        <f t="shared" si="0"/>
        <v>72.959999999999994</v>
      </c>
    </row>
    <row r="17" spans="1:10" ht="37.5" x14ac:dyDescent="0.25">
      <c r="A17" s="37" t="s">
        <v>6</v>
      </c>
      <c r="B17" s="36" t="s">
        <v>92</v>
      </c>
      <c r="C17" s="36"/>
      <c r="D17" s="35">
        <f>E17+H17</f>
        <v>8891355.1999999993</v>
      </c>
      <c r="E17" s="35">
        <f>E18+E19</f>
        <v>6664568.1900000004</v>
      </c>
      <c r="F17" s="35">
        <f t="shared" ref="F17:J17" si="1">F18+F19</f>
        <v>555380.6825</v>
      </c>
      <c r="G17" s="35">
        <f t="shared" si="1"/>
        <v>7.43</v>
      </c>
      <c r="H17" s="35">
        <f t="shared" si="1"/>
        <v>2226787.0099999998</v>
      </c>
      <c r="I17" s="35">
        <f t="shared" si="1"/>
        <v>185565.58416666667</v>
      </c>
      <c r="J17" s="35">
        <f t="shared" si="1"/>
        <v>16.990000000000002</v>
      </c>
    </row>
    <row r="18" spans="1:10" ht="111" customHeight="1" x14ac:dyDescent="0.25">
      <c r="A18" s="25" t="s">
        <v>7</v>
      </c>
      <c r="B18" s="28" t="s">
        <v>8</v>
      </c>
      <c r="C18" s="28" t="s">
        <v>116</v>
      </c>
      <c r="D18" s="27">
        <f t="shared" ref="D18:D44" si="2">E18+H18</f>
        <v>8881355.1999999993</v>
      </c>
      <c r="E18" s="27">
        <v>6655843.2000000002</v>
      </c>
      <c r="F18" s="27">
        <f>E18/12</f>
        <v>554653.6</v>
      </c>
      <c r="G18" s="27">
        <f>ROUND(E18/$C$9/12,2)</f>
        <v>7.42</v>
      </c>
      <c r="H18" s="27">
        <v>2225512</v>
      </c>
      <c r="I18" s="27">
        <f>H18/12</f>
        <v>185459.33333333334</v>
      </c>
      <c r="J18" s="27">
        <f>ROUND(H18/$C$10/12,2)</f>
        <v>16.98</v>
      </c>
    </row>
    <row r="19" spans="1:10" ht="25.5" x14ac:dyDescent="0.25">
      <c r="A19" s="25" t="s">
        <v>9</v>
      </c>
      <c r="B19" s="28" t="s">
        <v>58</v>
      </c>
      <c r="C19" s="29" t="s">
        <v>82</v>
      </c>
      <c r="D19" s="27">
        <f>E19+H19</f>
        <v>10000</v>
      </c>
      <c r="E19" s="27">
        <v>8724.99</v>
      </c>
      <c r="F19" s="27">
        <f>E19/12</f>
        <v>727.08249999999998</v>
      </c>
      <c r="G19" s="27">
        <f>ROUND(E19/$C$9/12,2)</f>
        <v>0.01</v>
      </c>
      <c r="H19" s="27">
        <v>1275.01</v>
      </c>
      <c r="I19" s="27">
        <f>H19/12</f>
        <v>106.25083333333333</v>
      </c>
      <c r="J19" s="27">
        <f>ROUND(H19/$C$10/12,2)</f>
        <v>0.01</v>
      </c>
    </row>
    <row r="20" spans="1:10" ht="56.25" x14ac:dyDescent="0.25">
      <c r="A20" s="37">
        <v>2</v>
      </c>
      <c r="B20" s="36" t="s">
        <v>59</v>
      </c>
      <c r="C20" s="36"/>
      <c r="D20" s="35">
        <f>D21+D22+D23+D24+D25+D30+D31+D32</f>
        <v>25902215.409999996</v>
      </c>
      <c r="E20" s="35">
        <f>E21+E22+E23+E24+E25+E30+E31+E32</f>
        <v>22599657.539999999</v>
      </c>
      <c r="F20" s="35">
        <f t="shared" ref="F20:J20" si="3">F21+F22+F23+F24+F25+F30+F31+F32</f>
        <v>1883304.7950000004</v>
      </c>
      <c r="G20" s="35">
        <f t="shared" si="3"/>
        <v>25.21</v>
      </c>
      <c r="H20" s="35">
        <f t="shared" si="3"/>
        <v>3302557.8699999992</v>
      </c>
      <c r="I20" s="35">
        <f t="shared" si="3"/>
        <v>275213.15583333332</v>
      </c>
      <c r="J20" s="35">
        <f t="shared" si="3"/>
        <v>25.21</v>
      </c>
    </row>
    <row r="21" spans="1:10" ht="66" customHeight="1" x14ac:dyDescent="0.25">
      <c r="A21" s="25" t="s">
        <v>10</v>
      </c>
      <c r="B21" s="26" t="s">
        <v>126</v>
      </c>
      <c r="C21" s="26" t="s">
        <v>115</v>
      </c>
      <c r="D21" s="27">
        <f t="shared" ref="D21:D24" si="4">E21+H21</f>
        <v>14124096</v>
      </c>
      <c r="E21" s="27">
        <v>12323259.91</v>
      </c>
      <c r="F21" s="27">
        <f>E21/12</f>
        <v>1026938.3258333333</v>
      </c>
      <c r="G21" s="27">
        <f>ROUND(E21/$C$9/12,2)</f>
        <v>13.74</v>
      </c>
      <c r="H21" s="27">
        <v>1800836.0899999999</v>
      </c>
      <c r="I21" s="27">
        <f>H21/12</f>
        <v>150069.67416666666</v>
      </c>
      <c r="J21" s="27">
        <f t="shared" ref="J21:J22" si="5">ROUND(H21/$C$10/12,2)</f>
        <v>13.74</v>
      </c>
    </row>
    <row r="22" spans="1:10" ht="87.75" customHeight="1" x14ac:dyDescent="0.25">
      <c r="A22" s="25" t="s">
        <v>11</v>
      </c>
      <c r="B22" s="28" t="s">
        <v>125</v>
      </c>
      <c r="C22" s="29" t="s">
        <v>123</v>
      </c>
      <c r="D22" s="27">
        <f t="shared" si="4"/>
        <v>2339229.44</v>
      </c>
      <c r="E22" s="27">
        <v>2040975.39</v>
      </c>
      <c r="F22" s="27">
        <f>E22/12</f>
        <v>170081.2825</v>
      </c>
      <c r="G22" s="27">
        <f t="shared" ref="G22" si="6">ROUND(E22/$C$9/12,2)</f>
        <v>2.2799999999999998</v>
      </c>
      <c r="H22" s="27">
        <v>298254.05000000005</v>
      </c>
      <c r="I22" s="27">
        <f>H22/12</f>
        <v>24854.504166666669</v>
      </c>
      <c r="J22" s="27">
        <f t="shared" si="5"/>
        <v>2.2799999999999998</v>
      </c>
    </row>
    <row r="23" spans="1:10" ht="72.75" customHeight="1" x14ac:dyDescent="0.25">
      <c r="A23" s="25" t="s">
        <v>12</v>
      </c>
      <c r="B23" s="26" t="s">
        <v>124</v>
      </c>
      <c r="C23" s="29" t="s">
        <v>53</v>
      </c>
      <c r="D23" s="27">
        <f t="shared" si="4"/>
        <v>1554404.75</v>
      </c>
      <c r="E23" s="27">
        <v>1356216.62</v>
      </c>
      <c r="F23" s="27">
        <f>E23/12</f>
        <v>113018.05166666668</v>
      </c>
      <c r="G23" s="27">
        <f t="shared" ref="G23" si="7">ROUND(E23/$C$9/12,2)</f>
        <v>1.51</v>
      </c>
      <c r="H23" s="27">
        <v>198188.12999999989</v>
      </c>
      <c r="I23" s="27">
        <f>H23/12</f>
        <v>16515.677499999991</v>
      </c>
      <c r="J23" s="27">
        <f t="shared" ref="J23" si="8">ROUND(H23/$C$10/12,2)</f>
        <v>1.51</v>
      </c>
    </row>
    <row r="24" spans="1:10" ht="40.5" x14ac:dyDescent="0.25">
      <c r="A24" s="25" t="s">
        <v>13</v>
      </c>
      <c r="B24" s="26" t="s">
        <v>60</v>
      </c>
      <c r="C24" s="29" t="s">
        <v>82</v>
      </c>
      <c r="D24" s="27">
        <f t="shared" si="4"/>
        <v>1702400</v>
      </c>
      <c r="E24" s="27">
        <v>1485342.33</v>
      </c>
      <c r="F24" s="27">
        <f>E24/12</f>
        <v>123778.52750000001</v>
      </c>
      <c r="G24" s="27">
        <f>ROUND(E24/$C$9/12,2)</f>
        <v>1.66</v>
      </c>
      <c r="H24" s="27">
        <v>217057.66999999993</v>
      </c>
      <c r="I24" s="27">
        <f t="shared" ref="I24" si="9">H24/12</f>
        <v>18088.13916666666</v>
      </c>
      <c r="J24" s="27">
        <f t="shared" ref="J24" si="10">ROUND(H24/$C$10/12,2)</f>
        <v>1.66</v>
      </c>
    </row>
    <row r="25" spans="1:10" ht="27" x14ac:dyDescent="0.25">
      <c r="A25" s="25" t="s">
        <v>80</v>
      </c>
      <c r="B25" s="26" t="s">
        <v>61</v>
      </c>
      <c r="C25" s="29" t="s">
        <v>82</v>
      </c>
      <c r="D25" s="27">
        <f>D26+D27+D28+D29</f>
        <v>3342000</v>
      </c>
      <c r="E25" s="27">
        <f>E26+E27+E28+E29</f>
        <v>2915891.72</v>
      </c>
      <c r="F25" s="27">
        <f t="shared" ref="F25:J25" si="11">F26+F27+F28+F29</f>
        <v>242990.97666666668</v>
      </c>
      <c r="G25" s="27">
        <f t="shared" si="11"/>
        <v>3.26</v>
      </c>
      <c r="H25" s="27">
        <f t="shared" si="11"/>
        <v>426108.27999999985</v>
      </c>
      <c r="I25" s="27">
        <f t="shared" si="11"/>
        <v>35509.023333333324</v>
      </c>
      <c r="J25" s="27">
        <f t="shared" si="11"/>
        <v>3.26</v>
      </c>
    </row>
    <row r="26" spans="1:10" ht="25.5" x14ac:dyDescent="0.25">
      <c r="A26" s="30" t="s">
        <v>83</v>
      </c>
      <c r="B26" s="23" t="s">
        <v>62</v>
      </c>
      <c r="C26" s="21" t="s">
        <v>82</v>
      </c>
      <c r="D26" s="5">
        <f t="shared" ref="D26:D32" si="12">E26+H26</f>
        <v>2960000</v>
      </c>
      <c r="E26" s="5">
        <v>2582597.1</v>
      </c>
      <c r="F26" s="5">
        <f t="shared" ref="F26:F32" si="13">E26/12</f>
        <v>215216.42500000002</v>
      </c>
      <c r="G26" s="5">
        <f t="shared" ref="G26:G29" si="14">ROUND(E26/$C$9/12,2)</f>
        <v>2.88</v>
      </c>
      <c r="H26" s="5">
        <v>377402.89999999991</v>
      </c>
      <c r="I26" s="5">
        <f t="shared" ref="I26:I29" si="15">H26/12</f>
        <v>31450.241666666658</v>
      </c>
      <c r="J26" s="5">
        <f t="shared" ref="J26:J29" si="16">ROUND(H26/$C$10/12,2)</f>
        <v>2.88</v>
      </c>
    </row>
    <row r="27" spans="1:10" ht="25.5" x14ac:dyDescent="0.25">
      <c r="A27" s="24" t="s">
        <v>84</v>
      </c>
      <c r="B27" s="23" t="s">
        <v>40</v>
      </c>
      <c r="C27" s="21" t="s">
        <v>82</v>
      </c>
      <c r="D27" s="5">
        <f t="shared" si="12"/>
        <v>39000</v>
      </c>
      <c r="E27" s="5">
        <v>34027.46</v>
      </c>
      <c r="F27" s="5">
        <f t="shared" si="13"/>
        <v>2835.6216666666664</v>
      </c>
      <c r="G27" s="5">
        <f t="shared" si="14"/>
        <v>0.04</v>
      </c>
      <c r="H27" s="5">
        <v>4972.5400000000009</v>
      </c>
      <c r="I27" s="5">
        <f t="shared" si="15"/>
        <v>414.37833333333339</v>
      </c>
      <c r="J27" s="5">
        <f t="shared" si="16"/>
        <v>0.04</v>
      </c>
    </row>
    <row r="28" spans="1:10" ht="25.5" x14ac:dyDescent="0.25">
      <c r="A28" s="24" t="s">
        <v>85</v>
      </c>
      <c r="B28" s="23" t="s">
        <v>63</v>
      </c>
      <c r="C28" s="11" t="s">
        <v>82</v>
      </c>
      <c r="D28" s="5">
        <f t="shared" si="12"/>
        <v>150000</v>
      </c>
      <c r="E28" s="5">
        <v>130874.85</v>
      </c>
      <c r="F28" s="5">
        <f t="shared" si="13"/>
        <v>10906.237500000001</v>
      </c>
      <c r="G28" s="5">
        <f t="shared" si="14"/>
        <v>0.15</v>
      </c>
      <c r="H28" s="5">
        <v>19125.149999999994</v>
      </c>
      <c r="I28" s="5">
        <f t="shared" si="15"/>
        <v>1593.7624999999996</v>
      </c>
      <c r="J28" s="5">
        <f t="shared" si="16"/>
        <v>0.15</v>
      </c>
    </row>
    <row r="29" spans="1:10" ht="25.5" x14ac:dyDescent="0.25">
      <c r="A29" s="24" t="s">
        <v>86</v>
      </c>
      <c r="B29" s="23" t="s">
        <v>64</v>
      </c>
      <c r="C29" s="22" t="s">
        <v>82</v>
      </c>
      <c r="D29" s="5">
        <f t="shared" si="12"/>
        <v>193000</v>
      </c>
      <c r="E29" s="5">
        <v>168392.31</v>
      </c>
      <c r="F29" s="5">
        <f t="shared" si="13"/>
        <v>14032.692499999999</v>
      </c>
      <c r="G29" s="5">
        <f t="shared" si="14"/>
        <v>0.19</v>
      </c>
      <c r="H29" s="5">
        <v>24607.690000000002</v>
      </c>
      <c r="I29" s="5">
        <f t="shared" si="15"/>
        <v>2050.6408333333334</v>
      </c>
      <c r="J29" s="5">
        <f t="shared" si="16"/>
        <v>0.19</v>
      </c>
    </row>
    <row r="30" spans="1:10" ht="51" x14ac:dyDescent="0.25">
      <c r="A30" s="25" t="s">
        <v>87</v>
      </c>
      <c r="B30" s="28" t="s">
        <v>65</v>
      </c>
      <c r="C30" s="29" t="s">
        <v>53</v>
      </c>
      <c r="D30" s="27">
        <f t="shared" si="12"/>
        <v>932644.47</v>
      </c>
      <c r="E30" s="27">
        <v>813731.39</v>
      </c>
      <c r="F30" s="27">
        <f t="shared" si="13"/>
        <v>67810.949166666673</v>
      </c>
      <c r="G30" s="27">
        <f>ROUND(E30/$C$9/12,2)</f>
        <v>0.91</v>
      </c>
      <c r="H30" s="27">
        <v>118913.07999999996</v>
      </c>
      <c r="I30" s="27">
        <f>H30/12</f>
        <v>9909.4233333333304</v>
      </c>
      <c r="J30" s="27">
        <f>ROUND(H30/$C$10/12,2)</f>
        <v>0.91</v>
      </c>
    </row>
    <row r="31" spans="1:10" ht="25.5" x14ac:dyDescent="0.25">
      <c r="A31" s="25" t="s">
        <v>88</v>
      </c>
      <c r="B31" s="28" t="s">
        <v>66</v>
      </c>
      <c r="C31" s="29" t="s">
        <v>82</v>
      </c>
      <c r="D31" s="27">
        <f t="shared" si="12"/>
        <v>155440.75</v>
      </c>
      <c r="E31" s="27">
        <v>135621.9</v>
      </c>
      <c r="F31" s="27">
        <f t="shared" si="13"/>
        <v>11301.824999999999</v>
      </c>
      <c r="G31" s="27">
        <f>ROUND(E31/$C$9/12,2)</f>
        <v>0.15</v>
      </c>
      <c r="H31" s="27">
        <v>19818.850000000006</v>
      </c>
      <c r="I31" s="27">
        <f>H31/12</f>
        <v>1651.5708333333339</v>
      </c>
      <c r="J31" s="27">
        <f>ROUND(H31/$C$10/12,2)</f>
        <v>0.15</v>
      </c>
    </row>
    <row r="32" spans="1:10" ht="51" x14ac:dyDescent="0.25">
      <c r="A32" s="25" t="s">
        <v>89</v>
      </c>
      <c r="B32" s="28" t="s">
        <v>67</v>
      </c>
      <c r="C32" s="29" t="s">
        <v>53</v>
      </c>
      <c r="D32" s="27">
        <f t="shared" si="12"/>
        <v>1752000</v>
      </c>
      <c r="E32" s="27">
        <v>1528618.28</v>
      </c>
      <c r="F32" s="27">
        <f t="shared" si="13"/>
        <v>127384.85666666667</v>
      </c>
      <c r="G32" s="27">
        <f>ROUND(E32/$C$9/12,2)</f>
        <v>1.7</v>
      </c>
      <c r="H32" s="27">
        <v>223381.71999999997</v>
      </c>
      <c r="I32" s="27">
        <f>H32/12</f>
        <v>18615.14333333333</v>
      </c>
      <c r="J32" s="27">
        <f>ROUND(H32/$C$10/12,2)</f>
        <v>1.7</v>
      </c>
    </row>
    <row r="33" spans="1:10" ht="75" x14ac:dyDescent="0.25">
      <c r="A33" s="37">
        <v>3</v>
      </c>
      <c r="B33" s="36" t="s">
        <v>93</v>
      </c>
      <c r="C33" s="36"/>
      <c r="D33" s="35">
        <f t="shared" si="2"/>
        <v>3465302.64</v>
      </c>
      <c r="E33" s="35">
        <f>E34+E35+E36+E37+E38</f>
        <v>3023473.1599999997</v>
      </c>
      <c r="F33" s="35">
        <f t="shared" ref="F33:J33" si="17">F34+F35+F36+F37+F38</f>
        <v>251956.09666666665</v>
      </c>
      <c r="G33" s="35">
        <f t="shared" si="17"/>
        <v>3.37</v>
      </c>
      <c r="H33" s="35">
        <f t="shared" si="17"/>
        <v>441829.48000000033</v>
      </c>
      <c r="I33" s="35">
        <f>I34+I35+I36+I37+I38</f>
        <v>36819.123333333358</v>
      </c>
      <c r="J33" s="35">
        <f t="shared" si="17"/>
        <v>3.37</v>
      </c>
    </row>
    <row r="34" spans="1:10" x14ac:dyDescent="0.25">
      <c r="A34" s="25" t="s">
        <v>14</v>
      </c>
      <c r="B34" s="28" t="s">
        <v>22</v>
      </c>
      <c r="C34" s="29" t="s">
        <v>52</v>
      </c>
      <c r="D34" s="27">
        <f t="shared" si="2"/>
        <v>700000</v>
      </c>
      <c r="E34" s="27">
        <v>610749.31000000006</v>
      </c>
      <c r="F34" s="27">
        <f t="shared" ref="F34:F38" si="18">E34/12</f>
        <v>50895.77583333334</v>
      </c>
      <c r="G34" s="27">
        <f t="shared" ref="G34:G38" si="19">ROUND(E34/$C$9/12,2)</f>
        <v>0.68</v>
      </c>
      <c r="H34" s="27">
        <v>89250.689999999944</v>
      </c>
      <c r="I34" s="27">
        <f t="shared" ref="I34:I37" si="20">H34/12</f>
        <v>7437.5574999999953</v>
      </c>
      <c r="J34" s="27">
        <f t="shared" ref="J34:J37" si="21">ROUND(H34/$C$10/12,2)</f>
        <v>0.68</v>
      </c>
    </row>
    <row r="35" spans="1:10" x14ac:dyDescent="0.25">
      <c r="A35" s="25" t="s">
        <v>15</v>
      </c>
      <c r="B35" s="28" t="s">
        <v>110</v>
      </c>
      <c r="C35" s="29" t="s">
        <v>54</v>
      </c>
      <c r="D35" s="27">
        <f t="shared" si="2"/>
        <v>105000</v>
      </c>
      <c r="E35" s="27">
        <v>91612.4</v>
      </c>
      <c r="F35" s="27">
        <f t="shared" si="18"/>
        <v>7634.3666666666659</v>
      </c>
      <c r="G35" s="27">
        <f t="shared" si="19"/>
        <v>0.1</v>
      </c>
      <c r="H35" s="27">
        <v>13387.600000000006</v>
      </c>
      <c r="I35" s="27">
        <f t="shared" si="20"/>
        <v>1115.6333333333339</v>
      </c>
      <c r="J35" s="27">
        <f t="shared" si="21"/>
        <v>0.1</v>
      </c>
    </row>
    <row r="36" spans="1:10" x14ac:dyDescent="0.25">
      <c r="A36" s="25" t="s">
        <v>16</v>
      </c>
      <c r="B36" s="28" t="s">
        <v>37</v>
      </c>
      <c r="C36" s="29" t="s">
        <v>81</v>
      </c>
      <c r="D36" s="27">
        <f t="shared" si="2"/>
        <v>25000</v>
      </c>
      <c r="E36" s="27">
        <v>21812.48</v>
      </c>
      <c r="F36" s="27">
        <f t="shared" si="18"/>
        <v>1817.7066666666667</v>
      </c>
      <c r="G36" s="27">
        <f t="shared" si="19"/>
        <v>0.02</v>
      </c>
      <c r="H36" s="27">
        <v>3187.5200000000004</v>
      </c>
      <c r="I36" s="27">
        <f t="shared" si="20"/>
        <v>265.62666666666672</v>
      </c>
      <c r="J36" s="27">
        <f t="shared" si="21"/>
        <v>0.02</v>
      </c>
    </row>
    <row r="37" spans="1:10" ht="42.75" customHeight="1" x14ac:dyDescent="0.25">
      <c r="A37" s="25" t="s">
        <v>17</v>
      </c>
      <c r="B37" s="28" t="s">
        <v>38</v>
      </c>
      <c r="C37" s="29" t="s">
        <v>111</v>
      </c>
      <c r="D37" s="27">
        <f t="shared" si="2"/>
        <v>40000</v>
      </c>
      <c r="E37" s="27">
        <v>34899.96</v>
      </c>
      <c r="F37" s="27">
        <f t="shared" si="18"/>
        <v>2908.33</v>
      </c>
      <c r="G37" s="27">
        <f t="shared" si="19"/>
        <v>0.04</v>
      </c>
      <c r="H37" s="27">
        <v>5100.0400000000009</v>
      </c>
      <c r="I37" s="27">
        <f t="shared" si="20"/>
        <v>425.00333333333339</v>
      </c>
      <c r="J37" s="27">
        <f t="shared" si="21"/>
        <v>0.04</v>
      </c>
    </row>
    <row r="38" spans="1:10" ht="45" customHeight="1" x14ac:dyDescent="0.25">
      <c r="A38" s="25" t="s">
        <v>91</v>
      </c>
      <c r="B38" s="28" t="s">
        <v>32</v>
      </c>
      <c r="C38" s="28" t="s">
        <v>97</v>
      </c>
      <c r="D38" s="27">
        <f t="shared" si="2"/>
        <v>2595302.64</v>
      </c>
      <c r="E38" s="27">
        <v>2264399.0099999998</v>
      </c>
      <c r="F38" s="27">
        <f t="shared" si="18"/>
        <v>188699.91749999998</v>
      </c>
      <c r="G38" s="27">
        <f t="shared" si="19"/>
        <v>2.5299999999999998</v>
      </c>
      <c r="H38" s="27">
        <v>330903.63000000035</v>
      </c>
      <c r="I38" s="27">
        <f t="shared" ref="I38" si="22">H38/12</f>
        <v>27575.302500000031</v>
      </c>
      <c r="J38" s="27">
        <f t="shared" ref="J38" si="23">ROUND(H38/$C$10/12,2)</f>
        <v>2.5299999999999998</v>
      </c>
    </row>
    <row r="39" spans="1:10" ht="37.5" x14ac:dyDescent="0.25">
      <c r="A39" s="32" t="s">
        <v>69</v>
      </c>
      <c r="B39" s="36" t="s">
        <v>94</v>
      </c>
      <c r="C39" s="36"/>
      <c r="D39" s="35">
        <f>E39+H39</f>
        <v>8512759.1808000002</v>
      </c>
      <c r="E39" s="35">
        <f>E40+E41+E42+E43</f>
        <v>7427374.0300000003</v>
      </c>
      <c r="F39" s="35">
        <f t="shared" ref="F39:J39" si="24">F40+F41+F42+F43</f>
        <v>618947.83583333343</v>
      </c>
      <c r="G39" s="35">
        <f t="shared" si="24"/>
        <v>8.2799999999999994</v>
      </c>
      <c r="H39" s="35">
        <f t="shared" si="24"/>
        <v>1085385.1508000002</v>
      </c>
      <c r="I39" s="35">
        <f t="shared" si="24"/>
        <v>90448.762566666686</v>
      </c>
      <c r="J39" s="35">
        <f t="shared" si="24"/>
        <v>8.2799999999999994</v>
      </c>
    </row>
    <row r="40" spans="1:10" ht="39" customHeight="1" x14ac:dyDescent="0.25">
      <c r="A40" s="31" t="s">
        <v>18</v>
      </c>
      <c r="B40" s="28" t="s">
        <v>25</v>
      </c>
      <c r="C40" s="29" t="s">
        <v>52</v>
      </c>
      <c r="D40" s="27">
        <f t="shared" si="2"/>
        <v>2244033.7919999999</v>
      </c>
      <c r="E40" s="27">
        <v>1957917.28</v>
      </c>
      <c r="F40" s="27">
        <f t="shared" ref="F40:F43" si="25">E40/12</f>
        <v>163159.77333333335</v>
      </c>
      <c r="G40" s="27">
        <f>ROUND(E40/$C$9/12,2)</f>
        <v>2.1800000000000002</v>
      </c>
      <c r="H40" s="27">
        <v>286116.51199999987</v>
      </c>
      <c r="I40" s="27">
        <f t="shared" ref="I40:I43" si="26">H40/12</f>
        <v>23843.042666666657</v>
      </c>
      <c r="J40" s="27">
        <f>ROUND(H40/$C$10/12,2)</f>
        <v>2.1800000000000002</v>
      </c>
    </row>
    <row r="41" spans="1:10" ht="57" customHeight="1" x14ac:dyDescent="0.25">
      <c r="A41" s="31" t="s">
        <v>19</v>
      </c>
      <c r="B41" s="28" t="s">
        <v>51</v>
      </c>
      <c r="C41" s="29"/>
      <c r="D41" s="27">
        <f t="shared" si="2"/>
        <v>336605.06879999995</v>
      </c>
      <c r="E41" s="27">
        <v>293687.59000000003</v>
      </c>
      <c r="F41" s="27">
        <f t="shared" si="25"/>
        <v>24473.965833333335</v>
      </c>
      <c r="G41" s="27">
        <f t="shared" ref="G41:G43" si="27">ROUND(E41/$C$9/12,2)</f>
        <v>0.33</v>
      </c>
      <c r="H41" s="27">
        <v>42917.478799999924</v>
      </c>
      <c r="I41" s="27">
        <f t="shared" si="26"/>
        <v>3576.4565666666604</v>
      </c>
      <c r="J41" s="27">
        <f t="shared" ref="J41:J43" si="28">ROUND(H41/$C$10/12,2)</f>
        <v>0.33</v>
      </c>
    </row>
    <row r="42" spans="1:10" ht="155.25" customHeight="1" x14ac:dyDescent="0.25">
      <c r="A42" s="31" t="s">
        <v>20</v>
      </c>
      <c r="B42" s="28" t="s">
        <v>39</v>
      </c>
      <c r="C42" s="28" t="s">
        <v>112</v>
      </c>
      <c r="D42" s="27">
        <f t="shared" si="2"/>
        <v>5649638.4000000004</v>
      </c>
      <c r="E42" s="27">
        <v>4929303.96</v>
      </c>
      <c r="F42" s="27">
        <f t="shared" si="25"/>
        <v>410775.33</v>
      </c>
      <c r="G42" s="27">
        <f t="shared" si="27"/>
        <v>5.5</v>
      </c>
      <c r="H42" s="27">
        <v>720334.44000000041</v>
      </c>
      <c r="I42" s="27">
        <f t="shared" si="26"/>
        <v>60027.870000000032</v>
      </c>
      <c r="J42" s="27">
        <f t="shared" si="28"/>
        <v>5.5</v>
      </c>
    </row>
    <row r="43" spans="1:10" ht="39" customHeight="1" x14ac:dyDescent="0.25">
      <c r="A43" s="31" t="s">
        <v>21</v>
      </c>
      <c r="B43" s="28" t="s">
        <v>113</v>
      </c>
      <c r="C43" s="29"/>
      <c r="D43" s="27">
        <f t="shared" si="2"/>
        <v>282481.92000000004</v>
      </c>
      <c r="E43" s="27">
        <v>246465.2</v>
      </c>
      <c r="F43" s="27">
        <f t="shared" si="25"/>
        <v>20538.766666666666</v>
      </c>
      <c r="G43" s="27">
        <f t="shared" si="27"/>
        <v>0.27</v>
      </c>
      <c r="H43" s="27">
        <v>36016.72000000003</v>
      </c>
      <c r="I43" s="27">
        <f t="shared" si="26"/>
        <v>3001.3933333333357</v>
      </c>
      <c r="J43" s="27">
        <f t="shared" si="28"/>
        <v>0.27</v>
      </c>
    </row>
    <row r="44" spans="1:10" ht="37.5" x14ac:dyDescent="0.25">
      <c r="A44" s="32" t="s">
        <v>70</v>
      </c>
      <c r="B44" s="33" t="s">
        <v>72</v>
      </c>
      <c r="C44" s="42" t="s">
        <v>54</v>
      </c>
      <c r="D44" s="35">
        <f t="shared" si="2"/>
        <v>80000</v>
      </c>
      <c r="E44" s="35">
        <v>69799.92</v>
      </c>
      <c r="F44" s="35">
        <f t="shared" ref="F44" si="29">E44/12</f>
        <v>5816.66</v>
      </c>
      <c r="G44" s="35">
        <f t="shared" ref="G44" si="30">ROUND(E44/$C$9/12,2)</f>
        <v>0.08</v>
      </c>
      <c r="H44" s="35">
        <v>10200.08</v>
      </c>
      <c r="I44" s="35">
        <f t="shared" ref="I44" si="31">H44/12</f>
        <v>850.00666666666666</v>
      </c>
      <c r="J44" s="35">
        <f t="shared" ref="J44" si="32">ROUND(H44/$C$10/12,2)</f>
        <v>0.08</v>
      </c>
    </row>
    <row r="45" spans="1:10" ht="39" customHeight="1" x14ac:dyDescent="0.25">
      <c r="A45" s="32" t="s">
        <v>68</v>
      </c>
      <c r="B45" s="36" t="s">
        <v>120</v>
      </c>
      <c r="C45" s="42" t="s">
        <v>121</v>
      </c>
      <c r="D45" s="35">
        <f t="shared" ref="D45" si="33">E45+H45</f>
        <v>500000</v>
      </c>
      <c r="E45" s="35">
        <v>436249.51</v>
      </c>
      <c r="F45" s="35">
        <f t="shared" ref="F45" si="34">E45/12</f>
        <v>36354.125833333332</v>
      </c>
      <c r="G45" s="35">
        <f t="shared" ref="G45" si="35">ROUND(E45/$C$9/12,2)</f>
        <v>0.49</v>
      </c>
      <c r="H45" s="35">
        <v>63750.489999999991</v>
      </c>
      <c r="I45" s="35">
        <f t="shared" ref="I45" si="36">H45/12</f>
        <v>5312.5408333333326</v>
      </c>
      <c r="J45" s="35">
        <f t="shared" ref="J45" si="37">ROUND(H45/$C$10/12,2)</f>
        <v>0.49</v>
      </c>
    </row>
    <row r="46" spans="1:10" ht="37.5" x14ac:dyDescent="0.25">
      <c r="A46" s="32" t="s">
        <v>71</v>
      </c>
      <c r="B46" s="36" t="s">
        <v>27</v>
      </c>
      <c r="C46" s="34"/>
      <c r="D46" s="35">
        <f>D47+D50+D51+D52+D53</f>
        <v>10626216.4</v>
      </c>
      <c r="E46" s="35">
        <f>E47+E50+E51+E52+E53</f>
        <v>9271363.3800000008</v>
      </c>
      <c r="F46" s="35">
        <f t="shared" ref="F46:J46" si="38">F47+F50+F51+F52+F53</f>
        <v>772613.61499999999</v>
      </c>
      <c r="G46" s="35">
        <f t="shared" si="38"/>
        <v>10.33</v>
      </c>
      <c r="H46" s="35">
        <f t="shared" si="38"/>
        <v>1354853.0200000007</v>
      </c>
      <c r="I46" s="35">
        <f t="shared" si="38"/>
        <v>112904.41833333338</v>
      </c>
      <c r="J46" s="35">
        <f t="shared" si="38"/>
        <v>10.33</v>
      </c>
    </row>
    <row r="47" spans="1:10" x14ac:dyDescent="0.25">
      <c r="A47" s="31" t="s">
        <v>100</v>
      </c>
      <c r="B47" s="28" t="s">
        <v>28</v>
      </c>
      <c r="C47" s="29"/>
      <c r="D47" s="27">
        <f>E47+H47</f>
        <v>9581216.4000000004</v>
      </c>
      <c r="E47" s="27">
        <f t="shared" ref="E47:J47" si="39">E48+E49</f>
        <v>8359601.9100000001</v>
      </c>
      <c r="F47" s="27">
        <f>F48+F49</f>
        <v>696633.49249999993</v>
      </c>
      <c r="G47" s="27">
        <f>G48+G49</f>
        <v>9.32</v>
      </c>
      <c r="H47" s="27">
        <f t="shared" si="39"/>
        <v>1221614.4900000007</v>
      </c>
      <c r="I47" s="27">
        <f t="shared" si="39"/>
        <v>101801.20750000005</v>
      </c>
      <c r="J47" s="27">
        <f t="shared" si="39"/>
        <v>9.32</v>
      </c>
    </row>
    <row r="48" spans="1:10" ht="54" x14ac:dyDescent="0.25">
      <c r="A48" s="10" t="s">
        <v>108</v>
      </c>
      <c r="B48" s="9" t="s">
        <v>29</v>
      </c>
      <c r="C48" s="41" t="s">
        <v>122</v>
      </c>
      <c r="D48" s="5">
        <f t="shared" ref="D48:D53" si="40">E48+H48</f>
        <v>2948268</v>
      </c>
      <c r="E48" s="5">
        <v>2572360.94</v>
      </c>
      <c r="F48" s="5">
        <f t="shared" ref="F48:F53" si="41">E48/12</f>
        <v>214363.41166666665</v>
      </c>
      <c r="G48" s="5">
        <f>ROUND(E48/$C$9/12,2)</f>
        <v>2.87</v>
      </c>
      <c r="H48" s="5">
        <v>375907.06000000006</v>
      </c>
      <c r="I48" s="5">
        <f t="shared" ref="I48:I53" si="42">H48/12</f>
        <v>31325.588333333337</v>
      </c>
      <c r="J48" s="5">
        <f>ROUND(H48/$C$10/12,2)</f>
        <v>2.87</v>
      </c>
    </row>
    <row r="49" spans="1:10" ht="120.75" customHeight="1" x14ac:dyDescent="0.25">
      <c r="A49" s="10" t="s">
        <v>109</v>
      </c>
      <c r="B49" s="9" t="s">
        <v>30</v>
      </c>
      <c r="C49" s="41" t="s">
        <v>132</v>
      </c>
      <c r="D49" s="5">
        <f t="shared" si="40"/>
        <v>6632948.4000000004</v>
      </c>
      <c r="E49" s="5">
        <v>5787240.9699999997</v>
      </c>
      <c r="F49" s="5">
        <f t="shared" si="41"/>
        <v>482270.08083333331</v>
      </c>
      <c r="G49" s="5">
        <f>ROUND(E49/$C$9/12,2)</f>
        <v>6.45</v>
      </c>
      <c r="H49" s="5">
        <v>845707.43000000063</v>
      </c>
      <c r="I49" s="5">
        <f t="shared" si="42"/>
        <v>70475.619166666715</v>
      </c>
      <c r="J49" s="5">
        <f>ROUND(H49/$C$10/12,2)</f>
        <v>6.45</v>
      </c>
    </row>
    <row r="50" spans="1:10" x14ac:dyDescent="0.25">
      <c r="A50" s="31" t="s">
        <v>101</v>
      </c>
      <c r="B50" s="28" t="s">
        <v>31</v>
      </c>
      <c r="C50" s="29" t="s">
        <v>118</v>
      </c>
      <c r="D50" s="27">
        <f t="shared" si="40"/>
        <v>50000</v>
      </c>
      <c r="E50" s="27">
        <v>43624.95</v>
      </c>
      <c r="F50" s="27">
        <f t="shared" si="41"/>
        <v>3635.4124999999999</v>
      </c>
      <c r="G50" s="27">
        <f t="shared" ref="G50:G53" si="43">ROUND(E50/$C$9/12,2)</f>
        <v>0.05</v>
      </c>
      <c r="H50" s="27">
        <v>6375.0500000000029</v>
      </c>
      <c r="I50" s="27">
        <f t="shared" si="42"/>
        <v>531.25416666666695</v>
      </c>
      <c r="J50" s="27">
        <f t="shared" ref="J50:J53" si="44">ROUND(H50/$C$10/12,2)</f>
        <v>0.05</v>
      </c>
    </row>
    <row r="51" spans="1:10" x14ac:dyDescent="0.25">
      <c r="A51" s="31" t="s">
        <v>102</v>
      </c>
      <c r="B51" s="28" t="s">
        <v>47</v>
      </c>
      <c r="C51" s="29" t="s">
        <v>117</v>
      </c>
      <c r="D51" s="27">
        <f t="shared" si="40"/>
        <v>200000</v>
      </c>
      <c r="E51" s="27">
        <v>174499.8</v>
      </c>
      <c r="F51" s="27">
        <f t="shared" si="41"/>
        <v>14541.65</v>
      </c>
      <c r="G51" s="27">
        <f t="shared" si="43"/>
        <v>0.19</v>
      </c>
      <c r="H51" s="27">
        <v>25500.200000000012</v>
      </c>
      <c r="I51" s="27">
        <f t="shared" si="42"/>
        <v>2125.0166666666678</v>
      </c>
      <c r="J51" s="27">
        <f t="shared" si="44"/>
        <v>0.19</v>
      </c>
    </row>
    <row r="52" spans="1:10" x14ac:dyDescent="0.25">
      <c r="A52" s="31" t="s">
        <v>103</v>
      </c>
      <c r="B52" s="28" t="s">
        <v>48</v>
      </c>
      <c r="C52" s="29"/>
      <c r="D52" s="27">
        <f t="shared" si="40"/>
        <v>765000</v>
      </c>
      <c r="E52" s="27">
        <v>667461.75</v>
      </c>
      <c r="F52" s="27">
        <f t="shared" si="41"/>
        <v>55621.8125</v>
      </c>
      <c r="G52" s="27">
        <f t="shared" si="43"/>
        <v>0.74</v>
      </c>
      <c r="H52" s="27">
        <v>97538.25</v>
      </c>
      <c r="I52" s="27">
        <f t="shared" si="42"/>
        <v>8128.1875</v>
      </c>
      <c r="J52" s="27">
        <f t="shared" si="44"/>
        <v>0.74</v>
      </c>
    </row>
    <row r="53" spans="1:10" x14ac:dyDescent="0.25">
      <c r="A53" s="31" t="s">
        <v>104</v>
      </c>
      <c r="B53" s="28" t="s">
        <v>73</v>
      </c>
      <c r="C53" s="29"/>
      <c r="D53" s="27">
        <f t="shared" si="40"/>
        <v>30000</v>
      </c>
      <c r="E53" s="27">
        <v>26174.97</v>
      </c>
      <c r="F53" s="27">
        <f t="shared" si="41"/>
        <v>2181.2474999999999</v>
      </c>
      <c r="G53" s="27">
        <f t="shared" si="43"/>
        <v>0.03</v>
      </c>
      <c r="H53" s="27">
        <v>3825.03</v>
      </c>
      <c r="I53" s="27">
        <f t="shared" si="42"/>
        <v>318.7525</v>
      </c>
      <c r="J53" s="27">
        <f t="shared" si="44"/>
        <v>0.03</v>
      </c>
    </row>
    <row r="54" spans="1:10" ht="37.5" x14ac:dyDescent="0.25">
      <c r="A54" s="32" t="s">
        <v>23</v>
      </c>
      <c r="B54" s="36" t="s">
        <v>74</v>
      </c>
      <c r="C54" s="34"/>
      <c r="D54" s="35">
        <f t="shared" ref="D54:J54" si="45">SUM(D55:D57)</f>
        <v>2822600</v>
      </c>
      <c r="E54" s="35">
        <f t="shared" si="45"/>
        <v>2462715.73</v>
      </c>
      <c r="F54" s="35">
        <f t="shared" si="45"/>
        <v>205226.31083333332</v>
      </c>
      <c r="G54" s="35">
        <f t="shared" si="45"/>
        <v>2.7399999999999998</v>
      </c>
      <c r="H54" s="35">
        <f t="shared" si="45"/>
        <v>359884.27</v>
      </c>
      <c r="I54" s="35">
        <f t="shared" si="45"/>
        <v>29990.355833333339</v>
      </c>
      <c r="J54" s="35">
        <f t="shared" si="45"/>
        <v>2.7399999999999998</v>
      </c>
    </row>
    <row r="55" spans="1:10" x14ac:dyDescent="0.25">
      <c r="A55" s="31" t="s">
        <v>105</v>
      </c>
      <c r="B55" s="28" t="s">
        <v>26</v>
      </c>
      <c r="C55" s="29"/>
      <c r="D55" s="27">
        <f>E55+H55</f>
        <v>1254400</v>
      </c>
      <c r="E55" s="27">
        <v>1094462.77</v>
      </c>
      <c r="F55" s="27">
        <f>E55/12</f>
        <v>91205.230833333335</v>
      </c>
      <c r="G55" s="27">
        <f>ROUND(E55/$C$9/12,2)</f>
        <v>1.22</v>
      </c>
      <c r="H55" s="27">
        <v>159937.22999999998</v>
      </c>
      <c r="I55" s="27">
        <f>H55/12</f>
        <v>13328.102499999999</v>
      </c>
      <c r="J55" s="27">
        <f>ROUND(H55/$C$10/12,2)</f>
        <v>1.22</v>
      </c>
    </row>
    <row r="56" spans="1:10" x14ac:dyDescent="0.25">
      <c r="A56" s="31" t="s">
        <v>106</v>
      </c>
      <c r="B56" s="28" t="s">
        <v>36</v>
      </c>
      <c r="C56" s="29"/>
      <c r="D56" s="27">
        <f>E56+H56</f>
        <v>896000</v>
      </c>
      <c r="E56" s="27">
        <v>781759.12</v>
      </c>
      <c r="F56" s="27">
        <f>E56/12</f>
        <v>65146.593333333331</v>
      </c>
      <c r="G56" s="27">
        <f>ROUND(E56/$C$9/12,2)</f>
        <v>0.87</v>
      </c>
      <c r="H56" s="27">
        <v>114240.88</v>
      </c>
      <c r="I56" s="27">
        <f>H56/12</f>
        <v>9520.0733333333337</v>
      </c>
      <c r="J56" s="27">
        <f>ROUND(H56/$C$10/12,2)</f>
        <v>0.87</v>
      </c>
    </row>
    <row r="57" spans="1:10" x14ac:dyDescent="0.25">
      <c r="A57" s="31" t="s">
        <v>107</v>
      </c>
      <c r="B57" s="28" t="s">
        <v>49</v>
      </c>
      <c r="C57" s="29"/>
      <c r="D57" s="27">
        <f>E57+H57</f>
        <v>672200</v>
      </c>
      <c r="E57" s="27">
        <v>586493.84</v>
      </c>
      <c r="F57" s="27">
        <f>E57/12</f>
        <v>48874.486666666664</v>
      </c>
      <c r="G57" s="27">
        <f t="shared" ref="G57:G58" si="46">ROUND(E57/$C$9/12,2)</f>
        <v>0.65</v>
      </c>
      <c r="H57" s="27">
        <v>85706.160000000033</v>
      </c>
      <c r="I57" s="27">
        <f>H57/12</f>
        <v>7142.180000000003</v>
      </c>
      <c r="J57" s="27">
        <f t="shared" ref="J57" si="47">ROUND(H57/$C$10/12,2)</f>
        <v>0.65</v>
      </c>
    </row>
    <row r="58" spans="1:10" ht="18.75" x14ac:dyDescent="0.25">
      <c r="A58" s="32" t="s">
        <v>24</v>
      </c>
      <c r="B58" s="36" t="s">
        <v>128</v>
      </c>
      <c r="C58" s="34" t="s">
        <v>129</v>
      </c>
      <c r="D58" s="35">
        <f>E58+H58</f>
        <v>500000</v>
      </c>
      <c r="E58" s="35">
        <v>436249.51</v>
      </c>
      <c r="F58" s="35">
        <f>E58/12</f>
        <v>36354.125833333332</v>
      </c>
      <c r="G58" s="35">
        <f t="shared" si="46"/>
        <v>0.49</v>
      </c>
      <c r="H58" s="35">
        <v>63750.489999999991</v>
      </c>
      <c r="I58" s="35">
        <f t="shared" ref="I58" si="48">H58/12</f>
        <v>5312.5408333333326</v>
      </c>
      <c r="J58" s="35">
        <f>ROUND(H58/$C$10/12,2)</f>
        <v>0.49</v>
      </c>
    </row>
    <row r="59" spans="1:10" ht="26.25" customHeight="1" x14ac:dyDescent="0.25">
      <c r="A59" s="32" t="s">
        <v>127</v>
      </c>
      <c r="B59" s="36" t="s">
        <v>114</v>
      </c>
      <c r="C59" s="34"/>
      <c r="D59" s="35">
        <f>E59+H59</f>
        <v>5119361.1399999997</v>
      </c>
      <c r="E59" s="35">
        <v>4466637.57</v>
      </c>
      <c r="F59" s="35">
        <f t="shared" ref="F59" si="49">E59/12</f>
        <v>372219.79750000004</v>
      </c>
      <c r="G59" s="35">
        <f t="shared" ref="G59" si="50">ROUND(E59/$C$9/12,2)</f>
        <v>4.9800000000000004</v>
      </c>
      <c r="H59" s="35">
        <v>652723.56999999937</v>
      </c>
      <c r="I59" s="35">
        <f t="shared" ref="I59" si="51">H59/12</f>
        <v>54393.630833333278</v>
      </c>
      <c r="J59" s="35">
        <f>ROUND(H59/$C$10/12,2)</f>
        <v>4.9800000000000004</v>
      </c>
    </row>
    <row r="60" spans="1:10" ht="25.5" x14ac:dyDescent="0.25">
      <c r="D60" s="7" t="s">
        <v>4</v>
      </c>
      <c r="E60" s="14" t="s">
        <v>4</v>
      </c>
      <c r="F60" s="14" t="s">
        <v>34</v>
      </c>
      <c r="G60" s="15" t="s">
        <v>46</v>
      </c>
      <c r="H60" s="14" t="s">
        <v>4</v>
      </c>
      <c r="I60" s="14" t="s">
        <v>34</v>
      </c>
      <c r="J60" s="15" t="s">
        <v>46</v>
      </c>
    </row>
    <row r="61" spans="1:10" ht="30" customHeight="1" x14ac:dyDescent="0.25">
      <c r="A61" s="48" t="s">
        <v>76</v>
      </c>
      <c r="B61" s="48"/>
      <c r="C61" s="49"/>
      <c r="D61" s="50">
        <f>D62+D66+D74+D70</f>
        <v>26625588</v>
      </c>
      <c r="E61" s="50">
        <f t="shared" ref="E61:J61" si="52">E62+E66+E74+E70</f>
        <v>24460923.82</v>
      </c>
      <c r="F61" s="50">
        <f t="shared" si="52"/>
        <v>2038410.3183333331</v>
      </c>
      <c r="G61" s="50">
        <f t="shared" si="52"/>
        <v>108.92999999999999</v>
      </c>
      <c r="H61" s="50">
        <f t="shared" si="52"/>
        <v>2164664.1799999997</v>
      </c>
      <c r="I61" s="50">
        <f t="shared" si="52"/>
        <v>180388.68166666664</v>
      </c>
      <c r="J61" s="50">
        <f t="shared" si="52"/>
        <v>16.529999999999998</v>
      </c>
    </row>
    <row r="62" spans="1:10" ht="56.25" x14ac:dyDescent="0.25">
      <c r="A62" s="32" t="s">
        <v>6</v>
      </c>
      <c r="B62" s="36" t="s">
        <v>99</v>
      </c>
      <c r="C62" s="34"/>
      <c r="D62" s="35">
        <f>D63+D64+D65</f>
        <v>10585520</v>
      </c>
      <c r="E62" s="35">
        <f>E63+E64+E65</f>
        <v>9235855.8200000003</v>
      </c>
      <c r="F62" s="35">
        <f t="shared" ref="F62:J62" si="53">F63+F64+F65</f>
        <v>769654.65166666661</v>
      </c>
      <c r="G62" s="35">
        <f t="shared" si="53"/>
        <v>10.309999999999999</v>
      </c>
      <c r="H62" s="35">
        <f t="shared" si="53"/>
        <v>1349664.18</v>
      </c>
      <c r="I62" s="35">
        <f t="shared" si="53"/>
        <v>112472.01499999998</v>
      </c>
      <c r="J62" s="35">
        <f t="shared" si="53"/>
        <v>10.309999999999999</v>
      </c>
    </row>
    <row r="63" spans="1:10" x14ac:dyDescent="0.25">
      <c r="A63" s="8" t="s">
        <v>14</v>
      </c>
      <c r="B63" s="9" t="s">
        <v>55</v>
      </c>
      <c r="C63" s="21"/>
      <c r="D63" s="5">
        <f t="shared" ref="D63:D69" si="54">E63+H63</f>
        <v>9523200</v>
      </c>
      <c r="E63" s="5">
        <v>8308982.6600000001</v>
      </c>
      <c r="F63" s="5">
        <f t="shared" ref="F63:F65" si="55">E63/12</f>
        <v>692415.22166666668</v>
      </c>
      <c r="G63" s="5">
        <f t="shared" ref="G63:G65" si="56">ROUND(E63/$C$9/12,2)</f>
        <v>9.27</v>
      </c>
      <c r="H63" s="5">
        <v>1214217.3399999999</v>
      </c>
      <c r="I63" s="5">
        <f t="shared" ref="I63:I65" si="57">H63/12</f>
        <v>101184.77833333332</v>
      </c>
      <c r="J63" s="5">
        <f t="shared" ref="J63:J65" si="58">ROUND(H63/$C$10/12,2)</f>
        <v>9.27</v>
      </c>
    </row>
    <row r="64" spans="1:10" x14ac:dyDescent="0.25">
      <c r="A64" s="8" t="s">
        <v>15</v>
      </c>
      <c r="B64" s="9" t="s">
        <v>35</v>
      </c>
      <c r="C64" s="21"/>
      <c r="D64" s="5">
        <f t="shared" si="54"/>
        <v>100000</v>
      </c>
      <c r="E64" s="5">
        <v>87249.9</v>
      </c>
      <c r="F64" s="5">
        <f t="shared" si="55"/>
        <v>7270.8249999999998</v>
      </c>
      <c r="G64" s="5">
        <f t="shared" si="56"/>
        <v>0.1</v>
      </c>
      <c r="H64" s="5">
        <v>12750.100000000006</v>
      </c>
      <c r="I64" s="5">
        <f t="shared" si="57"/>
        <v>1062.5083333333339</v>
      </c>
      <c r="J64" s="5">
        <f t="shared" si="58"/>
        <v>0.1</v>
      </c>
    </row>
    <row r="65" spans="1:10" x14ac:dyDescent="0.25">
      <c r="A65" s="8" t="s">
        <v>17</v>
      </c>
      <c r="B65" s="11" t="s">
        <v>114</v>
      </c>
      <c r="C65" s="11"/>
      <c r="D65" s="5">
        <f t="shared" si="54"/>
        <v>962320</v>
      </c>
      <c r="E65" s="5">
        <v>839623.26</v>
      </c>
      <c r="F65" s="5">
        <f t="shared" si="55"/>
        <v>69968.604999999996</v>
      </c>
      <c r="G65" s="5">
        <f t="shared" si="56"/>
        <v>0.94</v>
      </c>
      <c r="H65" s="5">
        <v>122696.73999999999</v>
      </c>
      <c r="I65" s="5">
        <f t="shared" si="57"/>
        <v>10224.728333333333</v>
      </c>
      <c r="J65" s="5">
        <f t="shared" si="58"/>
        <v>0.94</v>
      </c>
    </row>
    <row r="66" spans="1:10" ht="36" customHeight="1" x14ac:dyDescent="0.25">
      <c r="A66" s="32" t="s">
        <v>95</v>
      </c>
      <c r="B66" s="36" t="s">
        <v>90</v>
      </c>
      <c r="C66" s="34"/>
      <c r="D66" s="35">
        <f>D67+D68+D69</f>
        <v>12223828</v>
      </c>
      <c r="E66" s="35">
        <f>E67+E68+E69</f>
        <v>12223828</v>
      </c>
      <c r="F66" s="35">
        <f t="shared" ref="F66:J66" si="59">F67+F68+F69</f>
        <v>1018652.3333333333</v>
      </c>
      <c r="G66" s="35">
        <f t="shared" si="59"/>
        <v>15.8</v>
      </c>
      <c r="H66" s="35">
        <f t="shared" si="59"/>
        <v>0</v>
      </c>
      <c r="I66" s="35">
        <f t="shared" si="59"/>
        <v>0</v>
      </c>
      <c r="J66" s="35">
        <f t="shared" si="59"/>
        <v>0</v>
      </c>
    </row>
    <row r="67" spans="1:10" x14ac:dyDescent="0.25">
      <c r="A67" s="10" t="s">
        <v>18</v>
      </c>
      <c r="B67" s="9" t="s">
        <v>22</v>
      </c>
      <c r="C67" s="12"/>
      <c r="D67" s="5">
        <f t="shared" si="54"/>
        <v>12052800</v>
      </c>
      <c r="E67" s="5">
        <v>12052800</v>
      </c>
      <c r="F67" s="5">
        <f t="shared" ref="F67:F69" si="60">E67/12</f>
        <v>1004400</v>
      </c>
      <c r="G67" s="5">
        <f>ROUND(E67/$C$6/12,2)</f>
        <v>15.58</v>
      </c>
      <c r="H67" s="5">
        <v>0</v>
      </c>
      <c r="I67" s="5">
        <f t="shared" ref="I67:I69" si="61">H67/12</f>
        <v>0</v>
      </c>
      <c r="J67" s="5">
        <f t="shared" ref="J67:J69" si="62">ROUND(H67/$C$10/12,2)</f>
        <v>0</v>
      </c>
    </row>
    <row r="68" spans="1:10" x14ac:dyDescent="0.25">
      <c r="A68" s="10" t="s">
        <v>19</v>
      </c>
      <c r="B68" s="9" t="s">
        <v>33</v>
      </c>
      <c r="C68" s="12"/>
      <c r="D68" s="5">
        <f t="shared" si="54"/>
        <v>50000</v>
      </c>
      <c r="E68" s="19">
        <v>50000</v>
      </c>
      <c r="F68" s="5">
        <f t="shared" si="60"/>
        <v>4166.666666666667</v>
      </c>
      <c r="G68" s="5">
        <f t="shared" ref="G68:G69" si="63">ROUND(E68/$C$6/12,2)</f>
        <v>0.06</v>
      </c>
      <c r="H68" s="5">
        <v>0</v>
      </c>
      <c r="I68" s="5">
        <f t="shared" si="61"/>
        <v>0</v>
      </c>
      <c r="J68" s="5">
        <f t="shared" si="62"/>
        <v>0</v>
      </c>
    </row>
    <row r="69" spans="1:10" x14ac:dyDescent="0.25">
      <c r="A69" s="10" t="s">
        <v>21</v>
      </c>
      <c r="B69" s="11" t="s">
        <v>114</v>
      </c>
      <c r="C69" s="11"/>
      <c r="D69" s="5">
        <f t="shared" si="54"/>
        <v>121028</v>
      </c>
      <c r="E69" s="5">
        <v>121028</v>
      </c>
      <c r="F69" s="5">
        <f t="shared" si="60"/>
        <v>10085.666666666666</v>
      </c>
      <c r="G69" s="5">
        <f t="shared" si="63"/>
        <v>0.16</v>
      </c>
      <c r="H69" s="5">
        <v>0</v>
      </c>
      <c r="I69" s="5">
        <f t="shared" si="61"/>
        <v>0</v>
      </c>
      <c r="J69" s="5">
        <f t="shared" si="62"/>
        <v>0</v>
      </c>
    </row>
    <row r="70" spans="1:10" ht="36" customHeight="1" x14ac:dyDescent="0.25">
      <c r="A70" s="32" t="s">
        <v>95</v>
      </c>
      <c r="B70" s="36" t="s">
        <v>130</v>
      </c>
      <c r="C70" s="34"/>
      <c r="D70" s="35">
        <f>D71+D72+D73</f>
        <v>3001240</v>
      </c>
      <c r="E70" s="35">
        <f>E71+E72+E73</f>
        <v>3001240</v>
      </c>
      <c r="F70" s="35">
        <f t="shared" ref="F70:J70" si="64">F71+F72+F73</f>
        <v>250103.33333333331</v>
      </c>
      <c r="G70" s="35">
        <f t="shared" si="64"/>
        <v>82.82</v>
      </c>
      <c r="H70" s="35">
        <f t="shared" si="64"/>
        <v>0</v>
      </c>
      <c r="I70" s="35">
        <f t="shared" si="64"/>
        <v>0</v>
      </c>
      <c r="J70" s="35">
        <f t="shared" si="64"/>
        <v>0</v>
      </c>
    </row>
    <row r="71" spans="1:10" x14ac:dyDescent="0.25">
      <c r="A71" s="10" t="s">
        <v>18</v>
      </c>
      <c r="B71" s="43" t="s">
        <v>22</v>
      </c>
      <c r="C71" s="43"/>
      <c r="D71" s="5">
        <f t="shared" ref="D71:D73" si="65">E71+H71</f>
        <v>2678400</v>
      </c>
      <c r="E71" s="5">
        <v>2678400</v>
      </c>
      <c r="F71" s="5">
        <f t="shared" ref="F71:F73" si="66">E71/12</f>
        <v>223200</v>
      </c>
      <c r="G71" s="5">
        <f>ROUND(E71/$C$8/12,2)</f>
        <v>73.91</v>
      </c>
      <c r="H71" s="5">
        <v>0</v>
      </c>
      <c r="I71" s="5">
        <f t="shared" ref="I71:I73" si="67">H71/12</f>
        <v>0</v>
      </c>
      <c r="J71" s="5">
        <f t="shared" ref="J71:J73" si="68">ROUND(H71/$C$10/12,2)</f>
        <v>0</v>
      </c>
    </row>
    <row r="72" spans="1:10" x14ac:dyDescent="0.25">
      <c r="A72" s="10" t="s">
        <v>19</v>
      </c>
      <c r="B72" s="43" t="s">
        <v>33</v>
      </c>
      <c r="C72" s="43"/>
      <c r="D72" s="5">
        <f t="shared" si="65"/>
        <v>50000</v>
      </c>
      <c r="E72" s="19">
        <v>50000</v>
      </c>
      <c r="F72" s="5">
        <f t="shared" si="66"/>
        <v>4166.666666666667</v>
      </c>
      <c r="G72" s="5">
        <f>ROUND(E72/$C$8/12,2)</f>
        <v>1.38</v>
      </c>
      <c r="H72" s="5">
        <v>0</v>
      </c>
      <c r="I72" s="5">
        <f t="shared" si="67"/>
        <v>0</v>
      </c>
      <c r="J72" s="5">
        <f t="shared" si="68"/>
        <v>0</v>
      </c>
    </row>
    <row r="73" spans="1:10" x14ac:dyDescent="0.25">
      <c r="A73" s="10" t="s">
        <v>21</v>
      </c>
      <c r="B73" s="43" t="s">
        <v>114</v>
      </c>
      <c r="C73" s="43"/>
      <c r="D73" s="5">
        <f t="shared" si="65"/>
        <v>272840</v>
      </c>
      <c r="E73" s="5">
        <v>272840</v>
      </c>
      <c r="F73" s="5">
        <f t="shared" si="66"/>
        <v>22736.666666666668</v>
      </c>
      <c r="G73" s="5">
        <f>ROUND(E73/$C$8/12,2)</f>
        <v>7.53</v>
      </c>
      <c r="H73" s="5">
        <v>0</v>
      </c>
      <c r="I73" s="5">
        <f t="shared" si="67"/>
        <v>0</v>
      </c>
      <c r="J73" s="5">
        <f t="shared" si="68"/>
        <v>0</v>
      </c>
    </row>
    <row r="74" spans="1:10" ht="37.5" x14ac:dyDescent="0.25">
      <c r="A74" s="32">
        <v>5</v>
      </c>
      <c r="B74" s="36" t="s">
        <v>75</v>
      </c>
      <c r="C74" s="34" t="s">
        <v>96</v>
      </c>
      <c r="D74" s="35">
        <f t="shared" ref="D74" si="69">E74+H74</f>
        <v>815000</v>
      </c>
      <c r="E74" s="35">
        <v>0</v>
      </c>
      <c r="F74" s="35">
        <f t="shared" ref="F74" si="70">ROUND(E74/12,2)</f>
        <v>0</v>
      </c>
      <c r="G74" s="35">
        <f t="shared" ref="G74" si="71">ROUND(E74/$C$9/12,2)</f>
        <v>0</v>
      </c>
      <c r="H74" s="35">
        <v>815000</v>
      </c>
      <c r="I74" s="35">
        <f t="shared" ref="I74" si="72">H74/12</f>
        <v>67916.666666666672</v>
      </c>
      <c r="J74" s="35">
        <f t="shared" ref="J74" si="73">ROUND(H74/$C$10/12,2)</f>
        <v>6.22</v>
      </c>
    </row>
    <row r="75" spans="1:10" ht="20.25" x14ac:dyDescent="0.25">
      <c r="A75" s="38" t="s">
        <v>133</v>
      </c>
      <c r="B75" s="39"/>
      <c r="C75" s="39"/>
      <c r="D75" s="51">
        <f>D61+D16</f>
        <v>93045397.970799997</v>
      </c>
      <c r="E75" s="51">
        <f t="shared" ref="E75:F75" si="74">E61+E16</f>
        <v>81319012.359999999</v>
      </c>
      <c r="F75" s="51">
        <f t="shared" si="74"/>
        <v>6776584.3633333342</v>
      </c>
      <c r="G75" s="40">
        <f>G61+G16-G70-G74</f>
        <v>89.509999999999991</v>
      </c>
      <c r="H75" s="40"/>
      <c r="I75" s="40"/>
      <c r="J75" s="40"/>
    </row>
    <row r="76" spans="1:10" ht="20.25" x14ac:dyDescent="0.25">
      <c r="A76" s="38" t="s">
        <v>134</v>
      </c>
      <c r="B76" s="39"/>
      <c r="C76" s="39"/>
      <c r="D76" s="52"/>
      <c r="E76" s="52"/>
      <c r="F76" s="52"/>
      <c r="G76" s="40">
        <f>G61+G16-G66-G70</f>
        <v>73.70999999999998</v>
      </c>
      <c r="H76" s="40"/>
      <c r="I76" s="40"/>
      <c r="J76" s="40"/>
    </row>
    <row r="77" spans="1:10" ht="20.25" x14ac:dyDescent="0.25">
      <c r="A77" s="38" t="s">
        <v>135</v>
      </c>
      <c r="B77" s="39"/>
      <c r="C77" s="39"/>
      <c r="D77" s="52"/>
      <c r="E77" s="53"/>
      <c r="F77" s="53"/>
      <c r="G77" s="40">
        <f>G61+G16-G66-G74</f>
        <v>156.52999999999997</v>
      </c>
      <c r="H77" s="40"/>
      <c r="I77" s="40"/>
      <c r="J77" s="40"/>
    </row>
    <row r="78" spans="1:10" ht="20.25" x14ac:dyDescent="0.25">
      <c r="A78" s="38" t="s">
        <v>136</v>
      </c>
      <c r="B78" s="39"/>
      <c r="C78" s="39"/>
      <c r="D78" s="53"/>
      <c r="E78" s="40"/>
      <c r="F78" s="40"/>
      <c r="G78" s="40"/>
      <c r="H78" s="40">
        <f>H61+H16</f>
        <v>11726385.6108</v>
      </c>
      <c r="I78" s="40">
        <f t="shared" ref="I78:J78" si="75">I61+I16</f>
        <v>977198.80089999991</v>
      </c>
      <c r="J78" s="40">
        <f t="shared" si="75"/>
        <v>89.49</v>
      </c>
    </row>
    <row r="80" spans="1:10" x14ac:dyDescent="0.25">
      <c r="A80" s="20" t="s">
        <v>50</v>
      </c>
    </row>
    <row r="81" spans="1:1" x14ac:dyDescent="0.25">
      <c r="A81" s="20" t="s">
        <v>131</v>
      </c>
    </row>
    <row r="82" spans="1:1" x14ac:dyDescent="0.25">
      <c r="A82" s="20" t="s">
        <v>119</v>
      </c>
    </row>
    <row r="83" spans="1:1" x14ac:dyDescent="0.25">
      <c r="A83" s="20" t="s">
        <v>98</v>
      </c>
    </row>
  </sheetData>
  <mergeCells count="16">
    <mergeCell ref="E75:E77"/>
    <mergeCell ref="F75:F77"/>
    <mergeCell ref="D75:D78"/>
    <mergeCell ref="A16:B16"/>
    <mergeCell ref="A61:B61"/>
    <mergeCell ref="A6:B6"/>
    <mergeCell ref="A7:B7"/>
    <mergeCell ref="A9:B9"/>
    <mergeCell ref="E14:G14"/>
    <mergeCell ref="H14:J14"/>
    <mergeCell ref="A2:J2"/>
    <mergeCell ref="A3:J3"/>
    <mergeCell ref="A4:J4"/>
    <mergeCell ref="C14:C15"/>
    <mergeCell ref="D14:D15"/>
    <mergeCell ref="A8:B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49" orientation="landscape" verticalDpi="4294967293" r:id="rId1"/>
  <rowBreaks count="2" manualBreakCount="2">
    <brk id="32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2021-10-12T13:13:39Z</dcterms:modified>
</cp:coreProperties>
</file>