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Итог" sheetId="1" state="visible" r:id="rId2"/>
    <sheet name="Штат ТСЖ" sheetId="2" state="visible" r:id="rId3"/>
    <sheet name="Клининговые услуги подьезды" sheetId="3" state="visible" r:id="rId4"/>
    <sheet name="Клининговые услуги паркинг" sheetId="4" state="visible" r:id="rId5"/>
    <sheet name="Клининговые услуги улица" sheetId="5" state="visible" r:id="rId6"/>
    <sheet name="Обслуживание лифтов" sheetId="6" state="visible" r:id="rId7"/>
    <sheet name="Охрана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<sst xmlns="http://schemas.openxmlformats.org/spreadsheetml/2006/main" count="184" uniqueCount="125">
  <si>
    <t xml:space="preserve">№</t>
  </si>
  <si>
    <t xml:space="preserve">Наименование</t>
  </si>
  <si>
    <t xml:space="preserve">Периодичность</t>
  </si>
  <si>
    <t xml:space="preserve">Стоимость руб за кв.м./мес</t>
  </si>
  <si>
    <t xml:space="preserve">Стоимость, руб в мес</t>
  </si>
  <si>
    <t xml:space="preserve">Клининговые услуги дома</t>
  </si>
  <si>
    <t xml:space="preserve">Площадь собственности</t>
  </si>
  <si>
    <t xml:space="preserve">1.1</t>
  </si>
  <si>
    <t xml:space="preserve">Смотреть на странице клининга подьезда</t>
  </si>
  <si>
    <t xml:space="preserve">ежедневно</t>
  </si>
  <si>
    <t xml:space="preserve">1.2</t>
  </si>
  <si>
    <t xml:space="preserve">Клининговые услуги паркинга</t>
  </si>
  <si>
    <t xml:space="preserve">2.1</t>
  </si>
  <si>
    <t xml:space="preserve">Смотреть на странице клининга паркинга</t>
  </si>
  <si>
    <t xml:space="preserve">2.2</t>
  </si>
  <si>
    <t xml:space="preserve">Уборка и уход за территорией</t>
  </si>
  <si>
    <t xml:space="preserve">3.1</t>
  </si>
  <si>
    <t xml:space="preserve">Смотреть на странице клининга улицы</t>
  </si>
  <si>
    <t xml:space="preserve">3.2</t>
  </si>
  <si>
    <t xml:space="preserve">Эксплуатация и текущий ремонт</t>
  </si>
  <si>
    <t xml:space="preserve">4.1</t>
  </si>
  <si>
    <t xml:space="preserve">4.2</t>
  </si>
  <si>
    <t xml:space="preserve">Стоимость охраны и консьержей</t>
  </si>
  <si>
    <t xml:space="preserve">Смотреть на странице охрана</t>
  </si>
  <si>
    <t xml:space="preserve">Обслуживание лифтов</t>
  </si>
  <si>
    <t xml:space="preserve">Смотреть на странице обслуживание лифтов</t>
  </si>
  <si>
    <t xml:space="preserve">Обслуживание систем пожарной безопасности</t>
  </si>
  <si>
    <t xml:space="preserve">Вывоз ТКО</t>
  </si>
  <si>
    <t xml:space="preserve">8.1</t>
  </si>
  <si>
    <t xml:space="preserve">Обращение с ТКО </t>
  </si>
  <si>
    <t xml:space="preserve">Управление домом</t>
  </si>
  <si>
    <t xml:space="preserve">9.1</t>
  </si>
  <si>
    <t xml:space="preserve">Штат смотреть на странице Штат ТСЖ</t>
  </si>
  <si>
    <t xml:space="preserve">Непредвиденные расходы</t>
  </si>
  <si>
    <t xml:space="preserve">10.1</t>
  </si>
  <si>
    <t xml:space="preserve">Резерв на неплательщиков</t>
  </si>
  <si>
    <t xml:space="preserve">10.2</t>
  </si>
  <si>
    <t xml:space="preserve">Инструменты для обслуживания дома</t>
  </si>
  <si>
    <t xml:space="preserve">10.3</t>
  </si>
  <si>
    <t xml:space="preserve">Оргтехника и канцелярия на обслуживание дома</t>
  </si>
  <si>
    <t xml:space="preserve">10.4</t>
  </si>
  <si>
    <t xml:space="preserve">Организация праздничных мероприятий</t>
  </si>
  <si>
    <t xml:space="preserve">ежеквартально</t>
  </si>
  <si>
    <t xml:space="preserve">Премия правления</t>
  </si>
  <si>
    <t xml:space="preserve">11.1</t>
  </si>
  <si>
    <t xml:space="preserve">Председатель</t>
  </si>
  <si>
    <t xml:space="preserve">ежемесячно</t>
  </si>
  <si>
    <t xml:space="preserve">11.2</t>
  </si>
  <si>
    <t xml:space="preserve">Члены правления</t>
  </si>
  <si>
    <t xml:space="preserve">11.3</t>
  </si>
  <si>
    <t xml:space="preserve">Резерв</t>
  </si>
  <si>
    <t xml:space="preserve">Должность</t>
  </si>
  <si>
    <t xml:space="preserve">Оклад нет</t>
  </si>
  <si>
    <t xml:space="preserve">Оклад грос</t>
  </si>
  <si>
    <t xml:space="preserve">Соц налоги</t>
  </si>
  <si>
    <t xml:space="preserve">Полная стоимость</t>
  </si>
  <si>
    <t xml:space="preserve">Кол-во</t>
  </si>
  <si>
    <t xml:space="preserve">Итого</t>
  </si>
  <si>
    <t xml:space="preserve">Управляющий</t>
  </si>
  <si>
    <t xml:space="preserve">Бухгалтер</t>
  </si>
  <si>
    <t xml:space="preserve">Юрист</t>
  </si>
  <si>
    <t xml:space="preserve">Менеджер объекта</t>
  </si>
  <si>
    <t xml:space="preserve">Инженер-электрик</t>
  </si>
  <si>
    <t xml:space="preserve">Электрик</t>
  </si>
  <si>
    <t xml:space="preserve">Инженер-сантехник</t>
  </si>
  <si>
    <t xml:space="preserve">Сантехник</t>
  </si>
  <si>
    <t xml:space="preserve">Вариант с подрядной организацией</t>
  </si>
  <si>
    <t xml:space="preserve">Вариант с наймом уборщиц</t>
  </si>
  <si>
    <t xml:space="preserve">Название компании</t>
  </si>
  <si>
    <t xml:space="preserve">Сайт</t>
  </si>
  <si>
    <t xml:space="preserve">Цена за м.кв.</t>
  </si>
  <si>
    <t xml:space="preserve">Итого в мес</t>
  </si>
  <si>
    <t xml:space="preserve">Примечание</t>
  </si>
  <si>
    <t xml:space="preserve">Количество</t>
  </si>
  <si>
    <t xml:space="preserve">Площадь подьездов</t>
  </si>
  <si>
    <t xml:space="preserve">Клининг для бизнеса</t>
  </si>
  <si>
    <t xml:space="preserve">https://klining-for-business.ru/service/uborka-zhilishhnyh-kompleksov</t>
  </si>
  <si>
    <t xml:space="preserve">Уборщица</t>
  </si>
  <si>
    <t xml:space="preserve">Легкий день</t>
  </si>
  <si>
    <t xml:space="preserve">https://easy-day.ru/services/uborka-zhk/</t>
  </si>
  <si>
    <t xml:space="preserve">Art Clean</t>
  </si>
  <si>
    <t xml:space="preserve">https://artclean.ru/uslugi/vnutrennyaya-uborka/dlya-kommercheskoj-i-soczialnoj-nedvizhimosti/zhilyie-kompleksyi</t>
  </si>
  <si>
    <t xml:space="preserve">CleaningMoscow</t>
  </si>
  <si>
    <t xml:space="preserve">https://cleaning-moscow.ru/uborka-pomeshhenij/zhilyh_kompleksov/</t>
  </si>
  <si>
    <t xml:space="preserve">Рейтинг 4.9</t>
  </si>
  <si>
    <t xml:space="preserve">Vikilini</t>
  </si>
  <si>
    <t xml:space="preserve">https://vikilini.ru/uslugi/zhilyih-kompleksov/</t>
  </si>
  <si>
    <t xml:space="preserve">Пакет 1.2 млн.</t>
  </si>
  <si>
    <t xml:space="preserve">Площадь паркинга</t>
  </si>
  <si>
    <t xml:space="preserve">Площадь улицы</t>
  </si>
  <si>
    <t xml:space="preserve">Дворник</t>
  </si>
  <si>
    <t xml:space="preserve">Цена до 10 остановок</t>
  </si>
  <si>
    <t xml:space="preserve">Цена от 10 остановок</t>
  </si>
  <si>
    <t xml:space="preserve">liftholding</t>
  </si>
  <si>
    <t xml:space="preserve">https://www.liftholding.ru/uslugi/tekhnicheskoe-obsluzhivanie-liftov/</t>
  </si>
  <si>
    <t xml:space="preserve">Лифтов до 10 остановок</t>
  </si>
  <si>
    <t xml:space="preserve">Корона лифт</t>
  </si>
  <si>
    <t xml:space="preserve">https://www.koronalift.ru/uslugi/obsluzhivanie-liftov/</t>
  </si>
  <si>
    <t xml:space="preserve">Лифтов от 10 остановок</t>
  </si>
  <si>
    <t xml:space="preserve">Kleeman минимум</t>
  </si>
  <si>
    <t xml:space="preserve">https://kleemann-eit.ru/servis/obsluzhivanie</t>
  </si>
  <si>
    <t xml:space="preserve">Kleeman ВИП</t>
  </si>
  <si>
    <t xml:space="preserve">Подъем</t>
  </si>
  <si>
    <t xml:space="preserve">https://pod-em.ru/price/stoimost-tekhnicheskogo-obsluzhivaniya-lifta/</t>
  </si>
  <si>
    <t xml:space="preserve">Гарант-2К</t>
  </si>
  <si>
    <t xml:space="preserve">http://garant2k.ru/tehnicheskoe-obsluzhivanie-liftov/</t>
  </si>
  <si>
    <t xml:space="preserve">Евро-Подъём</t>
  </si>
  <si>
    <t xml:space="preserve">https://euro-podyem.com/nashi-uslugi/obsluzhivanie-liftov/</t>
  </si>
  <si>
    <t xml:space="preserve">Стальной канат</t>
  </si>
  <si>
    <t xml:space="preserve">https://lifty.ru/tehnicheskoe_obslugivanie</t>
  </si>
  <si>
    <t xml:space="preserve">Цена охраны</t>
  </si>
  <si>
    <t xml:space="preserve">Цена консьержа</t>
  </si>
  <si>
    <t xml:space="preserve">ЧОП “Контур”</t>
  </si>
  <si>
    <t xml:space="preserve">https://kontur-gr.ru/services/ohrana-obektov/ohrana-zhilyh-domov</t>
  </si>
  <si>
    <t xml:space="preserve">Охрана</t>
  </si>
  <si>
    <t xml:space="preserve">ЧОП «ФОБР» Эконом</t>
  </si>
  <si>
    <t xml:space="preserve">Консьерж</t>
  </si>
  <si>
    <t xml:space="preserve">ЧОП «ФОБР» Стандарт</t>
  </si>
  <si>
    <t xml:space="preserve">ЧОП «ФОБР» Бизнес</t>
  </si>
  <si>
    <t xml:space="preserve">ЧОП «ФОБР» Премиум</t>
  </si>
  <si>
    <t xml:space="preserve">ЧОП «АБ-САФЕТИ»</t>
  </si>
  <si>
    <t xml:space="preserve">https://ab-safety.ru/ohrana-zhilykh-kompleksov</t>
  </si>
  <si>
    <t xml:space="preserve">ЧОП «ЩИТ» Стандарт</t>
  </si>
  <si>
    <t xml:space="preserve">https://www.objector.ru/uslugi-i-tseny/fizicheskaya-okhrana-obektov/okhrana-zhilykh-kompleksov/</t>
  </si>
  <si>
    <t xml:space="preserve">ЧОП «ЩИТ» Премиум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</si>
</sst>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₽-419];[RED]\-#,##0.00\ [$₽-419]"/>
    <numFmt numFmtId="166" formatCode="#,##0.00\ [$₽-419];[RED]\-#,##0.00\ [$₽-419]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klining-for-business.ru/service/uborka-zhilishhnyh-kompleksov" TargetMode="External"/><Relationship Id="rId2" Type="http://schemas.openxmlformats.org/officeDocument/2006/relationships/hyperlink" Target="https://vikilini.ru/uslugi/zhilyih-kompleksov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klining-for-business.ru/service/uborka-zhilishhnyh-kompleksov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klining-for-business.ru/service/uborka-zhilishhnyh-komplekso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6" activeCellId="0" sqref="H6"/>
    </sheetView>
  </sheetViews>
  <sheetFormatPr defaultColWidth="8.6796875" defaultRowHeight="13.8" zeroHeight="false" outlineLevelRow="0" outlineLevelCol="0"/>
  <cols>
    <col collapsed="false" customWidth="false" hidden="false" outlineLevel="0" max="1" min="1" style="1" width="8.68"/>
    <col collapsed="false" customWidth="true" hidden="false" outlineLevel="0" max="2" min="2" style="0" width="58.83"/>
    <col collapsed="false" customWidth="true" hidden="false" outlineLevel="0" max="4" min="3" style="0" width="25.86"/>
    <col collapsed="false" customWidth="true" hidden="false" outlineLevel="0" max="5" min="5" style="2" width="24.33"/>
    <col collapsed="false" customWidth="true" hidden="false" outlineLevel="0" max="7" min="7" style="0" width="28.65"/>
    <col collapsed="false" customWidth="true" hidden="false" outlineLevel="0" max="8" min="8" style="0" width="18.35"/>
  </cols>
  <sheetData>
    <row r="1" customFormat="false" ht="29.8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customFormat="false" ht="13.8" hidden="false" customHeight="false" outlineLevel="0" collapsed="false">
      <c r="A2" s="6" t="n">
        <v>1</v>
      </c>
      <c r="B2" s="7" t="s">
        <v>5</v>
      </c>
      <c r="C2" s="7"/>
      <c r="D2" s="8" t="n">
        <f aca="false">=E2/$H$2</f>
        <v>10.7036068189601</v>
      </c>
      <c r="E2" s="8" t="n">
        <f aca="false">'Клининговые услуги подьезды'!D6*2</f>
        <v>909600</v>
      </c>
      <c r="G2" s="0" t="s">
        <v>6</v>
      </c>
      <c r="H2" s="0" t="n">
        <v>84980.7</v>
      </c>
    </row>
    <row r="3" customFormat="false" ht="13.8" hidden="false" customHeight="false" outlineLevel="0" collapsed="false">
      <c r="A3" s="1" t="s">
        <v>7</v>
      </c>
      <c r="B3" s="0" t="s">
        <v>8</v>
      </c>
      <c r="C3" s="0" t="s">
        <v>9</v>
      </c>
    </row>
    <row r="4" customFormat="false" ht="13.8" hidden="false" customHeight="false" outlineLevel="0" collapsed="false">
      <c r="A4" s="1" t="s">
        <v>10</v>
      </c>
    </row>
    <row r="5" customFormat="false" ht="13.8" hidden="false" customHeight="false" outlineLevel="0" collapsed="false">
      <c r="A5" s="6" t="n">
        <v>2</v>
      </c>
      <c r="B5" s="7" t="s">
        <v>11</v>
      </c>
      <c r="C5" s="7"/>
      <c r="D5" s="8" t="n">
        <f aca="false">=E5/$H$2</f>
        <v>1.57641676286498</v>
      </c>
      <c r="E5" s="8" t="n">
        <f aca="false">'Клининговые услуги паркинг'!D4</f>
        <v>133965</v>
      </c>
    </row>
    <row r="6" customFormat="false" ht="13.8" hidden="false" customHeight="false" outlineLevel="0" collapsed="false">
      <c r="A6" s="1" t="s">
        <v>12</v>
      </c>
      <c r="B6" s="0" t="s">
        <v>13</v>
      </c>
      <c r="C6" s="0" t="s">
        <v>9</v>
      </c>
    </row>
    <row r="7" customFormat="false" ht="13.8" hidden="false" customHeight="false" outlineLevel="0" collapsed="false">
      <c r="A7" s="1" t="s">
        <v>14</v>
      </c>
    </row>
    <row r="8" customFormat="false" ht="13.8" hidden="false" customHeight="false" outlineLevel="0" collapsed="false">
      <c r="A8" s="6" t="n">
        <v>3</v>
      </c>
      <c r="B8" s="7" t="s">
        <v>15</v>
      </c>
      <c r="C8" s="7"/>
      <c r="D8" s="8" t="n">
        <f aca="false">=E8/$H$2</f>
        <v>4.89522915203099</v>
      </c>
      <c r="E8" s="8" t="n">
        <f aca="false">'Клининговые услуги улица'!D3</f>
        <v>416000</v>
      </c>
    </row>
    <row r="9" customFormat="false" ht="13.8" hidden="false" customHeight="false" outlineLevel="0" collapsed="false">
      <c r="A9" s="1" t="s">
        <v>16</v>
      </c>
      <c r="B9" s="0" t="s">
        <v>17</v>
      </c>
      <c r="C9" s="0" t="s">
        <v>9</v>
      </c>
    </row>
    <row r="10" customFormat="false" ht="13.8" hidden="false" customHeight="false" outlineLevel="0" collapsed="false">
      <c r="A10" s="1" t="s">
        <v>18</v>
      </c>
    </row>
    <row r="11" customFormat="false" ht="13.8" hidden="false" customHeight="false" outlineLevel="0" collapsed="false">
      <c r="A11" s="6" t="n">
        <v>4</v>
      </c>
      <c r="B11" s="7" t="s">
        <v>19</v>
      </c>
      <c r="C11" s="7"/>
      <c r="D11" s="8" t="n">
        <f aca="false">=E11/$H$2</f>
        <v>5.88368888465263</v>
      </c>
      <c r="E11" s="8" t="n">
        <v>500000</v>
      </c>
    </row>
    <row r="12" customFormat="false" ht="13.8" hidden="false" customHeight="false" outlineLevel="0" collapsed="false">
      <c r="A12" s="1" t="s">
        <v>20</v>
      </c>
    </row>
    <row r="13" customFormat="false" ht="13.8" hidden="false" customHeight="false" outlineLevel="0" collapsed="false">
      <c r="A13" s="1" t="s">
        <v>21</v>
      </c>
    </row>
    <row r="14" customFormat="false" ht="13.8" hidden="false" customHeight="false" outlineLevel="0" collapsed="false">
      <c r="A14" s="6" t="n">
        <v>5</v>
      </c>
      <c r="B14" s="7" t="s">
        <v>22</v>
      </c>
      <c r="C14" s="7"/>
      <c r="D14" s="8" t="n">
        <f aca="false">=E14/$H$2</f>
        <v>16.8273502101065</v>
      </c>
      <c r="E14" s="8" t="n">
        <f aca="false">Охрана!F10</f>
        <v>1430000</v>
      </c>
    </row>
    <row r="15" customFormat="false" ht="13.8" hidden="false" customHeight="false" outlineLevel="0" collapsed="false">
      <c r="B15" s="9" t="s">
        <v>23</v>
      </c>
    </row>
    <row r="17" customFormat="false" ht="13.8" hidden="false" customHeight="false" outlineLevel="0" collapsed="false">
      <c r="A17" s="6" t="n">
        <v>6</v>
      </c>
      <c r="B17" s="7" t="s">
        <v>24</v>
      </c>
      <c r="C17" s="7"/>
      <c r="D17" s="8" t="n">
        <f aca="false">=E17/$H$2</f>
        <v>4.44806879679739</v>
      </c>
      <c r="E17" s="8" t="n">
        <f aca="false">'Обслуживание лифтов'!F8</f>
        <v>378000</v>
      </c>
    </row>
    <row r="18" customFormat="false" ht="13.8" hidden="false" customHeight="false" outlineLevel="0" collapsed="false">
      <c r="B18" s="9" t="s">
        <v>25</v>
      </c>
      <c r="C18" s="0" t="s">
        <v>9</v>
      </c>
    </row>
    <row r="20" customFormat="false" ht="13.8" hidden="false" customHeight="false" outlineLevel="0" collapsed="false">
      <c r="A20" s="6" t="n">
        <v>7</v>
      </c>
      <c r="B20" s="7" t="s">
        <v>26</v>
      </c>
      <c r="C20" s="7"/>
      <c r="D20" s="8" t="n">
        <f aca="false">=E20/$H$2</f>
        <v>5.88368888465263</v>
      </c>
      <c r="E20" s="8" t="n">
        <v>500000</v>
      </c>
    </row>
    <row r="23" customFormat="false" ht="13.8" hidden="false" customHeight="false" outlineLevel="0" collapsed="false">
      <c r="A23" s="6" t="n">
        <v>8</v>
      </c>
      <c r="B23" s="7" t="s">
        <v>27</v>
      </c>
      <c r="C23" s="7"/>
      <c r="D23" s="8" t="n">
        <v>7.3</v>
      </c>
      <c r="E23" s="8" t="n">
        <f aca="false">D23*H2</f>
        <v>620359.11</v>
      </c>
    </row>
    <row r="24" customFormat="false" ht="13.8" hidden="false" customHeight="false" outlineLevel="0" collapsed="false">
      <c r="A24" s="1" t="s">
        <v>28</v>
      </c>
      <c r="B24" s="10" t="s">
        <v>29</v>
      </c>
      <c r="C24" s="0" t="s">
        <v>9</v>
      </c>
      <c r="D24" s="2" t="n">
        <f aca="false">D23</f>
        <v>7.3</v>
      </c>
      <c r="E24" s="2" t="n">
        <f aca="false">E23</f>
        <v>620359.11</v>
      </c>
    </row>
    <row r="26" customFormat="false" ht="13.8" hidden="false" customHeight="false" outlineLevel="0" collapsed="false">
      <c r="A26" s="6" t="n">
        <v>9</v>
      </c>
      <c r="B26" s="7" t="s">
        <v>30</v>
      </c>
      <c r="C26" s="7"/>
      <c r="D26" s="8" t="n">
        <f aca="false">=E26/$H$2</f>
        <v>12.9647084573321</v>
      </c>
      <c r="E26" s="8" t="n">
        <f aca="false">'Штат ТСЖ'!G21</f>
        <v>1101750</v>
      </c>
    </row>
    <row r="27" customFormat="false" ht="13.8" hidden="false" customHeight="false" outlineLevel="0" collapsed="false">
      <c r="A27" s="1" t="s">
        <v>31</v>
      </c>
      <c r="B27" s="0" t="s">
        <v>32</v>
      </c>
      <c r="C27" s="0" t="s">
        <v>9</v>
      </c>
      <c r="D27" s="2" t="n">
        <f aca="false">=E27/$H$2</f>
        <v>12.9647084573321</v>
      </c>
      <c r="E27" s="2" t="n">
        <f aca="false">E26</f>
        <v>1101750</v>
      </c>
    </row>
    <row r="29" customFormat="false" ht="13.8" hidden="false" customHeight="false" outlineLevel="0" collapsed="false">
      <c r="A29" s="6" t="n">
        <v>10</v>
      </c>
      <c r="B29" s="7" t="s">
        <v>33</v>
      </c>
      <c r="C29" s="7"/>
      <c r="D29" s="8" t="n">
        <f aca="false">=E29/$H$2</f>
        <v>14.0965515934795</v>
      </c>
      <c r="E29" s="8" t="n">
        <f aca="false">SUM(E2,E5,E8,E11,E14,E17,E20,E23,E26)*0.2</f>
        <v>1197934.822</v>
      </c>
    </row>
    <row r="30" customFormat="false" ht="13.8" hidden="false" customHeight="false" outlineLevel="0" collapsed="false">
      <c r="A30" s="1" t="s">
        <v>34</v>
      </c>
      <c r="B30" s="0" t="s">
        <v>35</v>
      </c>
      <c r="C30" s="0" t="s">
        <v>9</v>
      </c>
      <c r="D30" s="2" t="n">
        <f aca="false">=E30/$H$2</f>
        <v>7.04827579673973</v>
      </c>
      <c r="E30" s="2" t="n">
        <f aca="false">0.5*E29</f>
        <v>598967.411</v>
      </c>
    </row>
    <row r="31" customFormat="false" ht="13.8" hidden="false" customHeight="false" outlineLevel="0" collapsed="false">
      <c r="A31" s="1" t="s">
        <v>36</v>
      </c>
      <c r="B31" s="0" t="s">
        <v>37</v>
      </c>
      <c r="C31" s="0" t="s">
        <v>9</v>
      </c>
      <c r="D31" s="2" t="n">
        <f aca="false">=E31/$H$2</f>
        <v>3.52413789836987</v>
      </c>
      <c r="E31" s="2" t="n">
        <f aca="false">0.25*E29</f>
        <v>299483.7055</v>
      </c>
    </row>
    <row r="32" customFormat="false" ht="13.8" hidden="false" customHeight="false" outlineLevel="0" collapsed="false">
      <c r="A32" s="1" t="s">
        <v>38</v>
      </c>
      <c r="B32" s="0" t="s">
        <v>39</v>
      </c>
      <c r="C32" s="0" t="s">
        <v>9</v>
      </c>
      <c r="D32" s="2" t="n">
        <f aca="false">=E32/$H$2</f>
        <v>2.81931031869589</v>
      </c>
      <c r="E32" s="2" t="n">
        <f aca="false">0.2*E29</f>
        <v>239586.9644</v>
      </c>
    </row>
    <row r="33" customFormat="false" ht="13.8" hidden="false" customHeight="false" outlineLevel="0" collapsed="false">
      <c r="A33" s="1" t="s">
        <v>40</v>
      </c>
      <c r="B33" s="0" t="s">
        <v>41</v>
      </c>
      <c r="C33" s="0" t="s">
        <v>42</v>
      </c>
      <c r="D33" s="2" t="n">
        <f aca="false">=E33/$H$2</f>
        <v>0.704827579673973</v>
      </c>
      <c r="E33" s="2" t="n">
        <f aca="false">0.05*E29</f>
        <v>59896.7411</v>
      </c>
    </row>
    <row r="35" customFormat="false" ht="13.8" hidden="false" customHeight="false" outlineLevel="0" collapsed="false">
      <c r="A35" s="6" t="n">
        <v>11</v>
      </c>
      <c r="B35" s="7" t="s">
        <v>43</v>
      </c>
      <c r="C35" s="7"/>
      <c r="D35" s="8" t="n">
        <v>10</v>
      </c>
      <c r="E35" s="8" t="n">
        <f aca="false">D35*H2</f>
        <v>849807</v>
      </c>
    </row>
    <row r="36" customFormat="false" ht="13.8" hidden="false" customHeight="false" outlineLevel="0" collapsed="false">
      <c r="A36" s="1" t="s">
        <v>44</v>
      </c>
      <c r="B36" s="0" t="s">
        <v>45</v>
      </c>
      <c r="C36" s="0" t="s">
        <v>46</v>
      </c>
      <c r="E36" s="2" t="n">
        <v>200000</v>
      </c>
    </row>
    <row r="37" customFormat="false" ht="13.8" hidden="false" customHeight="false" outlineLevel="0" collapsed="false">
      <c r="A37" s="1" t="s">
        <v>47</v>
      </c>
      <c r="B37" s="0" t="s">
        <v>48</v>
      </c>
      <c r="C37" s="0" t="s">
        <v>46</v>
      </c>
      <c r="E37" s="2" t="n">
        <v>500000</v>
      </c>
    </row>
    <row r="38" customFormat="false" ht="13.8" hidden="false" customHeight="false" outlineLevel="0" collapsed="false">
      <c r="A38" s="1" t="s">
        <v>49</v>
      </c>
      <c r="B38" s="0" t="s">
        <v>50</v>
      </c>
      <c r="E38" s="2" t="n">
        <f aca="false">E35-E36-E37</f>
        <v>149807</v>
      </c>
    </row>
    <row r="42" customFormat="false" ht="13.8" hidden="false" customHeight="false" outlineLevel="0" collapsed="false">
      <c r="D42" s="8" t="n">
        <f aca="false">E42/H2</f>
        <v>94.5793095608768</v>
      </c>
      <c r="E42" s="8" t="n">
        <f aca="false">SUM(E2,E5,E8,E11,E14,E17,E20,E23,E26,E29,E35)</f>
        <v>8037415.932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68"/>
    <col collapsed="false" customWidth="true" hidden="false" outlineLevel="0" max="2" min="2" style="11" width="17.38"/>
    <col collapsed="false" customWidth="true" hidden="false" outlineLevel="0" max="3" min="3" style="11" width="17.24"/>
    <col collapsed="false" customWidth="true" hidden="false" outlineLevel="0" max="4" min="4" style="11" width="15.71"/>
    <col collapsed="false" customWidth="true" hidden="false" outlineLevel="0" max="5" min="5" style="11" width="24.76"/>
    <col collapsed="false" customWidth="true" hidden="false" outlineLevel="0" max="7" min="7" style="0" width="16.96"/>
  </cols>
  <sheetData>
    <row r="1" customFormat="false" ht="13.8" hidden="false" customHeight="false" outlineLevel="0" collapsed="false">
      <c r="A1" s="7" t="s">
        <v>51</v>
      </c>
      <c r="B1" s="12" t="s">
        <v>52</v>
      </c>
      <c r="C1" s="12" t="s">
        <v>53</v>
      </c>
      <c r="D1" s="12" t="s">
        <v>54</v>
      </c>
      <c r="E1" s="12" t="s">
        <v>55</v>
      </c>
      <c r="F1" s="7" t="s">
        <v>56</v>
      </c>
      <c r="G1" s="7" t="s">
        <v>57</v>
      </c>
    </row>
    <row r="2" customFormat="false" ht="13.8" hidden="false" customHeight="false" outlineLevel="0" collapsed="false">
      <c r="A2" s="0" t="s">
        <v>58</v>
      </c>
      <c r="B2" s="11" t="n">
        <v>160000</v>
      </c>
      <c r="C2" s="11" t="n">
        <f aca="false">B2*1.13</f>
        <v>180800</v>
      </c>
      <c r="D2" s="11" t="n">
        <f aca="false">C2*0.3</f>
        <v>54240</v>
      </c>
      <c r="E2" s="11" t="n">
        <f aca="false">C2+D2</f>
        <v>235040</v>
      </c>
      <c r="F2" s="0" t="n">
        <v>1</v>
      </c>
      <c r="G2" s="11" t="n">
        <f aca="false">E2*F2</f>
        <v>235040</v>
      </c>
    </row>
    <row r="3" customFormat="false" ht="13.8" hidden="false" customHeight="false" outlineLevel="0" collapsed="false">
      <c r="A3" s="0" t="s">
        <v>59</v>
      </c>
      <c r="B3" s="11" t="n">
        <v>60000</v>
      </c>
      <c r="C3" s="11" t="n">
        <f aca="false">B3*1.13</f>
        <v>67800</v>
      </c>
      <c r="D3" s="11" t="n">
        <f aca="false">C3*0.3</f>
        <v>20340</v>
      </c>
      <c r="E3" s="11" t="n">
        <f aca="false">C3+D3</f>
        <v>88140</v>
      </c>
      <c r="F3" s="0" t="n">
        <v>1</v>
      </c>
      <c r="G3" s="11" t="n">
        <f aca="false">E3*F3</f>
        <v>88140</v>
      </c>
    </row>
    <row r="4" customFormat="false" ht="13.8" hidden="false" customHeight="false" outlineLevel="0" collapsed="false">
      <c r="A4" s="0" t="s">
        <v>60</v>
      </c>
      <c r="B4" s="11" t="n">
        <v>60000</v>
      </c>
      <c r="C4" s="11" t="n">
        <f aca="false">B4*1.13</f>
        <v>67800</v>
      </c>
      <c r="D4" s="11" t="n">
        <f aca="false">C4*0.3</f>
        <v>20340</v>
      </c>
      <c r="E4" s="11" t="n">
        <f aca="false">C4+D4</f>
        <v>88140</v>
      </c>
      <c r="F4" s="0" t="n">
        <v>1</v>
      </c>
      <c r="G4" s="11" t="n">
        <f aca="false">E4*F4</f>
        <v>88140</v>
      </c>
    </row>
    <row r="5" customFormat="false" ht="13.8" hidden="false" customHeight="false" outlineLevel="0" collapsed="false">
      <c r="A5" s="0" t="s">
        <v>61</v>
      </c>
      <c r="B5" s="11" t="n">
        <v>60000</v>
      </c>
      <c r="C5" s="11" t="n">
        <f aca="false">B5*1.13</f>
        <v>67800</v>
      </c>
      <c r="D5" s="11" t="n">
        <f aca="false">C5*0.3</f>
        <v>20340</v>
      </c>
      <c r="E5" s="11" t="n">
        <f aca="false">C5+D5</f>
        <v>88140</v>
      </c>
      <c r="F5" s="0" t="n">
        <v>1</v>
      </c>
      <c r="G5" s="11" t="n">
        <f aca="false">E5*F5</f>
        <v>88140</v>
      </c>
    </row>
    <row r="6" customFormat="false" ht="13.8" hidden="false" customHeight="false" outlineLevel="0" collapsed="false">
      <c r="A6" s="0" t="s">
        <v>62</v>
      </c>
      <c r="B6" s="11" t="n">
        <v>120000</v>
      </c>
      <c r="C6" s="11" t="n">
        <f aca="false">B6*1.13</f>
        <v>135600</v>
      </c>
      <c r="D6" s="11" t="n">
        <f aca="false">C6*0.3</f>
        <v>40680</v>
      </c>
      <c r="E6" s="11" t="n">
        <f aca="false">C6+D6</f>
        <v>176280</v>
      </c>
      <c r="F6" s="0" t="n">
        <v>1</v>
      </c>
      <c r="G6" s="11" t="n">
        <f aca="false">E6*F6</f>
        <v>176280</v>
      </c>
    </row>
    <row r="7" customFormat="false" ht="13.8" hidden="false" customHeight="false" outlineLevel="0" collapsed="false">
      <c r="A7" s="0" t="s">
        <v>63</v>
      </c>
      <c r="B7" s="11" t="n">
        <v>40000</v>
      </c>
      <c r="C7" s="11" t="n">
        <f aca="false">B7*1.13</f>
        <v>45200</v>
      </c>
      <c r="D7" s="11" t="n">
        <f aca="false">C7*0.3</f>
        <v>13560</v>
      </c>
      <c r="E7" s="11" t="n">
        <f aca="false">C7+D7</f>
        <v>58760</v>
      </c>
      <c r="F7" s="0" t="n">
        <v>2</v>
      </c>
      <c r="G7" s="11" t="n">
        <f aca="false">E7*F7</f>
        <v>117520</v>
      </c>
    </row>
    <row r="8" customFormat="false" ht="13.8" hidden="false" customHeight="false" outlineLevel="0" collapsed="false">
      <c r="A8" s="0" t="s">
        <v>64</v>
      </c>
      <c r="B8" s="11" t="n">
        <v>120000</v>
      </c>
      <c r="C8" s="11" t="n">
        <f aca="false">B8*1.13</f>
        <v>135600</v>
      </c>
      <c r="D8" s="11" t="n">
        <f aca="false">C8*0.3</f>
        <v>40680</v>
      </c>
      <c r="E8" s="11" t="n">
        <f aca="false">C8+D8</f>
        <v>176280</v>
      </c>
      <c r="F8" s="0" t="n">
        <v>1</v>
      </c>
      <c r="G8" s="11" t="n">
        <f aca="false">E8*F8</f>
        <v>176280</v>
      </c>
    </row>
    <row r="9" customFormat="false" ht="13.8" hidden="false" customHeight="false" outlineLevel="0" collapsed="false">
      <c r="A9" s="0" t="s">
        <v>65</v>
      </c>
      <c r="B9" s="11" t="n">
        <v>45000</v>
      </c>
      <c r="C9" s="11" t="n">
        <f aca="false">B9*1.13</f>
        <v>50850</v>
      </c>
      <c r="D9" s="11" t="n">
        <f aca="false">C9*0.3</f>
        <v>15255</v>
      </c>
      <c r="E9" s="11" t="n">
        <f aca="false">C9+D9</f>
        <v>66105</v>
      </c>
      <c r="F9" s="0" t="n">
        <v>2</v>
      </c>
      <c r="G9" s="11" t="n">
        <f aca="false">E9*F9</f>
        <v>132210</v>
      </c>
    </row>
    <row r="10" customFormat="false" ht="13.8" hidden="false" customHeight="false" outlineLevel="0" collapsed="false"/>
    <row r="21" customFormat="false" ht="13.8" hidden="false" customHeight="false" outlineLevel="0" collapsed="false">
      <c r="E21" s="13"/>
      <c r="G21" s="12" t="n">
        <f aca="false">SUM(G2:G20)</f>
        <v>1101750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" activeCellId="0" sqref="D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37.41"/>
    <col collapsed="false" customWidth="true" hidden="false" outlineLevel="0" max="2" min="2" style="0" width="17.11"/>
    <col collapsed="false" customWidth="true" hidden="false" outlineLevel="0" max="3" min="3" style="11" width="21.69"/>
    <col collapsed="false" customWidth="true" hidden="false" outlineLevel="0" max="4" min="4" style="11" width="20.44"/>
    <col collapsed="false" customWidth="true" hidden="false" outlineLevel="0" max="5" min="5" style="11" width="14.05"/>
    <col collapsed="false" customWidth="true" hidden="false" outlineLevel="0" max="8" min="8" style="0" width="13.76"/>
    <col collapsed="false" customWidth="true" hidden="false" outlineLevel="0" max="9" min="9" style="0" width="12.93"/>
    <col collapsed="false" customWidth="true" hidden="false" outlineLevel="0" max="10" min="10" style="0" width="12.51"/>
    <col collapsed="false" customWidth="true" hidden="false" outlineLevel="0" max="11" min="11" style="0" width="12.23"/>
    <col collapsed="false" customWidth="true" hidden="false" outlineLevel="0" max="13" min="13" style="0" width="14.6"/>
    <col collapsed="false" customWidth="true" hidden="false" outlineLevel="0" max="14" min="14" style="0" width="9.87"/>
    <col collapsed="false" customWidth="true" hidden="false" outlineLevel="0" max="15" min="15" style="0" width="20.31"/>
  </cols>
  <sheetData>
    <row r="1" customFormat="false" ht="26.1" hidden="false" customHeight="true" outlineLevel="0" collapsed="false">
      <c r="A1" s="14" t="s">
        <v>66</v>
      </c>
      <c r="B1" s="14"/>
      <c r="C1" s="14"/>
      <c r="D1" s="14"/>
      <c r="E1" s="14"/>
      <c r="F1" s="4"/>
      <c r="G1" s="14" t="s">
        <v>67</v>
      </c>
      <c r="H1" s="14"/>
      <c r="I1" s="14"/>
      <c r="J1" s="14"/>
      <c r="K1" s="14"/>
      <c r="L1" s="14"/>
      <c r="M1" s="14"/>
    </row>
    <row r="2" customFormat="false" ht="13.8" hidden="false" customHeight="false" outlineLevel="0" collapsed="false">
      <c r="A2" s="7" t="s">
        <v>68</v>
      </c>
      <c r="B2" s="7" t="s">
        <v>69</v>
      </c>
      <c r="C2" s="12" t="s">
        <v>70</v>
      </c>
      <c r="D2" s="12" t="s">
        <v>71</v>
      </c>
      <c r="E2" s="12" t="s">
        <v>72</v>
      </c>
      <c r="G2" s="7" t="s">
        <v>51</v>
      </c>
      <c r="H2" s="7" t="s">
        <v>52</v>
      </c>
      <c r="I2" s="7" t="s">
        <v>53</v>
      </c>
      <c r="J2" s="7" t="s">
        <v>54</v>
      </c>
      <c r="K2" s="7" t="s">
        <v>55</v>
      </c>
      <c r="L2" s="7" t="s">
        <v>73</v>
      </c>
      <c r="M2" s="7" t="s">
        <v>57</v>
      </c>
      <c r="O2" s="0" t="s">
        <v>74</v>
      </c>
      <c r="P2" s="0" t="n">
        <v>11370</v>
      </c>
    </row>
    <row r="3" customFormat="false" ht="13.8" hidden="false" customHeight="false" outlineLevel="0" collapsed="false">
      <c r="A3" s="0" t="s">
        <v>75</v>
      </c>
      <c r="B3" s="0" t="s">
        <v>76</v>
      </c>
      <c r="C3" s="11" t="n">
        <v>22</v>
      </c>
      <c r="D3" s="11" t="n">
        <f aca="false">C3*$P$2</f>
        <v>250140</v>
      </c>
      <c r="G3" s="0" t="s">
        <v>77</v>
      </c>
      <c r="H3" s="11" t="n">
        <v>60000</v>
      </c>
      <c r="I3" s="11" t="n">
        <f aca="false">H3*1.13</f>
        <v>67800</v>
      </c>
      <c r="J3" s="11" t="n">
        <f aca="false">I3*0.3</f>
        <v>20340</v>
      </c>
      <c r="K3" s="11" t="n">
        <f aca="false">I3+J3</f>
        <v>88140</v>
      </c>
      <c r="L3" s="0" t="n">
        <v>6</v>
      </c>
      <c r="M3" s="11" t="n">
        <f aca="false">K3*L3</f>
        <v>528840</v>
      </c>
    </row>
    <row r="4" customFormat="false" ht="13.8" hidden="false" customHeight="false" outlineLevel="0" collapsed="false">
      <c r="A4" s="0" t="s">
        <v>78</v>
      </c>
      <c r="B4" s="0" t="s">
        <v>79</v>
      </c>
      <c r="C4" s="11" t="n">
        <v>27</v>
      </c>
      <c r="D4" s="11" t="n">
        <f aca="false">C4*$P$2</f>
        <v>306990</v>
      </c>
    </row>
    <row r="5" customFormat="false" ht="13.8" hidden="false" customHeight="false" outlineLevel="0" collapsed="false">
      <c r="A5" s="0" t="s">
        <v>80</v>
      </c>
      <c r="B5" s="0" t="s">
        <v>81</v>
      </c>
      <c r="C5" s="11" t="n">
        <v>38</v>
      </c>
      <c r="D5" s="11" t="n">
        <f aca="false">C5*$P$2</f>
        <v>432060</v>
      </c>
    </row>
    <row r="6" customFormat="false" ht="13.8" hidden="false" customHeight="false" outlineLevel="0" collapsed="false">
      <c r="A6" s="0" t="s">
        <v>82</v>
      </c>
      <c r="B6" s="0" t="s">
        <v>83</v>
      </c>
      <c r="C6" s="11" t="n">
        <v>40</v>
      </c>
      <c r="D6" s="11" t="n">
        <f aca="false">C6*$P$2</f>
        <v>454800</v>
      </c>
      <c r="E6" s="11" t="s">
        <v>84</v>
      </c>
    </row>
    <row r="7" customFormat="false" ht="13.8" hidden="false" customHeight="false" outlineLevel="0" collapsed="false">
      <c r="A7" s="0" t="s">
        <v>85</v>
      </c>
      <c r="B7" s="0" t="s">
        <v>86</v>
      </c>
      <c r="C7" s="11" t="n">
        <v>15</v>
      </c>
      <c r="D7" s="11" t="n">
        <f aca="false">C7*$P$2</f>
        <v>170550</v>
      </c>
      <c r="E7" s="11" t="s">
        <v>87</v>
      </c>
    </row>
  </sheetData>
  <mergeCells count="2">
    <mergeCell ref="A1:E1"/>
    <mergeCell ref="G1:M1"/>
  </mergeCells>
  <hyperlinks>
    <hyperlink ref="B3" r:id="rId1" display="https://klining-for-business.ru/service/uborka-zhilishhnyh-kompleksov"/>
    <hyperlink ref="B7" r:id="rId2" display="https://vikilini.ru/uslugi/zhilyih-kompleksov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" activeCellId="0" sqref="M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9.22"/>
    <col collapsed="false" customWidth="true" hidden="false" outlineLevel="0" max="2" min="2" style="0" width="19.88"/>
    <col collapsed="false" customWidth="true" hidden="false" outlineLevel="0" max="3" min="3" style="0" width="16.83"/>
    <col collapsed="false" customWidth="true" hidden="false" outlineLevel="0" max="4" min="4" style="0" width="21.42"/>
    <col collapsed="false" customWidth="true" hidden="false" outlineLevel="0" max="12" min="12" style="0" width="24.2"/>
    <col collapsed="false" customWidth="true" hidden="false" outlineLevel="0" max="13" min="13" style="0" width="15.99"/>
  </cols>
  <sheetData>
    <row r="1" customFormat="false" ht="26.85" hidden="false" customHeight="true" outlineLevel="0" collapsed="false">
      <c r="A1" s="14" t="s">
        <v>66</v>
      </c>
      <c r="B1" s="14"/>
      <c r="C1" s="14"/>
      <c r="D1" s="14"/>
    </row>
    <row r="2" customFormat="false" ht="13.8" hidden="false" customHeight="false" outlineLevel="0" collapsed="false">
      <c r="A2" s="7" t="s">
        <v>68</v>
      </c>
      <c r="B2" s="7" t="s">
        <v>69</v>
      </c>
      <c r="C2" s="12" t="s">
        <v>70</v>
      </c>
      <c r="D2" s="12" t="s">
        <v>71</v>
      </c>
      <c r="L2" s="0" t="s">
        <v>88</v>
      </c>
      <c r="M2" s="0" t="n">
        <v>10305</v>
      </c>
    </row>
    <row r="3" customFormat="false" ht="13.8" hidden="false" customHeight="false" outlineLevel="0" collapsed="false">
      <c r="A3" s="0" t="s">
        <v>75</v>
      </c>
      <c r="B3" s="0" t="s">
        <v>76</v>
      </c>
      <c r="C3" s="11" t="n">
        <v>11</v>
      </c>
      <c r="D3" s="11" t="n">
        <f aca="false">C3*$M$2</f>
        <v>113355</v>
      </c>
    </row>
    <row r="4" customFormat="false" ht="13.8" hidden="false" customHeight="false" outlineLevel="0" collapsed="false">
      <c r="A4" s="0" t="s">
        <v>85</v>
      </c>
      <c r="B4" s="0" t="s">
        <v>86</v>
      </c>
      <c r="C4" s="11" t="n">
        <v>13</v>
      </c>
      <c r="D4" s="11" t="n">
        <f aca="false">C4*$M$2</f>
        <v>133965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mergeCells count="1">
    <mergeCell ref="A1:D1"/>
  </mergeCells>
  <hyperlinks>
    <hyperlink ref="B3" r:id="rId1" display="https://klining-for-business.ru/service/uborka-zhilishhnyh-komplekso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" activeCellId="0" sqref="F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9.9"/>
    <col collapsed="false" customWidth="true" hidden="false" outlineLevel="0" max="2" min="2" style="0" width="20.03"/>
    <col collapsed="false" customWidth="true" hidden="false" outlineLevel="0" max="3" min="3" style="0" width="21.56"/>
    <col collapsed="false" customWidth="true" hidden="false" outlineLevel="0" max="4" min="4" style="0" width="22.95"/>
    <col collapsed="false" customWidth="true" hidden="false" outlineLevel="0" max="12" min="12" style="0" width="15.43"/>
    <col collapsed="false" customWidth="true" hidden="false" outlineLevel="0" max="14" min="13" style="0" width="11.68"/>
    <col collapsed="false" customWidth="true" hidden="false" outlineLevel="0" max="15" min="15" style="0" width="23.36"/>
    <col collapsed="false" customWidth="true" hidden="false" outlineLevel="0" max="16" min="16" style="0" width="19.19"/>
  </cols>
  <sheetData>
    <row r="1" customFormat="false" ht="25.35" hidden="false" customHeight="true" outlineLevel="0" collapsed="false">
      <c r="A1" s="14" t="s">
        <v>66</v>
      </c>
      <c r="B1" s="14"/>
      <c r="C1" s="14"/>
      <c r="D1" s="14"/>
      <c r="F1" s="14" t="s">
        <v>67</v>
      </c>
      <c r="G1" s="14"/>
      <c r="H1" s="14"/>
      <c r="I1" s="14"/>
      <c r="J1" s="14"/>
      <c r="K1" s="14"/>
      <c r="L1" s="14"/>
    </row>
    <row r="2" customFormat="false" ht="13.8" hidden="false" customHeight="false" outlineLevel="0" collapsed="false">
      <c r="A2" s="7" t="s">
        <v>68</v>
      </c>
      <c r="B2" s="7" t="s">
        <v>69</v>
      </c>
      <c r="C2" s="12" t="s">
        <v>70</v>
      </c>
      <c r="D2" s="12" t="s">
        <v>71</v>
      </c>
      <c r="F2" s="7" t="s">
        <v>51</v>
      </c>
      <c r="G2" s="7" t="s">
        <v>52</v>
      </c>
      <c r="H2" s="7" t="s">
        <v>53</v>
      </c>
      <c r="I2" s="7" t="s">
        <v>54</v>
      </c>
      <c r="J2" s="7" t="s">
        <v>55</v>
      </c>
      <c r="K2" s="7" t="s">
        <v>73</v>
      </c>
      <c r="L2" s="7" t="s">
        <v>57</v>
      </c>
      <c r="O2" s="0" t="s">
        <v>89</v>
      </c>
      <c r="P2" s="0" t="n">
        <v>32000</v>
      </c>
    </row>
    <row r="3" customFormat="false" ht="13.8" hidden="false" customHeight="false" outlineLevel="0" collapsed="false">
      <c r="A3" s="0" t="s">
        <v>75</v>
      </c>
      <c r="B3" s="0" t="s">
        <v>76</v>
      </c>
      <c r="C3" s="11" t="n">
        <v>13</v>
      </c>
      <c r="D3" s="11" t="n">
        <f aca="false">C3*$P$2</f>
        <v>416000</v>
      </c>
      <c r="F3" s="0" t="s">
        <v>90</v>
      </c>
      <c r="G3" s="11" t="n">
        <v>60000</v>
      </c>
      <c r="H3" s="11" t="n">
        <f aca="false">G3*1.13</f>
        <v>67800</v>
      </c>
      <c r="I3" s="11" t="n">
        <f aca="false">H3*0.3</f>
        <v>20340</v>
      </c>
      <c r="J3" s="11" t="n">
        <f aca="false">H3+I3</f>
        <v>88140</v>
      </c>
      <c r="K3" s="0" t="n">
        <v>4</v>
      </c>
      <c r="L3" s="11" t="n">
        <f aca="false">J3*K3</f>
        <v>352560</v>
      </c>
    </row>
    <row r="4" customFormat="false" ht="13.8" hidden="false" customHeight="false" outlineLevel="0" collapsed="false">
      <c r="A4" s="0" t="s">
        <v>85</v>
      </c>
      <c r="B4" s="0" t="s">
        <v>86</v>
      </c>
      <c r="C4" s="11" t="n">
        <v>12</v>
      </c>
      <c r="D4" s="11" t="n">
        <f aca="false">C4*$P$2</f>
        <v>384000</v>
      </c>
    </row>
  </sheetData>
  <mergeCells count="2">
    <mergeCell ref="A1:D1"/>
    <mergeCell ref="F1:L1"/>
  </mergeCells>
  <hyperlinks>
    <hyperlink ref="B3" r:id="rId1" display="https://klining-for-business.ru/service/uborka-zhilishhnyh-komplekso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1" activeCellId="0" sqref="A1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39.22"/>
    <col collapsed="false" customWidth="true" hidden="false" outlineLevel="0" max="2" min="2" style="0" width="19.88"/>
    <col collapsed="false" customWidth="true" hidden="false" outlineLevel="0" max="3" min="3" style="11" width="22.11"/>
    <col collapsed="false" customWidth="true" hidden="false" outlineLevel="0" max="4" min="4" style="11" width="21.56"/>
    <col collapsed="false" customWidth="true" hidden="false" outlineLevel="0" max="5" min="5" style="0" width="16.83"/>
    <col collapsed="false" customWidth="true" hidden="false" outlineLevel="0" max="6" min="6" style="0" width="21.42"/>
    <col collapsed="false" customWidth="true" hidden="false" outlineLevel="0" max="8" min="8" style="0" width="24.2"/>
    <col collapsed="false" customWidth="true" hidden="false" outlineLevel="0" max="9" min="9" style="0" width="15.99"/>
  </cols>
  <sheetData>
    <row r="1" customFormat="false" ht="26.85" hidden="false" customHeight="true" outlineLevel="0" collapsed="false">
      <c r="A1" s="14" t="s">
        <v>66</v>
      </c>
      <c r="B1" s="14"/>
      <c r="C1" s="14"/>
      <c r="D1" s="14"/>
      <c r="E1" s="14"/>
      <c r="F1" s="14"/>
    </row>
    <row r="2" customFormat="false" ht="13.8" hidden="false" customHeight="false" outlineLevel="0" collapsed="false">
      <c r="A2" s="7" t="s">
        <v>68</v>
      </c>
      <c r="B2" s="7" t="s">
        <v>69</v>
      </c>
      <c r="C2" s="12" t="s">
        <v>91</v>
      </c>
      <c r="D2" s="12" t="s">
        <v>92</v>
      </c>
      <c r="E2" s="12" t="s">
        <v>70</v>
      </c>
      <c r="F2" s="12" t="s">
        <v>71</v>
      </c>
      <c r="H2" s="0" t="s">
        <v>6</v>
      </c>
      <c r="I2" s="0" t="n">
        <v>84980.7</v>
      </c>
    </row>
    <row r="3" customFormat="false" ht="13.8" hidden="false" customHeight="false" outlineLevel="0" collapsed="false">
      <c r="A3" s="0" t="s">
        <v>93</v>
      </c>
      <c r="B3" s="0" t="s">
        <v>94</v>
      </c>
      <c r="C3" s="11" t="n">
        <v>4000</v>
      </c>
      <c r="D3" s="11" t="n">
        <v>5000</v>
      </c>
      <c r="E3" s="11" t="n">
        <f aca="false">F3/$I$2</f>
        <v>1.85924568755023</v>
      </c>
      <c r="F3" s="11" t="n">
        <f aca="false">C3*$I$3+D3*$I$4</f>
        <v>158000</v>
      </c>
      <c r="H3" s="0" t="s">
        <v>95</v>
      </c>
      <c r="I3" s="0" t="n">
        <v>12</v>
      </c>
    </row>
    <row r="4" customFormat="false" ht="13.8" hidden="false" customHeight="false" outlineLevel="0" collapsed="false">
      <c r="A4" s="0" t="s">
        <v>96</v>
      </c>
      <c r="B4" s="0" t="s">
        <v>97</v>
      </c>
      <c r="C4" s="11" t="n">
        <v>8000</v>
      </c>
      <c r="D4" s="11" t="n">
        <v>10000</v>
      </c>
      <c r="E4" s="11" t="n">
        <f aca="false">F4/$I$2</f>
        <v>3.71849137510046</v>
      </c>
      <c r="F4" s="11" t="n">
        <f aca="false">C4*$I$3+D4*$I$4</f>
        <v>316000</v>
      </c>
      <c r="H4" s="0" t="s">
        <v>98</v>
      </c>
      <c r="I4" s="0" t="n">
        <v>22</v>
      </c>
    </row>
    <row r="5" customFormat="false" ht="13.8" hidden="false" customHeight="false" outlineLevel="0" collapsed="false">
      <c r="A5" s="0" t="s">
        <v>99</v>
      </c>
      <c r="B5" s="0" t="s">
        <v>100</v>
      </c>
      <c r="C5" s="11" t="n">
        <v>3900</v>
      </c>
      <c r="D5" s="11" t="n">
        <v>4900</v>
      </c>
      <c r="E5" s="11" t="n">
        <f aca="false">F5/$I$2</f>
        <v>1.81923660313459</v>
      </c>
      <c r="F5" s="11" t="n">
        <f aca="false">C5*$I$3+D5*$I$4</f>
        <v>154600</v>
      </c>
    </row>
    <row r="6" customFormat="false" ht="13.8" hidden="false" customHeight="false" outlineLevel="0" collapsed="false">
      <c r="A6" s="0" t="s">
        <v>101</v>
      </c>
      <c r="B6" s="0" t="s">
        <v>100</v>
      </c>
      <c r="C6" s="11" t="n">
        <v>12000</v>
      </c>
      <c r="D6" s="11" t="n">
        <v>14000</v>
      </c>
      <c r="E6" s="11" t="n">
        <f aca="false">F6/$I$2</f>
        <v>5.31885475172598</v>
      </c>
      <c r="F6" s="11" t="n">
        <f aca="false">C6*$I$3+D6*$I$4</f>
        <v>452000</v>
      </c>
    </row>
    <row r="7" customFormat="false" ht="13.8" hidden="false" customHeight="false" outlineLevel="0" collapsed="false">
      <c r="A7" s="0" t="s">
        <v>102</v>
      </c>
      <c r="B7" s="0" t="s">
        <v>103</v>
      </c>
      <c r="C7" s="11" t="n">
        <v>5200</v>
      </c>
      <c r="D7" s="11" t="n">
        <v>7700</v>
      </c>
      <c r="E7" s="11" t="n">
        <f aca="false">F7/$I$2</f>
        <v>2.72767816692496</v>
      </c>
      <c r="F7" s="11" t="n">
        <f aca="false">C7*$I$3+D7*$I$4</f>
        <v>231800</v>
      </c>
    </row>
    <row r="8" customFormat="false" ht="13.8" hidden="false" customHeight="false" outlineLevel="0" collapsed="false">
      <c r="A8" s="0" t="s">
        <v>104</v>
      </c>
      <c r="B8" s="0" t="s">
        <v>105</v>
      </c>
      <c r="C8" s="11" t="n">
        <v>9500</v>
      </c>
      <c r="D8" s="11" t="n">
        <v>12000</v>
      </c>
      <c r="E8" s="11" t="n">
        <f aca="false">F8/$I$2</f>
        <v>4.44806879679739</v>
      </c>
      <c r="F8" s="11" t="n">
        <f aca="false">C8*$I$3+D8*$I$4</f>
        <v>378000</v>
      </c>
    </row>
    <row r="9" customFormat="false" ht="13.8" hidden="false" customHeight="false" outlineLevel="0" collapsed="false">
      <c r="A9" s="0" t="s">
        <v>106</v>
      </c>
      <c r="B9" s="0" t="s">
        <v>107</v>
      </c>
      <c r="C9" s="11" t="n">
        <v>9000</v>
      </c>
      <c r="D9" s="11" t="n">
        <v>11000</v>
      </c>
      <c r="E9" s="11" t="n">
        <f aca="false">F9/$I$2</f>
        <v>4.11858221925684</v>
      </c>
      <c r="F9" s="11" t="n">
        <f aca="false">C9*$I$3+D9*$I$4</f>
        <v>350000</v>
      </c>
    </row>
    <row r="10" customFormat="false" ht="13.8" hidden="false" customHeight="false" outlineLevel="0" collapsed="false">
      <c r="A10" s="0" t="s">
        <v>108</v>
      </c>
      <c r="B10" s="0" t="s">
        <v>109</v>
      </c>
      <c r="C10" s="11" t="n">
        <v>11000</v>
      </c>
      <c r="D10" s="11" t="n">
        <v>12000</v>
      </c>
      <c r="E10" s="11" t="n">
        <f aca="false">F10/$I$2</f>
        <v>4.65988159664489</v>
      </c>
      <c r="F10" s="11" t="n">
        <f aca="false">C10*$I$3+D10*$I$4</f>
        <v>396000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0" activeCellId="0" sqref="F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39.22"/>
    <col collapsed="false" customWidth="true" hidden="false" outlineLevel="0" max="2" min="2" style="0" width="19.88"/>
    <col collapsed="false" customWidth="true" hidden="false" outlineLevel="0" max="3" min="3" style="11" width="22.11"/>
    <col collapsed="false" customWidth="true" hidden="false" outlineLevel="0" max="4" min="4" style="11" width="21.56"/>
    <col collapsed="false" customWidth="true" hidden="false" outlineLevel="0" max="5" min="5" style="0" width="16.83"/>
    <col collapsed="false" customWidth="true" hidden="false" outlineLevel="0" max="6" min="6" style="0" width="21.42"/>
    <col collapsed="false" customWidth="true" hidden="false" outlineLevel="0" max="8" min="8" style="0" width="24.2"/>
    <col collapsed="false" customWidth="true" hidden="false" outlineLevel="0" max="9" min="9" style="0" width="15.99"/>
  </cols>
  <sheetData>
    <row r="1" customFormat="false" ht="26.85" hidden="false" customHeight="true" outlineLevel="0" collapsed="false">
      <c r="A1" s="14" t="s">
        <v>66</v>
      </c>
      <c r="B1" s="14"/>
      <c r="C1" s="14"/>
      <c r="D1" s="14"/>
      <c r="E1" s="14"/>
      <c r="F1" s="14"/>
    </row>
    <row r="2" customFormat="false" ht="13.8" hidden="false" customHeight="false" outlineLevel="0" collapsed="false">
      <c r="A2" s="7" t="s">
        <v>68</v>
      </c>
      <c r="B2" s="7" t="s">
        <v>69</v>
      </c>
      <c r="C2" s="12" t="s">
        <v>110</v>
      </c>
      <c r="D2" s="12" t="s">
        <v>111</v>
      </c>
      <c r="E2" s="12" t="s">
        <v>70</v>
      </c>
      <c r="F2" s="12" t="s">
        <v>71</v>
      </c>
      <c r="H2" s="0" t="s">
        <v>6</v>
      </c>
      <c r="I2" s="0" t="n">
        <v>84980.7</v>
      </c>
    </row>
    <row r="3" customFormat="false" ht="13.8" hidden="false" customHeight="false" outlineLevel="0" collapsed="false">
      <c r="A3" s="0" t="s">
        <v>112</v>
      </c>
      <c r="B3" s="0" t="s">
        <v>113</v>
      </c>
      <c r="C3" s="11" t="n">
        <v>70000</v>
      </c>
      <c r="D3" s="11" t="n">
        <v>70000</v>
      </c>
      <c r="E3" s="11" t="n">
        <f aca="false">F3/$I$2</f>
        <v>10.7083137700678</v>
      </c>
      <c r="F3" s="11" t="n">
        <f aca="false">C3*$I$3+D3*$I$4</f>
        <v>910000</v>
      </c>
      <c r="H3" s="0" t="s">
        <v>114</v>
      </c>
      <c r="I3" s="0" t="n">
        <v>5</v>
      </c>
    </row>
    <row r="4" customFormat="false" ht="13.8" hidden="false" customHeight="false" outlineLevel="0" collapsed="false">
      <c r="A4" s="0" t="s">
        <v>115</v>
      </c>
      <c r="B4" s="0" t="s">
        <v>97</v>
      </c>
      <c r="C4" s="11" t="n">
        <v>85000</v>
      </c>
      <c r="D4" s="11" t="n">
        <v>85000</v>
      </c>
      <c r="E4" s="11" t="n">
        <f aca="false">F4/$I$2</f>
        <v>13.0029524350823</v>
      </c>
      <c r="F4" s="11" t="n">
        <f aca="false">C4*$I$3+D4*$I$4</f>
        <v>1105000</v>
      </c>
      <c r="H4" s="0" t="s">
        <v>116</v>
      </c>
      <c r="I4" s="0" t="n">
        <v>8</v>
      </c>
    </row>
    <row r="5" customFormat="false" ht="13.8" hidden="false" customHeight="false" outlineLevel="0" collapsed="false">
      <c r="A5" s="0" t="s">
        <v>117</v>
      </c>
      <c r="B5" s="0" t="s">
        <v>97</v>
      </c>
      <c r="C5" s="11" t="n">
        <v>92500</v>
      </c>
      <c r="D5" s="11" t="n">
        <v>92500</v>
      </c>
      <c r="E5" s="11" t="n">
        <f aca="false">F5/$I$2</f>
        <v>14.1502717675896</v>
      </c>
      <c r="F5" s="11" t="n">
        <f aca="false">C5*$I$3+D5*$I$4</f>
        <v>1202500</v>
      </c>
    </row>
    <row r="6" customFormat="false" ht="13.8" hidden="false" customHeight="false" outlineLevel="0" collapsed="false">
      <c r="A6" s="0" t="s">
        <v>118</v>
      </c>
      <c r="B6" s="0" t="s">
        <v>97</v>
      </c>
      <c r="C6" s="11" t="n">
        <v>105500</v>
      </c>
      <c r="D6" s="11" t="n">
        <v>105500</v>
      </c>
      <c r="E6" s="11" t="n">
        <f aca="false">F6/$I$2</f>
        <v>16.1389586106022</v>
      </c>
      <c r="F6" s="11" t="n">
        <f aca="false">C6*$I$3+D6*$I$4</f>
        <v>1371500</v>
      </c>
    </row>
    <row r="7" customFormat="false" ht="13.8" hidden="false" customHeight="false" outlineLevel="0" collapsed="false">
      <c r="A7" s="0" t="s">
        <v>119</v>
      </c>
      <c r="B7" s="0" t="s">
        <v>97</v>
      </c>
      <c r="C7" s="11" t="n">
        <v>140000</v>
      </c>
      <c r="D7" s="11" t="n">
        <v>140000</v>
      </c>
      <c r="E7" s="11" t="n">
        <f aca="false">F7/$I$2</f>
        <v>21.4166275401356</v>
      </c>
      <c r="F7" s="11" t="n">
        <f aca="false">C7*$I$3+D7*$I$4</f>
        <v>1820000</v>
      </c>
    </row>
    <row r="8" customFormat="false" ht="13.8" hidden="false" customHeight="false" outlineLevel="0" collapsed="false">
      <c r="A8" s="0" t="s">
        <v>120</v>
      </c>
      <c r="B8" s="0" t="s">
        <v>121</v>
      </c>
      <c r="C8" s="11" t="n">
        <v>130000</v>
      </c>
      <c r="D8" s="11" t="n">
        <v>130000</v>
      </c>
      <c r="E8" s="11" t="n">
        <f aca="false">F8/$I$2</f>
        <v>19.8868684301259</v>
      </c>
      <c r="F8" s="11" t="n">
        <f aca="false">C8*$I$3+D8*$I$4</f>
        <v>1690000</v>
      </c>
    </row>
    <row r="9" customFormat="false" ht="13.8" hidden="false" customHeight="false" outlineLevel="0" collapsed="false">
      <c r="A9" s="0" t="s">
        <v>122</v>
      </c>
      <c r="B9" s="0" t="s">
        <v>123</v>
      </c>
      <c r="C9" s="11" t="n">
        <v>130001</v>
      </c>
      <c r="D9" s="11" t="n">
        <v>130001</v>
      </c>
      <c r="E9" s="11" t="n">
        <f aca="false">F9/$I$2</f>
        <v>19.8870214060369</v>
      </c>
      <c r="F9" s="11" t="n">
        <f aca="false">C9*$I$3+D9*$I$4</f>
        <v>1690013</v>
      </c>
    </row>
    <row r="10" customFormat="false" ht="13.8" hidden="false" customHeight="false" outlineLevel="0" collapsed="false">
      <c r="A10" s="0" t="s">
        <v>124</v>
      </c>
      <c r="B10" s="0" t="s">
        <v>123</v>
      </c>
      <c r="C10" s="11" t="n">
        <v>110000</v>
      </c>
      <c r="D10" s="11" t="n">
        <v>110000</v>
      </c>
      <c r="E10" s="11" t="n">
        <f aca="false">F10/$I$2</f>
        <v>16.8273502101065</v>
      </c>
      <c r="F10" s="11" t="n">
        <f aca="false">C10*$I$3+D10*$I$4</f>
        <v>1430000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Евгений Лабутин</dc:creator>
  <dc:description/>
  <dc:language>ru-RU</dc:language>
  <cp:lastModifiedBy/>
  <dcterms:modified xsi:type="dcterms:W3CDTF">2023-04-19T17:23:01Z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