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ad98ece63395da/Documentos_UFV/LABFIS/p_laurentii_acetic_acid_stress/Papiliotrema_laurentii_acetic_acid_stress/GEM-biomass_Adj/"/>
    </mc:Choice>
  </mc:AlternateContent>
  <xr:revisionPtr revIDLastSave="1" documentId="8_{A600F4B8-90AE-437D-8620-400CC2FC4BFA}" xr6:coauthVersionLast="47" xr6:coauthVersionMax="47" xr10:uidLastSave="{857F2BC8-A1FA-4B7F-B6FC-FE4D19BBD49C}"/>
  <bookViews>
    <workbookView xWindow="22932" yWindow="-1308" windowWidth="23256" windowHeight="13176" xr2:uid="{EDCB1E51-0329-4A9F-BFF2-59983874AD55}"/>
  </bookViews>
  <sheets>
    <sheet name="Calculations" sheetId="1" r:id="rId1"/>
    <sheet name="biomassCuration" sheetId="3" r:id="rId2"/>
  </sheets>
  <definedNames>
    <definedName name="solver_adj" localSheetId="0" hidden="1">Calculations!$H$64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Calculations!$H$70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68" i="1"/>
  <c r="B67" i="1"/>
  <c r="B65" i="1"/>
  <c r="D7" i="3"/>
  <c r="D63" i="3"/>
  <c r="D62" i="3"/>
  <c r="D61" i="3"/>
  <c r="D60" i="3"/>
  <c r="D59" i="3"/>
  <c r="D58" i="3"/>
  <c r="D57" i="3"/>
  <c r="D56" i="3"/>
  <c r="D55" i="3"/>
  <c r="D54" i="3"/>
  <c r="D53" i="3"/>
  <c r="D8" i="3"/>
  <c r="D9" i="3"/>
  <c r="D10" i="3"/>
  <c r="D3" i="3"/>
  <c r="D4" i="3"/>
  <c r="D5" i="3"/>
  <c r="D2" i="3"/>
  <c r="D65" i="1" l="1"/>
  <c r="C43" i="1"/>
  <c r="C44" i="1"/>
  <c r="C42" i="1"/>
  <c r="D67" i="1" l="1"/>
  <c r="D68" i="1"/>
  <c r="B70" i="1"/>
  <c r="D69" i="1"/>
  <c r="B58" i="1"/>
  <c r="B59" i="1"/>
  <c r="B60" i="1"/>
  <c r="E65" i="1" l="1"/>
  <c r="G65" i="1" s="1"/>
  <c r="E69" i="1"/>
  <c r="G69" i="1" s="1"/>
  <c r="E68" i="1"/>
  <c r="G68" i="1" s="1"/>
  <c r="E67" i="1"/>
  <c r="G67" i="1" s="1"/>
  <c r="B51" i="1"/>
  <c r="B52" i="1"/>
  <c r="B53" i="1"/>
  <c r="B54" i="1"/>
  <c r="B55" i="1"/>
  <c r="B56" i="1"/>
  <c r="B57" i="1"/>
  <c r="B50" i="1"/>
  <c r="F68" i="1" l="1"/>
  <c r="D67" i="3" s="1"/>
  <c r="F65" i="1"/>
  <c r="D65" i="3" s="1"/>
  <c r="D70" i="1" l="1"/>
  <c r="F67" i="1"/>
  <c r="D66" i="3" s="1"/>
  <c r="C46" i="1"/>
  <c r="C45" i="1"/>
  <c r="E46" i="1" l="1"/>
  <c r="D74" i="3" s="1"/>
  <c r="E42" i="1"/>
  <c r="D70" i="3" s="1"/>
  <c r="E45" i="1"/>
  <c r="D73" i="3" s="1"/>
  <c r="E44" i="1"/>
  <c r="D72" i="3" s="1"/>
  <c r="E43" i="1"/>
  <c r="D71" i="3" s="1"/>
  <c r="B38" i="1" l="1"/>
  <c r="D18" i="1" s="1"/>
  <c r="D2" i="1"/>
  <c r="E18" i="1" l="1"/>
  <c r="D21" i="1"/>
  <c r="B14" i="1"/>
  <c r="D3" i="1"/>
  <c r="D4" i="1"/>
  <c r="D5" i="1"/>
  <c r="D11" i="1" l="1"/>
  <c r="D10" i="1"/>
  <c r="E10" i="1" s="1"/>
  <c r="D14" i="1"/>
  <c r="D12" i="1"/>
  <c r="D13" i="1"/>
  <c r="F69" i="1"/>
  <c r="D68" i="3" s="1"/>
  <c r="G2" i="1"/>
  <c r="G6" i="1" s="1"/>
  <c r="E3" i="1" s="1"/>
  <c r="E21" i="1"/>
  <c r="D28" i="1"/>
  <c r="D22" i="1"/>
  <c r="D34" i="1"/>
  <c r="D31" i="1"/>
  <c r="D36" i="1"/>
  <c r="D33" i="1"/>
  <c r="D20" i="1"/>
  <c r="D27" i="1"/>
  <c r="D24" i="1"/>
  <c r="D37" i="1"/>
  <c r="D23" i="1"/>
  <c r="D25" i="1"/>
  <c r="D32" i="1"/>
  <c r="D29" i="1"/>
  <c r="D35" i="1"/>
  <c r="D19" i="1"/>
  <c r="D30" i="1"/>
  <c r="D26" i="1"/>
  <c r="E4" i="1" l="1"/>
  <c r="E5" i="1"/>
  <c r="E2" i="1"/>
  <c r="E11" i="1"/>
  <c r="E13" i="1"/>
  <c r="E12" i="1"/>
  <c r="E29" i="1"/>
  <c r="E20" i="1"/>
  <c r="E30" i="1"/>
  <c r="E37" i="1"/>
  <c r="E33" i="1"/>
  <c r="E34" i="1"/>
  <c r="E35" i="1"/>
  <c r="E25" i="1"/>
  <c r="E27" i="1"/>
  <c r="E28" i="1"/>
  <c r="E26" i="1"/>
  <c r="E23" i="1"/>
  <c r="E31" i="1"/>
  <c r="E32" i="1"/>
  <c r="E19" i="1"/>
  <c r="E24" i="1"/>
  <c r="E36" i="1"/>
  <c r="E22" i="1"/>
  <c r="G10" i="1" l="1"/>
  <c r="G14" i="1" s="1"/>
  <c r="G18" i="1"/>
  <c r="G22" i="1" s="1"/>
  <c r="F18" i="1" s="1"/>
  <c r="D12" i="3" s="1"/>
  <c r="D32" i="3" s="1"/>
  <c r="F10" i="1" l="1"/>
  <c r="F11" i="1"/>
  <c r="F12" i="1"/>
  <c r="F13" i="1"/>
  <c r="F21" i="1"/>
  <c r="D15" i="3" s="1"/>
  <c r="D35" i="3" s="1"/>
  <c r="F30" i="1"/>
  <c r="D24" i="3" s="1"/>
  <c r="D44" i="3" s="1"/>
  <c r="F34" i="1"/>
  <c r="D28" i="3" s="1"/>
  <c r="D48" i="3" s="1"/>
  <c r="F24" i="1"/>
  <c r="D18" i="3" s="1"/>
  <c r="D38" i="3" s="1"/>
  <c r="F20" i="1"/>
  <c r="D14" i="3" s="1"/>
  <c r="D34" i="3" s="1"/>
  <c r="F25" i="1"/>
  <c r="D19" i="3" s="1"/>
  <c r="D39" i="3" s="1"/>
  <c r="F32" i="1"/>
  <c r="D26" i="3" s="1"/>
  <c r="D46" i="3" s="1"/>
  <c r="F26" i="1"/>
  <c r="D20" i="3" s="1"/>
  <c r="D40" i="3" s="1"/>
  <c r="F36" i="1"/>
  <c r="D30" i="3" s="1"/>
  <c r="D50" i="3" s="1"/>
  <c r="F31" i="1"/>
  <c r="D25" i="3" s="1"/>
  <c r="D45" i="3" s="1"/>
  <c r="F27" i="1"/>
  <c r="D21" i="3" s="1"/>
  <c r="D41" i="3" s="1"/>
  <c r="F19" i="1"/>
  <c r="D13" i="3" s="1"/>
  <c r="D33" i="3" s="1"/>
  <c r="F29" i="1"/>
  <c r="D23" i="3" s="1"/>
  <c r="D43" i="3" s="1"/>
  <c r="F37" i="1"/>
  <c r="D31" i="3" s="1"/>
  <c r="D51" i="3" s="1"/>
  <c r="F23" i="1"/>
  <c r="D17" i="3" s="1"/>
  <c r="D37" i="3" s="1"/>
  <c r="F22" i="1"/>
  <c r="D16" i="3" s="1"/>
  <c r="D36" i="3" s="1"/>
  <c r="F28" i="1"/>
  <c r="D22" i="3" s="1"/>
  <c r="D42" i="3" s="1"/>
  <c r="F33" i="1"/>
  <c r="D27" i="3" s="1"/>
  <c r="D47" i="3" s="1"/>
  <c r="F35" i="1"/>
  <c r="D29" i="3" s="1"/>
  <c r="D49" i="3" s="1"/>
</calcChain>
</file>

<file path=xl/sharedStrings.xml><?xml version="1.0" encoding="utf-8"?>
<sst xmlns="http://schemas.openxmlformats.org/spreadsheetml/2006/main" count="330" uniqueCount="230">
  <si>
    <t>Nucleotide</t>
  </si>
  <si>
    <t>MW (g/mol)</t>
  </si>
  <si>
    <t>ratio in DNA</t>
  </si>
  <si>
    <t>g if 1 mol of nucleotides</t>
  </si>
  <si>
    <t>mmol/gDCW</t>
  </si>
  <si>
    <t>dAMP</t>
  </si>
  <si>
    <t>dCMP</t>
  </si>
  <si>
    <t>dGMP</t>
  </si>
  <si>
    <t>dTMP</t>
  </si>
  <si>
    <t>AMP</t>
  </si>
  <si>
    <t>CMP</t>
  </si>
  <si>
    <t>GMP</t>
  </si>
  <si>
    <t>UMP</t>
  </si>
  <si>
    <t>Ribonucleotide</t>
  </si>
  <si>
    <t>g if 1 mol of ribonucleotides</t>
  </si>
  <si>
    <t>Count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</si>
  <si>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</si>
  <si>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</si>
  <si>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</si>
  <si>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</si>
  <si>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</si>
  <si>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</si>
  <si>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</si>
  <si>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</si>
  <si>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</si>
  <si>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</si>
  <si>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</si>
  <si>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</si>
  <si>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</si>
  <si>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</si>
  <si>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</si>
  <si>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</si>
  <si>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</si>
  <si>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</si>
  <si>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</si>
  <si>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</si>
  <si>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ratio in RNA</t>
  </si>
  <si>
    <t>ratio</t>
  </si>
  <si>
    <t>g if 1 mol of amino acids</t>
  </si>
  <si>
    <t>Amino Acid</t>
  </si>
  <si>
    <t>sum</t>
  </si>
  <si>
    <t>mmol/gDCW ribonucleotides</t>
  </si>
  <si>
    <t>mmol/gDCW nucleotides</t>
  </si>
  <si>
    <t>MW nucleotides</t>
  </si>
  <si>
    <t>MW ribonucleotides</t>
  </si>
  <si>
    <t>DNA in biomass (g/gDCW)</t>
  </si>
  <si>
    <t>RNA in biomass (g/gDCW)</t>
  </si>
  <si>
    <t>MW AAs</t>
  </si>
  <si>
    <t>protein in biomass (g/gDCW)</t>
  </si>
  <si>
    <t>mmol/gDCW amino acids</t>
  </si>
  <si>
    <t>FFA</t>
  </si>
  <si>
    <t>PS</t>
  </si>
  <si>
    <t>PE</t>
  </si>
  <si>
    <t>PI</t>
  </si>
  <si>
    <t>PC</t>
  </si>
  <si>
    <t>TAG</t>
  </si>
  <si>
    <t>g/gDCW</t>
  </si>
  <si>
    <t>14_0</t>
  </si>
  <si>
    <t>16_0</t>
  </si>
  <si>
    <t>18_0</t>
  </si>
  <si>
    <t>18_1</t>
  </si>
  <si>
    <t>18_2</t>
  </si>
  <si>
    <t>%</t>
  </si>
  <si>
    <t>metabolite</t>
  </si>
  <si>
    <t>metID</t>
  </si>
  <si>
    <t>pseudoreaction</t>
  </si>
  <si>
    <t>coeff</t>
  </si>
  <si>
    <t>phosphatidyl-L-serine backbone</t>
  </si>
  <si>
    <t>s_3710</t>
  </si>
  <si>
    <t>phosphatidylethanolamine backbone</t>
  </si>
  <si>
    <t>s_1351</t>
  </si>
  <si>
    <t>1-phosphatidyl-1D-myo-inositol backbone</t>
  </si>
  <si>
    <t>s_0089</t>
  </si>
  <si>
    <t>phosphatidylcholine backbone</t>
  </si>
  <si>
    <t>s_1346</t>
  </si>
  <si>
    <t>triglyceride backbone</t>
  </si>
  <si>
    <t>s_1524</t>
  </si>
  <si>
    <t>ergosterol</t>
  </si>
  <si>
    <t>s_0666</t>
  </si>
  <si>
    <t>fatty acid backbone</t>
  </si>
  <si>
    <t>s_0694</t>
  </si>
  <si>
    <t>C16:0 chain</t>
  </si>
  <si>
    <t>s_3740</t>
  </si>
  <si>
    <t>s_3743</t>
  </si>
  <si>
    <t>C18:1 chain</t>
  </si>
  <si>
    <t>C18:2 chain</t>
  </si>
  <si>
    <t>s_0584</t>
  </si>
  <si>
    <t>s_0589</t>
  </si>
  <si>
    <t>s_0615</t>
  </si>
  <si>
    <t>s_0649</t>
  </si>
  <si>
    <t>DNA</t>
  </si>
  <si>
    <t>RNA</t>
  </si>
  <si>
    <t>AA</t>
  </si>
  <si>
    <t>chain</t>
  </si>
  <si>
    <t>backbone</t>
  </si>
  <si>
    <t>s_0423</t>
  </si>
  <si>
    <t>s_0526</t>
  </si>
  <si>
    <t>s_0782</t>
  </si>
  <si>
    <t>s_1545</t>
  </si>
  <si>
    <t>s_0404</t>
  </si>
  <si>
    <t>s_0428</t>
  </si>
  <si>
    <t>s_0430</t>
  </si>
  <si>
    <t>s_0432</t>
  </si>
  <si>
    <t>s_0542</t>
  </si>
  <si>
    <t>s_0747</t>
  </si>
  <si>
    <t>s_0748</t>
  </si>
  <si>
    <t>s_0757</t>
  </si>
  <si>
    <t>s_0832</t>
  </si>
  <si>
    <t>s_0847</t>
  </si>
  <si>
    <t>s_1077</t>
  </si>
  <si>
    <t>s_1099</t>
  </si>
  <si>
    <t>s_1148</t>
  </si>
  <si>
    <t>s_1314</t>
  </si>
  <si>
    <t>s_1379</t>
  </si>
  <si>
    <t>s_1428</t>
  </si>
  <si>
    <t>s_1491</t>
  </si>
  <si>
    <t>s_1527</t>
  </si>
  <si>
    <t>s_1533</t>
  </si>
  <si>
    <t>s_1561</t>
  </si>
  <si>
    <t>tRNA(Ala)</t>
  </si>
  <si>
    <t>tRNA(Arg)</t>
  </si>
  <si>
    <t>s_1582</t>
  </si>
  <si>
    <t>s_1583</t>
  </si>
  <si>
    <t>tRNA(Asn)</t>
  </si>
  <si>
    <t>s_1585</t>
  </si>
  <si>
    <t>tRNA(Asp)</t>
  </si>
  <si>
    <t>tRNA(Cys)</t>
  </si>
  <si>
    <t>tRNA(Gln)</t>
  </si>
  <si>
    <t>tRNA(Glu)</t>
  </si>
  <si>
    <t>s_1587</t>
  </si>
  <si>
    <t>s_1589</t>
  </si>
  <si>
    <t>s_1590</t>
  </si>
  <si>
    <t>s_1591</t>
  </si>
  <si>
    <t>tRNA(Gly)</t>
  </si>
  <si>
    <t>tRNA(His)</t>
  </si>
  <si>
    <t>s_1593</t>
  </si>
  <si>
    <t>s_1594</t>
  </si>
  <si>
    <t>tRNA(Ile)</t>
  </si>
  <si>
    <t>s_1596</t>
  </si>
  <si>
    <t>tRNA(Leu)</t>
  </si>
  <si>
    <t>tRNA(Lys)</t>
  </si>
  <si>
    <t>s_1598</t>
  </si>
  <si>
    <t>s_1600</t>
  </si>
  <si>
    <t>tRNA(Met)</t>
  </si>
  <si>
    <t>s_1602</t>
  </si>
  <si>
    <t>tRNA(Phe)</t>
  </si>
  <si>
    <t>s_1604</t>
  </si>
  <si>
    <t>tRNA(Pro)</t>
  </si>
  <si>
    <t>tRNA(Ser)</t>
  </si>
  <si>
    <t>tRNA(Thr)</t>
  </si>
  <si>
    <t>s_1606</t>
  </si>
  <si>
    <t>s_1607</t>
  </si>
  <si>
    <t>s_1608</t>
  </si>
  <si>
    <t>tRNA(Trp)</t>
  </si>
  <si>
    <t>s_1610</t>
  </si>
  <si>
    <t>tRNA(Tyr)</t>
  </si>
  <si>
    <t>s_1612</t>
  </si>
  <si>
    <t>tRNA(Val)</t>
  </si>
  <si>
    <t>s_1614</t>
  </si>
  <si>
    <t>Ala-tRNA(Ala)</t>
  </si>
  <si>
    <t>Arg-tRNA(Arg)</t>
  </si>
  <si>
    <t>Asn-tRNA(Asn)</t>
  </si>
  <si>
    <t>Asp-tRNA(Asp)</t>
  </si>
  <si>
    <t>Cys-tRNA(Cys)</t>
  </si>
  <si>
    <t>Gln-tRNA(Gln)</t>
  </si>
  <si>
    <t>Glu-tRNA(Glu)</t>
  </si>
  <si>
    <t>Gly-tRNA(Gly)</t>
  </si>
  <si>
    <t>His-tRNA(His)</t>
  </si>
  <si>
    <t>Ile-tRNA(Ile)</t>
  </si>
  <si>
    <t>Leu-tRNA(Leu)</t>
  </si>
  <si>
    <t>Lys-tRNA(Lys)</t>
  </si>
  <si>
    <t>Met-tRNA(Met)</t>
  </si>
  <si>
    <t>Phe-tRNA(Phe)</t>
  </si>
  <si>
    <t>Pro-tRNA(Pro)</t>
  </si>
  <si>
    <t>Ser-tRNA(Ser)</t>
  </si>
  <si>
    <t>Thr-tRNA(Thr)</t>
  </si>
  <si>
    <t>Trp-tRNA(Trp)</t>
  </si>
  <si>
    <t>Tyr-tRNA(Tyr)</t>
  </si>
  <si>
    <t>Val-tRNA(Val)</t>
  </si>
  <si>
    <t>protein</t>
  </si>
  <si>
    <t>s_3717</t>
  </si>
  <si>
    <t>lipid backbone</t>
  </si>
  <si>
    <t>lipid chain</t>
  </si>
  <si>
    <t>s_3746</t>
  </si>
  <si>
    <t>s_3747</t>
  </si>
  <si>
    <t>s_3720</t>
  </si>
  <si>
    <t>s_3719</t>
  </si>
  <si>
    <t>&lt;5% removed</t>
  </si>
  <si>
    <t>rough scaled to lipid content (g/gDCW)</t>
  </si>
  <si>
    <t>Lipid</t>
  </si>
  <si>
    <t>Acyl chain</t>
  </si>
  <si>
    <t>carbohydrate</t>
  </si>
  <si>
    <t>glycogen</t>
  </si>
  <si>
    <t>mannan</t>
  </si>
  <si>
    <t>Carbohydrate</t>
  </si>
  <si>
    <t>% of DCW</t>
  </si>
  <si>
    <t>(1-&gt;3)-beta-D-glucan</t>
  </si>
  <si>
    <t>(1-&gt;6)-beta-D-glucan</t>
  </si>
  <si>
    <t>trehalose</t>
  </si>
  <si>
    <t>s_0001</t>
  </si>
  <si>
    <t>s_0004</t>
  </si>
  <si>
    <t>s_0773</t>
  </si>
  <si>
    <t>s_1107</t>
  </si>
  <si>
    <t>s_1520</t>
  </si>
  <si>
    <t>s_3718</t>
  </si>
  <si>
    <t>Cardiolipin</t>
  </si>
  <si>
    <t>12_0</t>
  </si>
  <si>
    <t>17_0</t>
  </si>
  <si>
    <t>lipids (g/gDCW)</t>
  </si>
  <si>
    <t>m_0102</t>
  </si>
  <si>
    <t>cardiolipin</t>
  </si>
  <si>
    <t>s_3738</t>
  </si>
  <si>
    <t>C18:0 chain</t>
  </si>
  <si>
    <t>s_3742</t>
  </si>
  <si>
    <t>Taken from Tiukova et al., 2018</t>
  </si>
  <si>
    <t>Ergosterol</t>
  </si>
  <si>
    <t>std dev</t>
  </si>
  <si>
    <t>MAG</t>
  </si>
  <si>
    <t>DAG</t>
  </si>
  <si>
    <t>PG</t>
  </si>
  <si>
    <t>1-monoglyceride backbone</t>
  </si>
  <si>
    <t>diglyceride backbone</t>
  </si>
  <si>
    <t>phosphatidylglycerol backbone</t>
  </si>
  <si>
    <t>m_0100</t>
  </si>
  <si>
    <t>s_3733</t>
  </si>
  <si>
    <t>s_3737</t>
  </si>
  <si>
    <t>mg/100 mg CDW</t>
  </si>
  <si>
    <t>Total Biomass Fractions</t>
  </si>
  <si>
    <t>Protein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</si>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</sst>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" fontId="0" fillId="0" borderId="0" xfId="0" applyNumberFormat="1"/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4" fillId="0" borderId="4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2" fontId="1" fillId="0" borderId="1" xfId="0" applyNumberFormat="1" applyFont="1" applyBorder="1"/>
    <xf numFmtId="2" fontId="0" fillId="0" borderId="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topLeftCell="A32" workbookViewId="0">
      <selection activeCell="F41" sqref="F41"/>
    </sheetView>
  </sheetViews>
  <sheetFormatPr defaultColWidth="9.109375" defaultRowHeight="14.4" x14ac:dyDescent="0.3"/>
  <cols>
    <col min="1" max="1" width="22.33203125" customWidth="1"/>
    <col min="2" max="2" width="12.33203125" bestFit="1" customWidth="1"/>
    <col min="3" max="3" width="18.88671875" bestFit="1" customWidth="1"/>
    <col min="4" max="4" width="31.88671875" customWidth="1"/>
    <col min="5" max="5" width="21.88671875" customWidth="1"/>
    <col min="6" max="6" width="36.109375" bestFit="1" customWidth="1"/>
    <col min="7" max="7" width="31.33203125" bestFit="1" customWidth="1"/>
    <col min="8" max="8" width="15.109375" bestFit="1" customWidth="1"/>
    <col min="10" max="10" width="12" bestFit="1" customWidth="1"/>
  </cols>
  <sheetData>
    <row r="1" spans="1:10" ht="1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/>
      <c r="G1" s="2" t="s">
        <v>43</v>
      </c>
    </row>
    <row r="2" spans="1:10" ht="15" thickBot="1" x14ac:dyDescent="0.35">
      <c r="A2" s="22" t="s">
        <v>5</v>
      </c>
      <c r="B2" s="7">
        <v>331.2</v>
      </c>
      <c r="C2" s="33">
        <v>0.24804952027277299</v>
      </c>
      <c r="D2" s="7">
        <f>B2*C2</f>
        <v>82.154001114342407</v>
      </c>
      <c r="E2" s="19">
        <f>$G$6*C2</f>
        <v>1.2245921015454507E-3</v>
      </c>
      <c r="F2" s="5"/>
      <c r="G2" s="6">
        <f>SUM(D2:D5)</f>
        <v>320.93316185948521</v>
      </c>
    </row>
    <row r="3" spans="1:10" ht="15" thickBot="1" x14ac:dyDescent="0.35">
      <c r="A3" s="22" t="s">
        <v>6</v>
      </c>
      <c r="B3" s="7">
        <v>307.2</v>
      </c>
      <c r="C3" s="7">
        <v>0.230170767039931</v>
      </c>
      <c r="D3" s="7">
        <f t="shared" ref="D3:D5" si="0">B3*C3</f>
        <v>70.708459634666795</v>
      </c>
      <c r="E3" s="19">
        <f>$G$6*C3</f>
        <v>1.1363267423932053E-3</v>
      </c>
      <c r="F3" s="5"/>
      <c r="G3" s="8" t="s">
        <v>45</v>
      </c>
      <c r="J3" s="32"/>
    </row>
    <row r="4" spans="1:10" ht="15" thickBot="1" x14ac:dyDescent="0.35">
      <c r="A4" s="22" t="s">
        <v>7</v>
      </c>
      <c r="B4" s="7">
        <v>347.2</v>
      </c>
      <c r="C4" s="7">
        <v>0.26014091899825564</v>
      </c>
      <c r="D4" s="7">
        <f t="shared" si="0"/>
        <v>90.320927076194351</v>
      </c>
      <c r="E4" s="19">
        <f>$G$6*C4</f>
        <v>1.284285953642322E-3</v>
      </c>
      <c r="F4" s="5"/>
      <c r="G4" s="6">
        <v>1.5844103012372245E-3</v>
      </c>
      <c r="J4" s="32"/>
    </row>
    <row r="5" spans="1:10" ht="15" thickBot="1" x14ac:dyDescent="0.35">
      <c r="A5" s="22" t="s">
        <v>8</v>
      </c>
      <c r="B5" s="7">
        <v>322.2</v>
      </c>
      <c r="C5" s="9">
        <v>0.24130904417840374</v>
      </c>
      <c r="D5" s="7">
        <f t="shared" si="0"/>
        <v>77.749774034281685</v>
      </c>
      <c r="E5" s="19">
        <f>$G$6*C5</f>
        <v>1.1913151422643224E-3</v>
      </c>
      <c r="F5" s="5"/>
      <c r="G5" s="8" t="s">
        <v>42</v>
      </c>
      <c r="J5" s="32"/>
    </row>
    <row r="6" spans="1:10" ht="15" thickBot="1" x14ac:dyDescent="0.35">
      <c r="A6" s="10"/>
      <c r="B6" s="11"/>
      <c r="C6" s="11"/>
      <c r="D6" s="12"/>
      <c r="E6" s="7"/>
      <c r="F6" s="5"/>
      <c r="G6" s="6">
        <f>G4/G2*1000</f>
        <v>4.9368855871956604E-3</v>
      </c>
      <c r="J6" s="32"/>
    </row>
    <row r="7" spans="1:10" x14ac:dyDescent="0.3">
      <c r="J7" s="32"/>
    </row>
    <row r="8" spans="1:10" ht="15" thickBot="1" x14ac:dyDescent="0.35">
      <c r="J8" s="5"/>
    </row>
    <row r="9" spans="1:10" ht="15" thickBot="1" x14ac:dyDescent="0.35">
      <c r="A9" s="2" t="s">
        <v>13</v>
      </c>
      <c r="B9" s="1" t="s">
        <v>15</v>
      </c>
      <c r="C9" s="2" t="s">
        <v>1</v>
      </c>
      <c r="D9" s="2" t="s">
        <v>36</v>
      </c>
      <c r="E9" s="2" t="s">
        <v>14</v>
      </c>
      <c r="F9" s="13" t="s">
        <v>4</v>
      </c>
      <c r="G9" s="2" t="s">
        <v>44</v>
      </c>
      <c r="J9" s="5"/>
    </row>
    <row r="10" spans="1:10" ht="15" thickBot="1" x14ac:dyDescent="0.35">
      <c r="A10" s="23" t="s">
        <v>9</v>
      </c>
      <c r="B10" s="15">
        <v>162401</v>
      </c>
      <c r="C10" s="14">
        <v>347.2</v>
      </c>
      <c r="D10" s="16">
        <f>B10/$B$14</f>
        <v>0.25033140961611977</v>
      </c>
      <c r="E10" s="9">
        <f>C10*D10</f>
        <v>86.915065418716779</v>
      </c>
      <c r="F10" s="20">
        <f>D10*$G$14</f>
        <v>3.8341842730854657E-3</v>
      </c>
      <c r="G10" s="16">
        <f>SUM(E10:E13)</f>
        <v>339.46627606575169</v>
      </c>
    </row>
    <row r="11" spans="1:10" ht="15" thickBot="1" x14ac:dyDescent="0.35">
      <c r="A11" s="23" t="s">
        <v>10</v>
      </c>
      <c r="B11" s="9">
        <v>161798</v>
      </c>
      <c r="C11" s="14">
        <v>323.2</v>
      </c>
      <c r="D11" s="16">
        <f t="shared" ref="D11:D14" si="1">B11/$B$14</f>
        <v>0.24940192125090946</v>
      </c>
      <c r="E11" s="9">
        <f t="shared" ref="E11:E13" si="2">C11*D11</f>
        <v>80.606700948293934</v>
      </c>
      <c r="F11" s="20">
        <f>D11*$G$14</f>
        <v>3.8199478267786661E-3</v>
      </c>
      <c r="G11" s="2" t="s">
        <v>46</v>
      </c>
    </row>
    <row r="12" spans="1:10" ht="15" thickBot="1" x14ac:dyDescent="0.35">
      <c r="A12" s="23" t="s">
        <v>11</v>
      </c>
      <c r="B12" s="9">
        <v>162320</v>
      </c>
      <c r="C12" s="14">
        <v>363.2</v>
      </c>
      <c r="D12" s="16">
        <f t="shared" si="1"/>
        <v>0.25020655297004674</v>
      </c>
      <c r="E12" s="9">
        <f t="shared" si="2"/>
        <v>90.875020038720976</v>
      </c>
      <c r="F12" s="20">
        <f>D12*$G$14</f>
        <v>3.8322719146263434E-3</v>
      </c>
      <c r="G12" s="16">
        <v>5.1994124865519104E-3</v>
      </c>
    </row>
    <row r="13" spans="1:10" ht="15" thickBot="1" x14ac:dyDescent="0.35">
      <c r="A13" s="23" t="s">
        <v>12</v>
      </c>
      <c r="B13" s="9">
        <v>162225</v>
      </c>
      <c r="C13" s="14">
        <v>324.2</v>
      </c>
      <c r="D13" s="16">
        <f t="shared" si="1"/>
        <v>0.25006011616292406</v>
      </c>
      <c r="E13" s="9">
        <f t="shared" si="2"/>
        <v>81.069489660019983</v>
      </c>
      <c r="F13" s="20">
        <f>D13*$G$14</f>
        <v>3.8300290250755211E-3</v>
      </c>
      <c r="G13" s="8" t="s">
        <v>41</v>
      </c>
    </row>
    <row r="14" spans="1:10" ht="15" thickBot="1" x14ac:dyDescent="0.35">
      <c r="A14" s="9" t="s">
        <v>40</v>
      </c>
      <c r="B14" s="15">
        <f>SUM(B10:B13)</f>
        <v>648744</v>
      </c>
      <c r="C14" s="9"/>
      <c r="D14" s="16">
        <f t="shared" si="1"/>
        <v>1</v>
      </c>
      <c r="E14" s="9"/>
      <c r="F14" s="16"/>
      <c r="G14" s="6">
        <f>G12/G10*1000</f>
        <v>1.5316433039565995E-2</v>
      </c>
    </row>
    <row r="16" spans="1:10" ht="15" thickBot="1" x14ac:dyDescent="0.35"/>
    <row r="17" spans="1:7" ht="15" thickBot="1" x14ac:dyDescent="0.35">
      <c r="A17" s="2" t="s">
        <v>39</v>
      </c>
      <c r="B17" s="1" t="s">
        <v>15</v>
      </c>
      <c r="C17" s="2" t="s">
        <v>1</v>
      </c>
      <c r="D17" s="2" t="s">
        <v>37</v>
      </c>
      <c r="E17" s="2" t="s">
        <v>38</v>
      </c>
      <c r="F17" s="13" t="s">
        <v>4</v>
      </c>
      <c r="G17" s="2" t="s">
        <v>47</v>
      </c>
    </row>
    <row r="18" spans="1:7" ht="15" thickBot="1" x14ac:dyDescent="0.35">
      <c r="A18" s="24" t="s">
        <v>16</v>
      </c>
      <c r="B18" s="9">
        <v>52592</v>
      </c>
      <c r="C18" s="14">
        <v>89.1</v>
      </c>
      <c r="D18" s="9">
        <f t="shared" ref="D18:D37" si="3">B18/$B$38</f>
        <v>5.9507147035561495E-2</v>
      </c>
      <c r="E18" s="14">
        <f t="shared" ref="E18:E37" si="4">C18*D18</f>
        <v>5.3020868008685289</v>
      </c>
      <c r="F18" s="20">
        <f t="shared" ref="F18:F37" si="5">D18*$G$22</f>
        <v>0.18775102189342668</v>
      </c>
      <c r="G18" s="16">
        <f>SUM(E18:E37)</f>
        <v>133.97355070700945</v>
      </c>
    </row>
    <row r="19" spans="1:7" ht="15" thickBot="1" x14ac:dyDescent="0.35">
      <c r="A19" s="24" t="s">
        <v>17</v>
      </c>
      <c r="B19" s="9">
        <v>50523</v>
      </c>
      <c r="C19" s="14">
        <v>174.2</v>
      </c>
      <c r="D19" s="9">
        <f t="shared" si="3"/>
        <v>5.7166101111911949E-2</v>
      </c>
      <c r="E19" s="14">
        <f t="shared" si="4"/>
        <v>9.9583348136950605</v>
      </c>
      <c r="F19" s="20">
        <f t="shared" si="5"/>
        <v>0.18036478702315173</v>
      </c>
      <c r="G19" s="2" t="s">
        <v>48</v>
      </c>
    </row>
    <row r="20" spans="1:7" ht="15" thickBot="1" x14ac:dyDescent="0.35">
      <c r="A20" s="24" t="s">
        <v>18</v>
      </c>
      <c r="B20" s="9">
        <v>41966</v>
      </c>
      <c r="C20" s="14">
        <v>132.1</v>
      </c>
      <c r="D20" s="9">
        <f t="shared" si="3"/>
        <v>4.748396966257936E-2</v>
      </c>
      <c r="E20" s="14">
        <f t="shared" si="4"/>
        <v>6.2726323924267335</v>
      </c>
      <c r="F20" s="20">
        <f t="shared" si="5"/>
        <v>0.1498166904620388</v>
      </c>
      <c r="G20" s="16">
        <v>0.42270000000000002</v>
      </c>
    </row>
    <row r="21" spans="1:7" ht="15" thickBot="1" x14ac:dyDescent="0.35">
      <c r="A21" s="24" t="s">
        <v>19</v>
      </c>
      <c r="B21" s="9">
        <v>49067</v>
      </c>
      <c r="C21" s="14">
        <v>133.1</v>
      </c>
      <c r="D21" s="9">
        <f t="shared" si="3"/>
        <v>5.551865651798555E-2</v>
      </c>
      <c r="E21" s="14">
        <f t="shared" si="4"/>
        <v>7.3895331825438761</v>
      </c>
      <c r="F21" s="20">
        <f t="shared" si="5"/>
        <v>0.17516693396799451</v>
      </c>
      <c r="G21" s="2" t="s">
        <v>49</v>
      </c>
    </row>
    <row r="22" spans="1:7" ht="15" thickBot="1" x14ac:dyDescent="0.35">
      <c r="A22" s="24" t="s">
        <v>20</v>
      </c>
      <c r="B22" s="9">
        <v>19142</v>
      </c>
      <c r="C22" s="14">
        <v>121.2</v>
      </c>
      <c r="D22" s="9">
        <f t="shared" si="3"/>
        <v>2.1658917868776963E-2</v>
      </c>
      <c r="E22" s="14">
        <f t="shared" si="4"/>
        <v>2.625060845695768</v>
      </c>
      <c r="F22" s="20">
        <f t="shared" si="5"/>
        <v>6.8336059877623465E-2</v>
      </c>
      <c r="G22" s="6">
        <f>G20/G18*1000</f>
        <v>3.1551003744344626</v>
      </c>
    </row>
    <row r="23" spans="1:7" ht="15" thickBot="1" x14ac:dyDescent="0.35">
      <c r="A23" s="24" t="s">
        <v>22</v>
      </c>
      <c r="B23" s="9">
        <v>45184</v>
      </c>
      <c r="C23" s="14">
        <v>146.19999999999999</v>
      </c>
      <c r="D23" s="9">
        <f t="shared" si="3"/>
        <v>5.1125093771957911E-2</v>
      </c>
      <c r="E23" s="14">
        <f t="shared" si="4"/>
        <v>7.4744887094602461</v>
      </c>
      <c r="F23" s="20">
        <f t="shared" si="5"/>
        <v>0.16130480250290141</v>
      </c>
      <c r="G23" s="14"/>
    </row>
    <row r="24" spans="1:7" ht="15" thickBot="1" x14ac:dyDescent="0.35">
      <c r="A24" s="24" t="s">
        <v>21</v>
      </c>
      <c r="B24" s="9">
        <v>48818</v>
      </c>
      <c r="C24" s="14">
        <v>147.1</v>
      </c>
      <c r="D24" s="9">
        <f t="shared" si="3"/>
        <v>5.5236916336744012E-2</v>
      </c>
      <c r="E24" s="14">
        <f t="shared" si="4"/>
        <v>8.1253503931350437</v>
      </c>
      <c r="F24" s="20">
        <f t="shared" si="5"/>
        <v>0.17427801541666613</v>
      </c>
      <c r="G24" s="14"/>
    </row>
    <row r="25" spans="1:7" ht="15" thickBot="1" x14ac:dyDescent="0.35">
      <c r="A25" s="24" t="s">
        <v>23</v>
      </c>
      <c r="B25" s="9">
        <v>51482</v>
      </c>
      <c r="C25" s="14">
        <v>75.099999999999994</v>
      </c>
      <c r="D25" s="9">
        <f t="shared" si="3"/>
        <v>5.8251196830026941E-2</v>
      </c>
      <c r="E25" s="14">
        <f t="shared" si="4"/>
        <v>4.3746648819350229</v>
      </c>
      <c r="F25" s="20">
        <f t="shared" si="5"/>
        <v>0.18378837292967359</v>
      </c>
      <c r="G25" s="14"/>
    </row>
    <row r="26" spans="1:7" ht="15" thickBot="1" x14ac:dyDescent="0.35">
      <c r="A26" s="24" t="s">
        <v>24</v>
      </c>
      <c r="B26" s="9">
        <v>36515</v>
      </c>
      <c r="C26" s="14">
        <v>155.19999999999999</v>
      </c>
      <c r="D26" s="9">
        <f t="shared" si="3"/>
        <v>4.1316235815400212E-2</v>
      </c>
      <c r="E26" s="14">
        <f t="shared" si="4"/>
        <v>6.4122797985501121</v>
      </c>
      <c r="F26" s="20">
        <f t="shared" si="5"/>
        <v>0.13035687109139177</v>
      </c>
      <c r="G26" s="14"/>
    </row>
    <row r="27" spans="1:7" ht="15" thickBot="1" x14ac:dyDescent="0.35">
      <c r="A27" s="24" t="s">
        <v>25</v>
      </c>
      <c r="B27" s="9">
        <v>46875</v>
      </c>
      <c r="C27" s="14">
        <v>131.19999999999999</v>
      </c>
      <c r="D27" s="9">
        <f t="shared" si="3"/>
        <v>5.3038437733722715E-2</v>
      </c>
      <c r="E27" s="14">
        <f t="shared" si="4"/>
        <v>6.9586430306644198</v>
      </c>
      <c r="F27" s="20">
        <f t="shared" si="5"/>
        <v>0.16734159475308746</v>
      </c>
      <c r="G27" s="14"/>
    </row>
    <row r="28" spans="1:7" ht="15" thickBot="1" x14ac:dyDescent="0.35">
      <c r="A28" s="24" t="s">
        <v>26</v>
      </c>
      <c r="B28" s="9">
        <v>51932</v>
      </c>
      <c r="C28" s="14">
        <v>131.19999999999999</v>
      </c>
      <c r="D28" s="9">
        <f t="shared" si="3"/>
        <v>5.8760365832270678E-2</v>
      </c>
      <c r="E28" s="14">
        <f t="shared" si="4"/>
        <v>7.7093599971939124</v>
      </c>
      <c r="F28" s="20">
        <f t="shared" si="5"/>
        <v>0.18539485223930322</v>
      </c>
      <c r="G28" s="14"/>
    </row>
    <row r="29" spans="1:7" ht="15" thickBot="1" x14ac:dyDescent="0.35">
      <c r="A29" s="24" t="s">
        <v>27</v>
      </c>
      <c r="B29" s="9">
        <v>45941</v>
      </c>
      <c r="C29" s="14">
        <v>146.19999999999999</v>
      </c>
      <c r="D29" s="9">
        <f t="shared" si="3"/>
        <v>5.1981629182399049E-2</v>
      </c>
      <c r="E29" s="14">
        <f t="shared" si="4"/>
        <v>7.5997141864667404</v>
      </c>
      <c r="F29" s="20">
        <f t="shared" si="5"/>
        <v>0.16400725769710062</v>
      </c>
      <c r="G29" s="14"/>
    </row>
    <row r="30" spans="1:7" ht="15" thickBot="1" x14ac:dyDescent="0.35">
      <c r="A30" s="24" t="s">
        <v>28</v>
      </c>
      <c r="B30" s="9">
        <v>35855</v>
      </c>
      <c r="C30" s="14">
        <v>149.19999999999999</v>
      </c>
      <c r="D30" s="9">
        <f t="shared" si="3"/>
        <v>4.0569454612109396E-2</v>
      </c>
      <c r="E30" s="14">
        <f t="shared" si="4"/>
        <v>6.0529626281267213</v>
      </c>
      <c r="F30" s="20">
        <f t="shared" si="5"/>
        <v>0.1280007014372683</v>
      </c>
      <c r="G30" s="14"/>
    </row>
    <row r="31" spans="1:7" ht="15" thickBot="1" x14ac:dyDescent="0.35">
      <c r="A31" s="24" t="s">
        <v>29</v>
      </c>
      <c r="B31" s="9">
        <v>42302</v>
      </c>
      <c r="C31" s="14">
        <v>165.2</v>
      </c>
      <c r="D31" s="9">
        <f t="shared" si="3"/>
        <v>4.7864149184254683E-2</v>
      </c>
      <c r="E31" s="14">
        <f t="shared" si="4"/>
        <v>7.9071574452388731</v>
      </c>
      <c r="F31" s="20">
        <f t="shared" si="5"/>
        <v>0.15101619501322894</v>
      </c>
      <c r="G31" s="14"/>
    </row>
    <row r="32" spans="1:7" ht="15" thickBot="1" x14ac:dyDescent="0.35">
      <c r="A32" s="24" t="s">
        <v>30</v>
      </c>
      <c r="B32" s="9">
        <v>49418</v>
      </c>
      <c r="C32" s="14">
        <v>115.1</v>
      </c>
      <c r="D32" s="9">
        <f t="shared" si="3"/>
        <v>5.5915808339735661E-2</v>
      </c>
      <c r="E32" s="14">
        <f t="shared" si="4"/>
        <v>6.435909539903574</v>
      </c>
      <c r="F32" s="20">
        <f t="shared" si="5"/>
        <v>0.17641998782950563</v>
      </c>
      <c r="G32" s="14"/>
    </row>
    <row r="33" spans="1:7" ht="15" thickBot="1" x14ac:dyDescent="0.35">
      <c r="A33" s="24" t="s">
        <v>31</v>
      </c>
      <c r="B33" s="9">
        <v>51706</v>
      </c>
      <c r="C33" s="14">
        <v>105.1</v>
      </c>
      <c r="D33" s="9">
        <f t="shared" si="3"/>
        <v>5.8504649844477154E-2</v>
      </c>
      <c r="E33" s="14">
        <f t="shared" si="4"/>
        <v>6.1488386986545489</v>
      </c>
      <c r="F33" s="20">
        <f t="shared" si="5"/>
        <v>0.18458804263046699</v>
      </c>
      <c r="G33" s="14"/>
    </row>
    <row r="34" spans="1:7" ht="15" thickBot="1" x14ac:dyDescent="0.35">
      <c r="A34" s="24" t="s">
        <v>32</v>
      </c>
      <c r="B34" s="9">
        <v>50027</v>
      </c>
      <c r="C34" s="14">
        <v>119.1</v>
      </c>
      <c r="D34" s="9">
        <f t="shared" si="3"/>
        <v>5.6604883722772191E-2</v>
      </c>
      <c r="E34" s="14">
        <f t="shared" si="4"/>
        <v>6.7416416513821673</v>
      </c>
      <c r="F34" s="20">
        <f t="shared" si="5"/>
        <v>0.17859408982853775</v>
      </c>
      <c r="G34" s="14"/>
    </row>
    <row r="35" spans="1:7" ht="15" thickBot="1" x14ac:dyDescent="0.35">
      <c r="A35" s="24" t="s">
        <v>33</v>
      </c>
      <c r="B35" s="9">
        <v>26815</v>
      </c>
      <c r="C35" s="14">
        <v>204.2</v>
      </c>
      <c r="D35" s="9">
        <f t="shared" si="3"/>
        <v>3.0340815100368526E-2</v>
      </c>
      <c r="E35" s="14">
        <f t="shared" si="4"/>
        <v>6.1955944434952528</v>
      </c>
      <c r="F35" s="20">
        <f t="shared" si="5"/>
        <v>9.5728317083819528E-2</v>
      </c>
      <c r="G35" s="14"/>
    </row>
    <row r="36" spans="1:7" ht="15" thickBot="1" x14ac:dyDescent="0.35">
      <c r="A36" s="24" t="s">
        <v>34</v>
      </c>
      <c r="B36" s="9">
        <v>36926</v>
      </c>
      <c r="C36" s="14">
        <v>181.2</v>
      </c>
      <c r="D36" s="9">
        <f t="shared" si="3"/>
        <v>4.1781276837449491E-2</v>
      </c>
      <c r="E36" s="14">
        <f t="shared" si="4"/>
        <v>7.5707673629458476</v>
      </c>
      <c r="F36" s="20">
        <f t="shared" si="5"/>
        <v>0.13182412219418682</v>
      </c>
      <c r="G36" s="14"/>
    </row>
    <row r="37" spans="1:7" ht="15" thickBot="1" x14ac:dyDescent="0.35">
      <c r="A37" s="24" t="s">
        <v>35</v>
      </c>
      <c r="B37" s="9">
        <v>50707</v>
      </c>
      <c r="C37" s="14">
        <v>117.1</v>
      </c>
      <c r="D37" s="9">
        <f t="shared" si="3"/>
        <v>5.7374294659496061E-2</v>
      </c>
      <c r="E37" s="14">
        <f t="shared" si="4"/>
        <v>6.7185299046269886</v>
      </c>
      <c r="F37" s="20">
        <f t="shared" si="5"/>
        <v>0.18102165856308922</v>
      </c>
      <c r="G37" s="14"/>
    </row>
    <row r="38" spans="1:7" ht="15" thickBot="1" x14ac:dyDescent="0.35">
      <c r="A38" s="9" t="s">
        <v>40</v>
      </c>
      <c r="B38" s="9">
        <f>SUM(B18:B37)</f>
        <v>883793</v>
      </c>
      <c r="C38" s="9"/>
      <c r="D38" s="9"/>
      <c r="E38" s="9"/>
      <c r="F38" s="9"/>
      <c r="G38" s="9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ht="15" thickBot="1" x14ac:dyDescent="0.35">
      <c r="A40" s="5"/>
      <c r="B40" s="5"/>
      <c r="C40" s="5"/>
      <c r="D40" s="5"/>
      <c r="E40" s="5"/>
      <c r="F40" s="5"/>
      <c r="G40" s="5"/>
    </row>
    <row r="41" spans="1:7" ht="15" thickBot="1" x14ac:dyDescent="0.35">
      <c r="A41" s="1" t="s">
        <v>194</v>
      </c>
      <c r="B41" s="1" t="s">
        <v>195</v>
      </c>
      <c r="C41" s="1" t="s">
        <v>56</v>
      </c>
      <c r="D41" s="1" t="s">
        <v>1</v>
      </c>
      <c r="E41" s="1" t="s">
        <v>4</v>
      </c>
    </row>
    <row r="42" spans="1:7" ht="15" thickBot="1" x14ac:dyDescent="0.35">
      <c r="A42" s="24" t="s">
        <v>192</v>
      </c>
      <c r="B42" s="26">
        <v>10.657</v>
      </c>
      <c r="C42" s="34">
        <f>B42/100</f>
        <v>0.10657</v>
      </c>
      <c r="D42" s="9">
        <v>180.16</v>
      </c>
      <c r="E42" s="21">
        <f>C42/D42*1000</f>
        <v>0.59152975133214925</v>
      </c>
      <c r="G42" s="35"/>
    </row>
    <row r="43" spans="1:7" ht="15" thickBot="1" x14ac:dyDescent="0.35">
      <c r="A43" s="24" t="s">
        <v>193</v>
      </c>
      <c r="B43" s="26">
        <v>0.60099999999999998</v>
      </c>
      <c r="C43" s="34">
        <f t="shared" ref="C43:C44" si="6">B43/100</f>
        <v>6.0099999999999997E-3</v>
      </c>
      <c r="D43" s="9">
        <v>180.16</v>
      </c>
      <c r="E43" s="21">
        <f>C43/D43*1000</f>
        <v>3.3359236234458259E-2</v>
      </c>
      <c r="G43" s="35"/>
    </row>
    <row r="44" spans="1:7" ht="15" thickBot="1" x14ac:dyDescent="0.35">
      <c r="A44" s="24" t="s">
        <v>198</v>
      </c>
      <c r="B44" s="26">
        <v>7.01</v>
      </c>
      <c r="C44" s="34">
        <f t="shared" si="6"/>
        <v>7.0099999999999996E-2</v>
      </c>
      <c r="D44" s="9">
        <v>342.29599999999999</v>
      </c>
      <c r="E44" s="21">
        <f>C44/D44*1000</f>
        <v>0.20479351204805199</v>
      </c>
      <c r="G44" s="35"/>
    </row>
    <row r="45" spans="1:7" ht="15" thickBot="1" x14ac:dyDescent="0.35">
      <c r="A45" s="24" t="s">
        <v>196</v>
      </c>
      <c r="B45" s="41">
        <v>2.93</v>
      </c>
      <c r="C45" s="34">
        <f>(B45/2)/100</f>
        <v>1.4650000000000002E-2</v>
      </c>
      <c r="D45" s="9">
        <v>180.16</v>
      </c>
      <c r="E45" s="21">
        <f>C45/D45*1000</f>
        <v>8.1316607460035537E-2</v>
      </c>
      <c r="G45" s="35"/>
    </row>
    <row r="46" spans="1:7" ht="15" thickBot="1" x14ac:dyDescent="0.35">
      <c r="A46" s="24" t="s">
        <v>197</v>
      </c>
      <c r="B46" s="42"/>
      <c r="C46" s="34">
        <f>(B45/2)/100</f>
        <v>1.4650000000000002E-2</v>
      </c>
      <c r="D46" s="9">
        <v>180.16</v>
      </c>
      <c r="E46" s="21">
        <f>C46/D46*1000</f>
        <v>8.1316607460035537E-2</v>
      </c>
      <c r="G46" s="35"/>
    </row>
    <row r="47" spans="1:7" ht="15" thickBot="1" x14ac:dyDescent="0.35"/>
    <row r="48" spans="1:7" ht="15" thickBot="1" x14ac:dyDescent="0.35">
      <c r="A48" s="17" t="s">
        <v>214</v>
      </c>
      <c r="B48" s="18"/>
      <c r="C48" s="18"/>
      <c r="F48" s="30"/>
      <c r="G48" s="25"/>
    </row>
    <row r="49" spans="1:11" ht="15" thickBot="1" x14ac:dyDescent="0.35">
      <c r="A49" s="1" t="s">
        <v>189</v>
      </c>
      <c r="B49" s="1" t="s">
        <v>226</v>
      </c>
      <c r="C49" s="1" t="s">
        <v>56</v>
      </c>
      <c r="D49" s="31"/>
      <c r="E49" s="31"/>
      <c r="F49" s="31"/>
      <c r="G49" s="31"/>
    </row>
    <row r="50" spans="1:11" ht="15" thickBot="1" x14ac:dyDescent="0.35">
      <c r="A50" s="24" t="s">
        <v>215</v>
      </c>
      <c r="B50" s="37">
        <f>C50*100</f>
        <v>1.17432007</v>
      </c>
      <c r="C50" s="21">
        <v>1.1743200699999999E-2</v>
      </c>
      <c r="E50" s="5"/>
      <c r="F50" s="5"/>
      <c r="G50" s="5"/>
    </row>
    <row r="51" spans="1:11" ht="15" thickBot="1" x14ac:dyDescent="0.35">
      <c r="A51" s="24" t="s">
        <v>55</v>
      </c>
      <c r="B51" s="37">
        <f t="shared" ref="B51:B60" si="7">C51*100</f>
        <v>13.143699519999998</v>
      </c>
      <c r="C51" s="21">
        <v>0.13143699519999999</v>
      </c>
      <c r="D51" s="39"/>
      <c r="E51" s="5"/>
      <c r="F51" s="5"/>
      <c r="G51" s="5"/>
    </row>
    <row r="52" spans="1:11" ht="15" thickBot="1" x14ac:dyDescent="0.35">
      <c r="A52" s="24" t="s">
        <v>50</v>
      </c>
      <c r="B52" s="37">
        <f t="shared" si="7"/>
        <v>2.1532217</v>
      </c>
      <c r="C52" s="21">
        <v>2.1532216999999999E-2</v>
      </c>
      <c r="D52" s="5"/>
      <c r="E52" s="5"/>
      <c r="F52" s="5"/>
      <c r="G52" s="5"/>
    </row>
    <row r="53" spans="1:11" ht="15" thickBot="1" x14ac:dyDescent="0.35">
      <c r="A53" s="24" t="s">
        <v>54</v>
      </c>
      <c r="B53" s="37">
        <f t="shared" si="7"/>
        <v>0.14687011790117274</v>
      </c>
      <c r="C53" s="21">
        <v>1.4687011790117275E-3</v>
      </c>
      <c r="D53" s="5"/>
      <c r="E53" s="5"/>
      <c r="F53" s="5"/>
      <c r="G53" s="5"/>
    </row>
    <row r="54" spans="1:11" ht="15" thickBot="1" x14ac:dyDescent="0.35">
      <c r="A54" s="24" t="s">
        <v>52</v>
      </c>
      <c r="B54" s="37">
        <f t="shared" si="7"/>
        <v>0.11345523928972141</v>
      </c>
      <c r="C54" s="21">
        <v>1.1345523928972142E-3</v>
      </c>
      <c r="D54" s="5"/>
      <c r="E54" s="5"/>
      <c r="F54" s="5"/>
      <c r="G54" s="5"/>
    </row>
    <row r="55" spans="1:11" ht="15" thickBot="1" x14ac:dyDescent="0.35">
      <c r="A55" s="24" t="s">
        <v>53</v>
      </c>
      <c r="B55" s="37">
        <f t="shared" si="7"/>
        <v>9.402796121754313E-2</v>
      </c>
      <c r="C55" s="21">
        <v>9.4027961217543125E-4</v>
      </c>
      <c r="D55" s="5"/>
      <c r="E55" s="5"/>
      <c r="F55" s="5"/>
      <c r="G55" s="5"/>
    </row>
    <row r="56" spans="1:11" ht="15" thickBot="1" x14ac:dyDescent="0.35">
      <c r="A56" s="24" t="s">
        <v>51</v>
      </c>
      <c r="B56" s="37">
        <f t="shared" si="7"/>
        <v>0.37222641864291856</v>
      </c>
      <c r="C56" s="21">
        <v>3.7222641864291858E-3</v>
      </c>
      <c r="D56" s="39"/>
      <c r="E56" s="5"/>
      <c r="F56" s="5"/>
      <c r="G56" s="5"/>
    </row>
    <row r="57" spans="1:11" s="29" customFormat="1" ht="15" thickBot="1" x14ac:dyDescent="0.35">
      <c r="A57" s="24" t="s">
        <v>205</v>
      </c>
      <c r="B57" s="37">
        <f t="shared" si="7"/>
        <v>1.7095992948644202E-2</v>
      </c>
      <c r="C57" s="21">
        <v>1.7095992948644204E-4</v>
      </c>
      <c r="D57" s="5"/>
      <c r="E57" s="27"/>
      <c r="F57" s="27"/>
      <c r="G57" s="27"/>
    </row>
    <row r="58" spans="1:11" s="29" customFormat="1" ht="15" thickBot="1" x14ac:dyDescent="0.35">
      <c r="A58" s="24" t="s">
        <v>217</v>
      </c>
      <c r="B58" s="37">
        <f>C58*100</f>
        <v>0</v>
      </c>
      <c r="C58" s="21">
        <v>0</v>
      </c>
      <c r="D58" s="39"/>
      <c r="E58" s="27"/>
      <c r="F58" s="27"/>
      <c r="G58" s="27"/>
    </row>
    <row r="59" spans="1:11" s="29" customFormat="1" ht="15" thickBot="1" x14ac:dyDescent="0.35">
      <c r="A59" s="24" t="s">
        <v>218</v>
      </c>
      <c r="B59" s="37">
        <f t="shared" si="7"/>
        <v>0.88662069999999993</v>
      </c>
      <c r="C59" s="21">
        <v>8.8662069999999992E-3</v>
      </c>
      <c r="D59" s="39"/>
      <c r="E59" s="27"/>
      <c r="F59" s="27"/>
      <c r="G59" s="27"/>
    </row>
    <row r="60" spans="1:11" s="29" customFormat="1" ht="15" thickBot="1" x14ac:dyDescent="0.35">
      <c r="A60" s="24" t="s">
        <v>219</v>
      </c>
      <c r="B60" s="37">
        <f t="shared" si="7"/>
        <v>0</v>
      </c>
      <c r="C60" s="21">
        <v>0</v>
      </c>
      <c r="D60" s="39"/>
      <c r="E60" s="27"/>
      <c r="F60" s="27"/>
      <c r="G60" s="27"/>
    </row>
    <row r="61" spans="1:11" s="29" customFormat="1" ht="15" thickBot="1" x14ac:dyDescent="0.35">
      <c r="A61" s="27"/>
      <c r="B61" s="28"/>
      <c r="C61" s="27"/>
      <c r="D61" s="27"/>
      <c r="E61" s="27"/>
      <c r="F61" s="27"/>
      <c r="G61" s="27"/>
    </row>
    <row r="62" spans="1:11" ht="15" thickBot="1" x14ac:dyDescent="0.35">
      <c r="A62" s="1" t="s">
        <v>190</v>
      </c>
      <c r="B62" s="1" t="s">
        <v>62</v>
      </c>
      <c r="C62" s="1" t="s">
        <v>216</v>
      </c>
      <c r="D62" s="1" t="s">
        <v>187</v>
      </c>
      <c r="E62" s="1" t="s">
        <v>216</v>
      </c>
      <c r="F62" s="1" t="s">
        <v>188</v>
      </c>
      <c r="G62" s="1" t="s">
        <v>216</v>
      </c>
      <c r="H62" s="1" t="s">
        <v>208</v>
      </c>
      <c r="I62" s="31"/>
      <c r="J62" s="31"/>
      <c r="K62" s="31"/>
    </row>
    <row r="63" spans="1:11" ht="15" thickBot="1" x14ac:dyDescent="0.35">
      <c r="A63" s="9" t="s">
        <v>206</v>
      </c>
      <c r="B63" s="26">
        <v>6.4254999999999993E-2</v>
      </c>
      <c r="C63" s="34">
        <v>7.8819906326595773E-2</v>
      </c>
      <c r="D63" s="1"/>
      <c r="E63" s="1"/>
      <c r="F63" s="1"/>
      <c r="G63" s="9"/>
      <c r="H63" s="34">
        <v>0.1384</v>
      </c>
      <c r="I63" s="31"/>
      <c r="J63" s="31"/>
      <c r="K63" s="31"/>
    </row>
    <row r="64" spans="1:11" ht="15" thickBot="1" x14ac:dyDescent="0.35">
      <c r="A64" s="9" t="s">
        <v>57</v>
      </c>
      <c r="B64" s="26">
        <v>0.13756000000000002</v>
      </c>
      <c r="C64" s="34">
        <v>1.0131689559660498E-2</v>
      </c>
      <c r="D64" s="9"/>
      <c r="E64" s="9"/>
      <c r="F64" s="9"/>
      <c r="G64" s="9"/>
      <c r="H64" s="5"/>
      <c r="I64" s="5"/>
    </row>
    <row r="65" spans="1:9" ht="15" thickBot="1" x14ac:dyDescent="0.35">
      <c r="A65" s="24" t="s">
        <v>58</v>
      </c>
      <c r="B65" s="26">
        <f>25.54*H63</f>
        <v>3.5347359999999997</v>
      </c>
      <c r="C65" s="34">
        <v>4.0755155502095561E-2</v>
      </c>
      <c r="D65" s="26">
        <f>(100/SUM($B$65,$B$67:$B$69))*B65</f>
        <v>26.35163021048287</v>
      </c>
      <c r="E65" s="26">
        <f>(100/SUM($B$65,$B$67:$B$69))*C65</f>
        <v>0.30383168275139888</v>
      </c>
      <c r="F65" s="21">
        <f>(D65/100)*$H$63</f>
        <v>3.6470656211308287E-2</v>
      </c>
      <c r="G65" s="21">
        <f>(E65/100)*$H$63</f>
        <v>4.2050304892793605E-4</v>
      </c>
      <c r="H65" s="39"/>
      <c r="I65" s="5"/>
    </row>
    <row r="66" spans="1:9" ht="15" thickBot="1" x14ac:dyDescent="0.35">
      <c r="A66" s="9" t="s">
        <v>207</v>
      </c>
      <c r="B66" s="26">
        <v>0.1135775</v>
      </c>
      <c r="C66" s="34">
        <v>1.2745193538480833E-2</v>
      </c>
      <c r="D66" s="26"/>
      <c r="E66" s="26"/>
      <c r="F66" s="9"/>
      <c r="G66" s="5"/>
      <c r="H66" s="39"/>
      <c r="I66" s="5"/>
    </row>
    <row r="67" spans="1:9" ht="15" thickBot="1" x14ac:dyDescent="0.35">
      <c r="A67" s="24" t="s">
        <v>59</v>
      </c>
      <c r="B67" s="26">
        <f>9.49*H63</f>
        <v>1.3134159999999999</v>
      </c>
      <c r="C67" s="34">
        <v>3.4639163168298431E-2</v>
      </c>
      <c r="D67" s="26">
        <f t="shared" ref="D67:E69" si="8">(100/SUM($B$65,$B$67:$B$69))*B67</f>
        <v>9.7915806851011151</v>
      </c>
      <c r="E67" s="26">
        <f t="shared" si="8"/>
        <v>0.25823665999711964</v>
      </c>
      <c r="F67" s="21">
        <f t="shared" ref="F67:G68" si="9">(D67/100)*$H$63</f>
        <v>1.3551547668179943E-2</v>
      </c>
      <c r="G67" s="21">
        <f t="shared" si="9"/>
        <v>3.5739953743601355E-4</v>
      </c>
      <c r="H67" s="39"/>
      <c r="I67" s="5"/>
    </row>
    <row r="68" spans="1:9" ht="15" thickBot="1" x14ac:dyDescent="0.35">
      <c r="A68" s="24" t="s">
        <v>60</v>
      </c>
      <c r="B68" s="26">
        <f>33.23*H63</f>
        <v>4.5990319999999993</v>
      </c>
      <c r="C68" s="34">
        <v>0.23308215996010256</v>
      </c>
      <c r="D68" s="26">
        <f t="shared" si="8"/>
        <v>34.286009079653319</v>
      </c>
      <c r="E68" s="26">
        <f t="shared" si="8"/>
        <v>1.7376389319964038</v>
      </c>
      <c r="F68" s="21">
        <f t="shared" si="9"/>
        <v>4.7451836566240191E-2</v>
      </c>
      <c r="G68" s="21">
        <f t="shared" si="9"/>
        <v>2.4048922818830226E-3</v>
      </c>
      <c r="H68" s="39"/>
      <c r="I68" s="5"/>
    </row>
    <row r="69" spans="1:9" ht="15" thickBot="1" x14ac:dyDescent="0.35">
      <c r="A69" s="24" t="s">
        <v>61</v>
      </c>
      <c r="B69" s="26">
        <f>28.66*H63</f>
        <v>3.9665439999999998</v>
      </c>
      <c r="C69" s="34">
        <v>0.132262171336579</v>
      </c>
      <c r="D69" s="26">
        <f t="shared" si="8"/>
        <v>29.570780024762691</v>
      </c>
      <c r="E69" s="26">
        <f t="shared" si="8"/>
        <v>0.98602097296574831</v>
      </c>
      <c r="F69" s="21">
        <f>(D69/100)*$H$63</f>
        <v>4.0925959554271557E-2</v>
      </c>
      <c r="G69" s="21">
        <f>(E69/100)*$H$63</f>
        <v>1.3646530265845956E-3</v>
      </c>
      <c r="H69" s="39"/>
      <c r="I69" s="5"/>
    </row>
    <row r="70" spans="1:9" x14ac:dyDescent="0.3">
      <c r="A70" s="5"/>
      <c r="B70" s="36">
        <f>SUM(B63:B69)</f>
        <v>13.729120499999997</v>
      </c>
      <c r="C70" s="5"/>
      <c r="D70" s="36">
        <f>SUM(D65:D69)</f>
        <v>100</v>
      </c>
      <c r="E70" s="36"/>
      <c r="F70" s="5"/>
      <c r="G70" s="38"/>
    </row>
    <row r="71" spans="1:9" x14ac:dyDescent="0.3">
      <c r="C71" s="5"/>
      <c r="E71" s="5"/>
    </row>
    <row r="72" spans="1:9" ht="15" thickBot="1" x14ac:dyDescent="0.35"/>
    <row r="73" spans="1:9" ht="15" thickBot="1" x14ac:dyDescent="0.35">
      <c r="A73" s="17" t="s">
        <v>227</v>
      </c>
      <c r="B73" s="1" t="s">
        <v>62</v>
      </c>
    </row>
    <row r="74" spans="1:9" ht="15" thickBot="1" x14ac:dyDescent="0.35">
      <c r="A74" s="17" t="s">
        <v>90</v>
      </c>
      <c r="B74" s="40">
        <v>0.15840000000000001</v>
      </c>
    </row>
    <row r="75" spans="1:9" ht="15" thickBot="1" x14ac:dyDescent="0.35">
      <c r="A75" s="17" t="s">
        <v>91</v>
      </c>
      <c r="B75" s="40">
        <v>0.51990000000000003</v>
      </c>
    </row>
    <row r="76" spans="1:9" ht="15" thickBot="1" x14ac:dyDescent="0.35">
      <c r="A76" s="17" t="s">
        <v>228</v>
      </c>
      <c r="B76" s="17">
        <v>42.27</v>
      </c>
    </row>
    <row r="77" spans="1:9" ht="15" thickBot="1" x14ac:dyDescent="0.35">
      <c r="A77" s="17" t="s">
        <v>194</v>
      </c>
      <c r="B77" s="17">
        <v>29.73</v>
      </c>
    </row>
    <row r="78" spans="1:9" ht="15" thickBot="1" x14ac:dyDescent="0.35">
      <c r="A78" s="17" t="s">
        <v>189</v>
      </c>
      <c r="B78" s="17">
        <v>13.84</v>
      </c>
    </row>
    <row r="79" spans="1:9" ht="15" thickBot="1" x14ac:dyDescent="0.35">
      <c r="A79" s="17" t="s">
        <v>229</v>
      </c>
      <c r="B79" s="40">
        <v>25.5017</v>
      </c>
    </row>
  </sheetData>
  <sortState xmlns:xlrd2="http://schemas.microsoft.com/office/spreadsheetml/2017/richdata2" ref="A18:F37">
    <sortCondition ref="A18:A37"/>
  </sortState>
  <mergeCells count="1">
    <mergeCell ref="B45:B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5"/>
  <sheetViews>
    <sheetView workbookViewId="0"/>
  </sheetViews>
  <sheetFormatPr defaultRowHeight="14.4" x14ac:dyDescent="0.3"/>
  <cols>
    <col min="1" max="1" width="38.5546875" customWidth="1"/>
    <col min="3" max="3" width="16.6640625" customWidth="1"/>
    <col min="4" max="4" width="27" customWidth="1"/>
  </cols>
  <sheetData>
    <row r="1" spans="1:5" x14ac:dyDescent="0.3">
      <c r="A1" t="s">
        <v>63</v>
      </c>
      <c r="B1" t="s">
        <v>64</v>
      </c>
      <c r="C1" t="s">
        <v>65</v>
      </c>
      <c r="D1" t="s">
        <v>66</v>
      </c>
    </row>
    <row r="2" spans="1:5" x14ac:dyDescent="0.3">
      <c r="A2" t="s">
        <v>5</v>
      </c>
      <c r="B2" t="s">
        <v>86</v>
      </c>
      <c r="C2" t="s">
        <v>90</v>
      </c>
      <c r="D2">
        <f>-Calculations!E2</f>
        <v>-1.2245921015454507E-3</v>
      </c>
      <c r="E2">
        <v>-1.2245921015454507E-3</v>
      </c>
    </row>
    <row r="3" spans="1:5" x14ac:dyDescent="0.3">
      <c r="A3" t="s">
        <v>6</v>
      </c>
      <c r="B3" t="s">
        <v>87</v>
      </c>
      <c r="C3" t="s">
        <v>90</v>
      </c>
      <c r="D3">
        <f>-Calculations!E3</f>
        <v>-1.1363267423932053E-3</v>
      </c>
      <c r="E3">
        <v>-1.1363267423932053E-3</v>
      </c>
    </row>
    <row r="4" spans="1:5" x14ac:dyDescent="0.3">
      <c r="A4" t="s">
        <v>7</v>
      </c>
      <c r="B4" t="s">
        <v>88</v>
      </c>
      <c r="C4" t="s">
        <v>90</v>
      </c>
      <c r="D4">
        <f>-Calculations!E4</f>
        <v>-1.284285953642322E-3</v>
      </c>
      <c r="E4">
        <v>-1.284285953642322E-3</v>
      </c>
    </row>
    <row r="5" spans="1:5" x14ac:dyDescent="0.3">
      <c r="A5" t="s">
        <v>8</v>
      </c>
      <c r="B5" t="s">
        <v>89</v>
      </c>
      <c r="C5" t="s">
        <v>90</v>
      </c>
      <c r="D5">
        <f>-Calculations!E5</f>
        <v>-1.1913151422643224E-3</v>
      </c>
      <c r="E5">
        <v>-1.1913151422643224E-3</v>
      </c>
    </row>
    <row r="6" spans="1:5" x14ac:dyDescent="0.3">
      <c r="A6" t="s">
        <v>90</v>
      </c>
      <c r="B6" t="s">
        <v>185</v>
      </c>
      <c r="C6" t="s">
        <v>90</v>
      </c>
      <c r="D6">
        <v>1</v>
      </c>
      <c r="E6">
        <v>1</v>
      </c>
    </row>
    <row r="7" spans="1:5" x14ac:dyDescent="0.3">
      <c r="A7" t="s">
        <v>9</v>
      </c>
      <c r="B7" t="s">
        <v>95</v>
      </c>
      <c r="C7" t="s">
        <v>91</v>
      </c>
      <c r="D7">
        <f>-Calculations!F10</f>
        <v>-3.8341842730854657E-3</v>
      </c>
      <c r="E7">
        <v>-3.8341842730854657E-3</v>
      </c>
    </row>
    <row r="8" spans="1:5" x14ac:dyDescent="0.3">
      <c r="A8" t="s">
        <v>10</v>
      </c>
      <c r="B8" t="s">
        <v>96</v>
      </c>
      <c r="C8" t="s">
        <v>91</v>
      </c>
      <c r="D8">
        <f>-Calculations!F11</f>
        <v>-3.8199478267786661E-3</v>
      </c>
      <c r="E8">
        <v>-3.8199478267786661E-3</v>
      </c>
    </row>
    <row r="9" spans="1:5" x14ac:dyDescent="0.3">
      <c r="A9" t="s">
        <v>11</v>
      </c>
      <c r="B9" t="s">
        <v>97</v>
      </c>
      <c r="C9" t="s">
        <v>91</v>
      </c>
      <c r="D9">
        <f>-Calculations!F12</f>
        <v>-3.8322719146263434E-3</v>
      </c>
      <c r="E9">
        <v>-3.8322719146263434E-3</v>
      </c>
    </row>
    <row r="10" spans="1:5" x14ac:dyDescent="0.3">
      <c r="A10" t="s">
        <v>12</v>
      </c>
      <c r="B10" t="s">
        <v>98</v>
      </c>
      <c r="C10" t="s">
        <v>91</v>
      </c>
      <c r="D10">
        <f>-Calculations!F13</f>
        <v>-3.8300290250755211E-3</v>
      </c>
      <c r="E10">
        <v>-3.8300290250755211E-3</v>
      </c>
    </row>
    <row r="11" spans="1:5" x14ac:dyDescent="0.3">
      <c r="A11" t="s">
        <v>91</v>
      </c>
      <c r="B11" t="s">
        <v>186</v>
      </c>
      <c r="C11" t="s">
        <v>91</v>
      </c>
      <c r="D11">
        <v>1</v>
      </c>
      <c r="E11">
        <v>1</v>
      </c>
    </row>
    <row r="12" spans="1:5" x14ac:dyDescent="0.3">
      <c r="A12" t="s">
        <v>119</v>
      </c>
      <c r="B12" t="s">
        <v>121</v>
      </c>
      <c r="C12" t="s">
        <v>92</v>
      </c>
      <c r="D12">
        <f>Calculations!F18</f>
        <v>0.18775102189342668</v>
      </c>
      <c r="E12">
        <v>0.18775102189342668</v>
      </c>
    </row>
    <row r="13" spans="1:5" x14ac:dyDescent="0.3">
      <c r="A13" t="s">
        <v>120</v>
      </c>
      <c r="B13" t="s">
        <v>122</v>
      </c>
      <c r="C13" t="s">
        <v>92</v>
      </c>
      <c r="D13">
        <f>Calculations!F19</f>
        <v>0.18036478702315173</v>
      </c>
      <c r="E13">
        <v>0.18036478702315173</v>
      </c>
    </row>
    <row r="14" spans="1:5" x14ac:dyDescent="0.3">
      <c r="A14" t="s">
        <v>123</v>
      </c>
      <c r="B14" t="s">
        <v>124</v>
      </c>
      <c r="C14" t="s">
        <v>92</v>
      </c>
      <c r="D14">
        <f>Calculations!F20</f>
        <v>0.1498166904620388</v>
      </c>
      <c r="E14">
        <v>0.1498166904620388</v>
      </c>
    </row>
    <row r="15" spans="1:5" x14ac:dyDescent="0.3">
      <c r="A15" t="s">
        <v>125</v>
      </c>
      <c r="B15" t="s">
        <v>129</v>
      </c>
      <c r="C15" t="s">
        <v>92</v>
      </c>
      <c r="D15">
        <f>Calculations!F21</f>
        <v>0.17516693396799451</v>
      </c>
      <c r="E15">
        <v>0.17516693396799451</v>
      </c>
    </row>
    <row r="16" spans="1:5" x14ac:dyDescent="0.3">
      <c r="A16" t="s">
        <v>126</v>
      </c>
      <c r="B16" t="s">
        <v>130</v>
      </c>
      <c r="C16" t="s">
        <v>92</v>
      </c>
      <c r="D16">
        <f>Calculations!F22</f>
        <v>6.8336059877623465E-2</v>
      </c>
      <c r="E16">
        <v>6.8336059877623465E-2</v>
      </c>
    </row>
    <row r="17" spans="1:5" x14ac:dyDescent="0.3">
      <c r="A17" t="s">
        <v>127</v>
      </c>
      <c r="B17" t="s">
        <v>131</v>
      </c>
      <c r="C17" t="s">
        <v>92</v>
      </c>
      <c r="D17">
        <f>Calculations!F23</f>
        <v>0.16130480250290141</v>
      </c>
      <c r="E17">
        <v>0.16130480250290141</v>
      </c>
    </row>
    <row r="18" spans="1:5" x14ac:dyDescent="0.3">
      <c r="A18" t="s">
        <v>128</v>
      </c>
      <c r="B18" t="s">
        <v>132</v>
      </c>
      <c r="C18" t="s">
        <v>92</v>
      </c>
      <c r="D18">
        <f>Calculations!F24</f>
        <v>0.17427801541666613</v>
      </c>
      <c r="E18">
        <v>0.17427801541666613</v>
      </c>
    </row>
    <row r="19" spans="1:5" x14ac:dyDescent="0.3">
      <c r="A19" t="s">
        <v>133</v>
      </c>
      <c r="B19" t="s">
        <v>135</v>
      </c>
      <c r="C19" t="s">
        <v>92</v>
      </c>
      <c r="D19">
        <f>Calculations!F25</f>
        <v>0.18378837292967359</v>
      </c>
      <c r="E19">
        <v>0.18378837292967359</v>
      </c>
    </row>
    <row r="20" spans="1:5" x14ac:dyDescent="0.3">
      <c r="A20" t="s">
        <v>134</v>
      </c>
      <c r="B20" t="s">
        <v>136</v>
      </c>
      <c r="C20" t="s">
        <v>92</v>
      </c>
      <c r="D20">
        <f>Calculations!F26</f>
        <v>0.13035687109139177</v>
      </c>
      <c r="E20">
        <v>0.13035687109139177</v>
      </c>
    </row>
    <row r="21" spans="1:5" x14ac:dyDescent="0.3">
      <c r="A21" t="s">
        <v>137</v>
      </c>
      <c r="B21" t="s">
        <v>138</v>
      </c>
      <c r="C21" t="s">
        <v>92</v>
      </c>
      <c r="D21">
        <f>Calculations!F27</f>
        <v>0.16734159475308746</v>
      </c>
      <c r="E21">
        <v>0.16734159475308746</v>
      </c>
    </row>
    <row r="22" spans="1:5" x14ac:dyDescent="0.3">
      <c r="A22" t="s">
        <v>139</v>
      </c>
      <c r="B22" t="s">
        <v>141</v>
      </c>
      <c r="C22" t="s">
        <v>92</v>
      </c>
      <c r="D22">
        <f>Calculations!F28</f>
        <v>0.18539485223930322</v>
      </c>
      <c r="E22">
        <v>0.18539485223930322</v>
      </c>
    </row>
    <row r="23" spans="1:5" x14ac:dyDescent="0.3">
      <c r="A23" t="s">
        <v>140</v>
      </c>
      <c r="B23" t="s">
        <v>142</v>
      </c>
      <c r="C23" t="s">
        <v>92</v>
      </c>
      <c r="D23">
        <f>Calculations!F29</f>
        <v>0.16400725769710062</v>
      </c>
      <c r="E23">
        <v>0.16400725769710062</v>
      </c>
    </row>
    <row r="24" spans="1:5" x14ac:dyDescent="0.3">
      <c r="A24" t="s">
        <v>143</v>
      </c>
      <c r="B24" t="s">
        <v>144</v>
      </c>
      <c r="C24" t="s">
        <v>92</v>
      </c>
      <c r="D24">
        <f>Calculations!F30</f>
        <v>0.1280007014372683</v>
      </c>
      <c r="E24">
        <v>0.1280007014372683</v>
      </c>
    </row>
    <row r="25" spans="1:5" x14ac:dyDescent="0.3">
      <c r="A25" t="s">
        <v>145</v>
      </c>
      <c r="B25" t="s">
        <v>146</v>
      </c>
      <c r="C25" t="s">
        <v>92</v>
      </c>
      <c r="D25">
        <f>Calculations!F31</f>
        <v>0.15101619501322894</v>
      </c>
      <c r="E25">
        <v>0.15101619501322894</v>
      </c>
    </row>
    <row r="26" spans="1:5" x14ac:dyDescent="0.3">
      <c r="A26" t="s">
        <v>147</v>
      </c>
      <c r="B26" t="s">
        <v>150</v>
      </c>
      <c r="C26" t="s">
        <v>92</v>
      </c>
      <c r="D26">
        <f>Calculations!F32</f>
        <v>0.17641998782950563</v>
      </c>
      <c r="E26">
        <v>0.17641998782950563</v>
      </c>
    </row>
    <row r="27" spans="1:5" x14ac:dyDescent="0.3">
      <c r="A27" t="s">
        <v>148</v>
      </c>
      <c r="B27" t="s">
        <v>151</v>
      </c>
      <c r="C27" t="s">
        <v>92</v>
      </c>
      <c r="D27">
        <f>Calculations!F33</f>
        <v>0.18458804263046699</v>
      </c>
      <c r="E27">
        <v>0.18458804263046699</v>
      </c>
    </row>
    <row r="28" spans="1:5" x14ac:dyDescent="0.3">
      <c r="A28" t="s">
        <v>149</v>
      </c>
      <c r="B28" t="s">
        <v>152</v>
      </c>
      <c r="C28" t="s">
        <v>92</v>
      </c>
      <c r="D28">
        <f>Calculations!F34</f>
        <v>0.17859408982853775</v>
      </c>
      <c r="E28">
        <v>0.17859408982853775</v>
      </c>
    </row>
    <row r="29" spans="1:5" x14ac:dyDescent="0.3">
      <c r="A29" t="s">
        <v>153</v>
      </c>
      <c r="B29" t="s">
        <v>154</v>
      </c>
      <c r="C29" t="s">
        <v>92</v>
      </c>
      <c r="D29">
        <f>Calculations!F35</f>
        <v>9.5728317083819528E-2</v>
      </c>
      <c r="E29">
        <v>9.5728317083819528E-2</v>
      </c>
    </row>
    <row r="30" spans="1:5" x14ac:dyDescent="0.3">
      <c r="A30" t="s">
        <v>155</v>
      </c>
      <c r="B30" t="s">
        <v>156</v>
      </c>
      <c r="C30" t="s">
        <v>92</v>
      </c>
      <c r="D30">
        <f>Calculations!F36</f>
        <v>0.13182412219418682</v>
      </c>
      <c r="E30">
        <v>0.13182412219418682</v>
      </c>
    </row>
    <row r="31" spans="1:5" x14ac:dyDescent="0.3">
      <c r="A31" t="s">
        <v>157</v>
      </c>
      <c r="B31" t="s">
        <v>158</v>
      </c>
      <c r="C31" t="s">
        <v>92</v>
      </c>
      <c r="D31">
        <f>Calculations!F37</f>
        <v>0.18102165856308922</v>
      </c>
      <c r="E31">
        <v>0.18102165856308922</v>
      </c>
    </row>
    <row r="32" spans="1:5" x14ac:dyDescent="0.3">
      <c r="A32" t="s">
        <v>159</v>
      </c>
      <c r="B32" t="s">
        <v>99</v>
      </c>
      <c r="C32" t="s">
        <v>92</v>
      </c>
      <c r="D32">
        <f>-D12</f>
        <v>-0.18775102189342668</v>
      </c>
      <c r="E32">
        <v>-0.18775102189342668</v>
      </c>
    </row>
    <row r="33" spans="1:5" x14ac:dyDescent="0.3">
      <c r="A33" t="s">
        <v>160</v>
      </c>
      <c r="B33" t="s">
        <v>100</v>
      </c>
      <c r="C33" t="s">
        <v>92</v>
      </c>
      <c r="D33">
        <f t="shared" ref="D33:D51" si="0">-D13</f>
        <v>-0.18036478702315173</v>
      </c>
      <c r="E33">
        <v>-0.18036478702315173</v>
      </c>
    </row>
    <row r="34" spans="1:5" x14ac:dyDescent="0.3">
      <c r="A34" t="s">
        <v>161</v>
      </c>
      <c r="B34" t="s">
        <v>101</v>
      </c>
      <c r="C34" t="s">
        <v>92</v>
      </c>
      <c r="D34">
        <f t="shared" si="0"/>
        <v>-0.1498166904620388</v>
      </c>
      <c r="E34">
        <v>-0.1498166904620388</v>
      </c>
    </row>
    <row r="35" spans="1:5" x14ac:dyDescent="0.3">
      <c r="A35" t="s">
        <v>162</v>
      </c>
      <c r="B35" t="s">
        <v>102</v>
      </c>
      <c r="C35" t="s">
        <v>92</v>
      </c>
      <c r="D35">
        <f t="shared" si="0"/>
        <v>-0.17516693396799451</v>
      </c>
      <c r="E35">
        <v>-0.17516693396799451</v>
      </c>
    </row>
    <row r="36" spans="1:5" x14ac:dyDescent="0.3">
      <c r="A36" t="s">
        <v>163</v>
      </c>
      <c r="B36" t="s">
        <v>103</v>
      </c>
      <c r="C36" t="s">
        <v>92</v>
      </c>
      <c r="D36">
        <f t="shared" si="0"/>
        <v>-6.8336059877623465E-2</v>
      </c>
      <c r="E36">
        <v>-6.8336059877623465E-2</v>
      </c>
    </row>
    <row r="37" spans="1:5" x14ac:dyDescent="0.3">
      <c r="A37" t="s">
        <v>164</v>
      </c>
      <c r="B37" t="s">
        <v>104</v>
      </c>
      <c r="C37" t="s">
        <v>92</v>
      </c>
      <c r="D37">
        <f t="shared" si="0"/>
        <v>-0.16130480250290141</v>
      </c>
      <c r="E37">
        <v>-0.16130480250290141</v>
      </c>
    </row>
    <row r="38" spans="1:5" x14ac:dyDescent="0.3">
      <c r="A38" t="s">
        <v>165</v>
      </c>
      <c r="B38" t="s">
        <v>105</v>
      </c>
      <c r="C38" t="s">
        <v>92</v>
      </c>
      <c r="D38">
        <f t="shared" si="0"/>
        <v>-0.17427801541666613</v>
      </c>
      <c r="E38">
        <v>-0.17427801541666613</v>
      </c>
    </row>
    <row r="39" spans="1:5" x14ac:dyDescent="0.3">
      <c r="A39" t="s">
        <v>166</v>
      </c>
      <c r="B39" t="s">
        <v>106</v>
      </c>
      <c r="C39" t="s">
        <v>92</v>
      </c>
      <c r="D39">
        <f t="shared" si="0"/>
        <v>-0.18378837292967359</v>
      </c>
      <c r="E39">
        <v>-0.18378837292967359</v>
      </c>
    </row>
    <row r="40" spans="1:5" x14ac:dyDescent="0.3">
      <c r="A40" t="s">
        <v>167</v>
      </c>
      <c r="B40" t="s">
        <v>107</v>
      </c>
      <c r="C40" t="s">
        <v>92</v>
      </c>
      <c r="D40">
        <f t="shared" si="0"/>
        <v>-0.13035687109139177</v>
      </c>
      <c r="E40">
        <v>-0.13035687109139177</v>
      </c>
    </row>
    <row r="41" spans="1:5" x14ac:dyDescent="0.3">
      <c r="A41" t="s">
        <v>168</v>
      </c>
      <c r="B41" t="s">
        <v>108</v>
      </c>
      <c r="C41" t="s">
        <v>92</v>
      </c>
      <c r="D41">
        <f t="shared" si="0"/>
        <v>-0.16734159475308746</v>
      </c>
      <c r="E41">
        <v>-0.16734159475308746</v>
      </c>
    </row>
    <row r="42" spans="1:5" x14ac:dyDescent="0.3">
      <c r="A42" t="s">
        <v>169</v>
      </c>
      <c r="B42" t="s">
        <v>109</v>
      </c>
      <c r="C42" t="s">
        <v>92</v>
      </c>
      <c r="D42">
        <f t="shared" si="0"/>
        <v>-0.18539485223930322</v>
      </c>
      <c r="E42">
        <v>-0.18539485223930322</v>
      </c>
    </row>
    <row r="43" spans="1:5" x14ac:dyDescent="0.3">
      <c r="A43" t="s">
        <v>170</v>
      </c>
      <c r="B43" t="s">
        <v>110</v>
      </c>
      <c r="C43" t="s">
        <v>92</v>
      </c>
      <c r="D43">
        <f t="shared" si="0"/>
        <v>-0.16400725769710062</v>
      </c>
      <c r="E43">
        <v>-0.16400725769710062</v>
      </c>
    </row>
    <row r="44" spans="1:5" x14ac:dyDescent="0.3">
      <c r="A44" t="s">
        <v>171</v>
      </c>
      <c r="B44" t="s">
        <v>111</v>
      </c>
      <c r="C44" t="s">
        <v>92</v>
      </c>
      <c r="D44">
        <f t="shared" si="0"/>
        <v>-0.1280007014372683</v>
      </c>
      <c r="E44">
        <v>-0.1280007014372683</v>
      </c>
    </row>
    <row r="45" spans="1:5" x14ac:dyDescent="0.3">
      <c r="A45" t="s">
        <v>172</v>
      </c>
      <c r="B45" t="s">
        <v>112</v>
      </c>
      <c r="C45" t="s">
        <v>92</v>
      </c>
      <c r="D45">
        <f t="shared" si="0"/>
        <v>-0.15101619501322894</v>
      </c>
      <c r="E45">
        <v>-0.15101619501322894</v>
      </c>
    </row>
    <row r="46" spans="1:5" x14ac:dyDescent="0.3">
      <c r="A46" t="s">
        <v>173</v>
      </c>
      <c r="B46" t="s">
        <v>113</v>
      </c>
      <c r="C46" t="s">
        <v>92</v>
      </c>
      <c r="D46">
        <f t="shared" si="0"/>
        <v>-0.17641998782950563</v>
      </c>
      <c r="E46">
        <v>-0.17641998782950563</v>
      </c>
    </row>
    <row r="47" spans="1:5" x14ac:dyDescent="0.3">
      <c r="A47" t="s">
        <v>174</v>
      </c>
      <c r="B47" t="s">
        <v>114</v>
      </c>
      <c r="C47" t="s">
        <v>92</v>
      </c>
      <c r="D47">
        <f t="shared" si="0"/>
        <v>-0.18458804263046699</v>
      </c>
      <c r="E47">
        <v>-0.18458804263046699</v>
      </c>
    </row>
    <row r="48" spans="1:5" x14ac:dyDescent="0.3">
      <c r="A48" t="s">
        <v>175</v>
      </c>
      <c r="B48" t="s">
        <v>115</v>
      </c>
      <c r="C48" t="s">
        <v>92</v>
      </c>
      <c r="D48">
        <f t="shared" si="0"/>
        <v>-0.17859408982853775</v>
      </c>
      <c r="E48">
        <v>-0.17859408982853775</v>
      </c>
    </row>
    <row r="49" spans="1:5" x14ac:dyDescent="0.3">
      <c r="A49" t="s">
        <v>176</v>
      </c>
      <c r="B49" t="s">
        <v>116</v>
      </c>
      <c r="C49" t="s">
        <v>92</v>
      </c>
      <c r="D49">
        <f t="shared" si="0"/>
        <v>-9.5728317083819528E-2</v>
      </c>
      <c r="E49">
        <v>-9.5728317083819528E-2</v>
      </c>
    </row>
    <row r="50" spans="1:5" x14ac:dyDescent="0.3">
      <c r="A50" t="s">
        <v>177</v>
      </c>
      <c r="B50" t="s">
        <v>117</v>
      </c>
      <c r="C50" t="s">
        <v>92</v>
      </c>
      <c r="D50">
        <f t="shared" si="0"/>
        <v>-0.13182412219418682</v>
      </c>
      <c r="E50">
        <v>-0.13182412219418682</v>
      </c>
    </row>
    <row r="51" spans="1:5" x14ac:dyDescent="0.3">
      <c r="A51" t="s">
        <v>178</v>
      </c>
      <c r="B51" t="s">
        <v>118</v>
      </c>
      <c r="C51" t="s">
        <v>92</v>
      </c>
      <c r="D51">
        <f t="shared" si="0"/>
        <v>-0.18102165856308922</v>
      </c>
      <c r="E51">
        <v>-0.18102165856308922</v>
      </c>
    </row>
    <row r="52" spans="1:5" x14ac:dyDescent="0.3">
      <c r="A52" t="s">
        <v>179</v>
      </c>
      <c r="B52" t="s">
        <v>180</v>
      </c>
      <c r="C52" t="s">
        <v>92</v>
      </c>
      <c r="D52">
        <v>1</v>
      </c>
      <c r="E52">
        <v>1</v>
      </c>
    </row>
    <row r="53" spans="1:5" x14ac:dyDescent="0.3">
      <c r="A53" t="s">
        <v>67</v>
      </c>
      <c r="B53" t="s">
        <v>68</v>
      </c>
      <c r="C53" t="s">
        <v>94</v>
      </c>
      <c r="D53">
        <f>-Calculations!C56</f>
        <v>-3.7222641864291858E-3</v>
      </c>
      <c r="E53">
        <v>-3.7222641864291858E-3</v>
      </c>
    </row>
    <row r="54" spans="1:5" x14ac:dyDescent="0.3">
      <c r="A54" t="s">
        <v>69</v>
      </c>
      <c r="B54" t="s">
        <v>70</v>
      </c>
      <c r="C54" t="s">
        <v>94</v>
      </c>
      <c r="D54">
        <f>-Calculations!C54</f>
        <v>-1.1345523928972142E-3</v>
      </c>
      <c r="E54">
        <v>-1.1345523928972142E-3</v>
      </c>
    </row>
    <row r="55" spans="1:5" x14ac:dyDescent="0.3">
      <c r="A55" t="s">
        <v>71</v>
      </c>
      <c r="B55" t="s">
        <v>72</v>
      </c>
      <c r="C55" t="s">
        <v>94</v>
      </c>
      <c r="D55">
        <f>-Calculations!C55</f>
        <v>-9.4027961217543125E-4</v>
      </c>
      <c r="E55">
        <v>-9.4027961217543125E-4</v>
      </c>
    </row>
    <row r="56" spans="1:5" x14ac:dyDescent="0.3">
      <c r="A56" t="s">
        <v>73</v>
      </c>
      <c r="B56" t="s">
        <v>74</v>
      </c>
      <c r="C56" t="s">
        <v>94</v>
      </c>
      <c r="D56">
        <f>-Calculations!C53</f>
        <v>-1.4687011790117275E-3</v>
      </c>
      <c r="E56">
        <v>-1.4687011790117275E-3</v>
      </c>
    </row>
    <row r="57" spans="1:5" x14ac:dyDescent="0.3">
      <c r="A57" t="s">
        <v>75</v>
      </c>
      <c r="B57" t="s">
        <v>76</v>
      </c>
      <c r="C57" t="s">
        <v>94</v>
      </c>
      <c r="D57">
        <f>-Calculations!C51</f>
        <v>-0.13143699519999999</v>
      </c>
      <c r="E57">
        <v>-0.13143699519999999</v>
      </c>
    </row>
    <row r="58" spans="1:5" x14ac:dyDescent="0.3">
      <c r="A58" t="s">
        <v>77</v>
      </c>
      <c r="B58" t="s">
        <v>78</v>
      </c>
      <c r="C58" t="s">
        <v>94</v>
      </c>
      <c r="D58">
        <f>-Calculations!C50</f>
        <v>-1.1743200699999999E-2</v>
      </c>
      <c r="E58">
        <v>-1.1743200699999999E-2</v>
      </c>
    </row>
    <row r="59" spans="1:5" x14ac:dyDescent="0.3">
      <c r="A59" t="s">
        <v>79</v>
      </c>
      <c r="B59" t="s">
        <v>80</v>
      </c>
      <c r="C59" t="s">
        <v>94</v>
      </c>
      <c r="D59">
        <f>-Calculations!C52</f>
        <v>-2.1532216999999999E-2</v>
      </c>
      <c r="E59">
        <v>-2.1532216999999999E-2</v>
      </c>
    </row>
    <row r="60" spans="1:5" x14ac:dyDescent="0.3">
      <c r="A60" t="s">
        <v>210</v>
      </c>
      <c r="B60" t="s">
        <v>211</v>
      </c>
      <c r="C60" t="s">
        <v>94</v>
      </c>
      <c r="D60">
        <f>-Calculations!C57</f>
        <v>-1.7095992948644204E-4</v>
      </c>
      <c r="E60">
        <v>-1.7095992948644204E-4</v>
      </c>
    </row>
    <row r="61" spans="1:5" x14ac:dyDescent="0.3">
      <c r="A61" t="s">
        <v>220</v>
      </c>
      <c r="B61" t="s">
        <v>223</v>
      </c>
      <c r="C61" t="s">
        <v>94</v>
      </c>
      <c r="D61">
        <f>-Calculations!C58</f>
        <v>0</v>
      </c>
      <c r="E61">
        <v>0</v>
      </c>
    </row>
    <row r="62" spans="1:5" x14ac:dyDescent="0.3">
      <c r="A62" t="s">
        <v>221</v>
      </c>
      <c r="B62" t="s">
        <v>224</v>
      </c>
      <c r="C62" t="s">
        <v>94</v>
      </c>
      <c r="D62">
        <f>-Calculations!C59</f>
        <v>-8.8662069999999992E-3</v>
      </c>
      <c r="E62">
        <v>-8.8662069999999992E-3</v>
      </c>
    </row>
    <row r="63" spans="1:5" x14ac:dyDescent="0.3">
      <c r="A63" t="s">
        <v>222</v>
      </c>
      <c r="B63" t="s">
        <v>225</v>
      </c>
      <c r="C63" t="s">
        <v>94</v>
      </c>
      <c r="D63">
        <f>-Calculations!C60</f>
        <v>0</v>
      </c>
      <c r="E63">
        <v>0</v>
      </c>
    </row>
    <row r="64" spans="1:5" x14ac:dyDescent="0.3">
      <c r="A64" t="s">
        <v>181</v>
      </c>
      <c r="B64" t="s">
        <v>183</v>
      </c>
      <c r="C64" t="s">
        <v>94</v>
      </c>
      <c r="D64">
        <v>1</v>
      </c>
      <c r="E64">
        <v>1</v>
      </c>
    </row>
    <row r="65" spans="1:5" x14ac:dyDescent="0.3">
      <c r="A65" t="s">
        <v>81</v>
      </c>
      <c r="B65" t="s">
        <v>82</v>
      </c>
      <c r="C65" t="s">
        <v>93</v>
      </c>
      <c r="D65">
        <f>-Calculations!F65</f>
        <v>-3.6470656211308287E-2</v>
      </c>
      <c r="E65">
        <v>-3.6470656211308287E-2</v>
      </c>
    </row>
    <row r="66" spans="1:5" x14ac:dyDescent="0.3">
      <c r="A66" t="s">
        <v>212</v>
      </c>
      <c r="B66" t="s">
        <v>213</v>
      </c>
      <c r="C66" t="s">
        <v>93</v>
      </c>
      <c r="D66">
        <f>-Calculations!F67</f>
        <v>-1.3551547668179943E-2</v>
      </c>
      <c r="E66">
        <v>-1.3551547668179943E-2</v>
      </c>
    </row>
    <row r="67" spans="1:5" x14ac:dyDescent="0.3">
      <c r="A67" t="s">
        <v>84</v>
      </c>
      <c r="B67" t="s">
        <v>83</v>
      </c>
      <c r="C67" t="s">
        <v>93</v>
      </c>
      <c r="D67">
        <f>-Calculations!F68</f>
        <v>-4.7451836566240191E-2</v>
      </c>
      <c r="E67">
        <v>-4.7451836566240191E-2</v>
      </c>
    </row>
    <row r="68" spans="1:5" x14ac:dyDescent="0.3">
      <c r="A68" t="s">
        <v>85</v>
      </c>
      <c r="B68" t="s">
        <v>209</v>
      </c>
      <c r="C68" t="s">
        <v>93</v>
      </c>
      <c r="D68">
        <f>-Calculations!F69</f>
        <v>-4.0925959554271557E-2</v>
      </c>
      <c r="E68">
        <v>-4.0925959554271557E-2</v>
      </c>
    </row>
    <row r="69" spans="1:5" x14ac:dyDescent="0.3">
      <c r="A69" t="s">
        <v>182</v>
      </c>
      <c r="B69" t="s">
        <v>184</v>
      </c>
      <c r="C69" t="s">
        <v>93</v>
      </c>
      <c r="D69">
        <v>1</v>
      </c>
      <c r="E69">
        <v>1</v>
      </c>
    </row>
    <row r="70" spans="1:5" x14ac:dyDescent="0.3">
      <c r="A70" t="s">
        <v>192</v>
      </c>
      <c r="B70" t="s">
        <v>201</v>
      </c>
      <c r="C70" t="s">
        <v>191</v>
      </c>
      <c r="D70">
        <f>-Calculations!E42</f>
        <v>-0.59152975133214925</v>
      </c>
      <c r="E70">
        <v>-0.59152975133214925</v>
      </c>
    </row>
    <row r="71" spans="1:5" x14ac:dyDescent="0.3">
      <c r="A71" t="s">
        <v>193</v>
      </c>
      <c r="B71" t="s">
        <v>202</v>
      </c>
      <c r="C71" t="s">
        <v>191</v>
      </c>
      <c r="D71">
        <f>-Calculations!E43</f>
        <v>-3.3359236234458259E-2</v>
      </c>
      <c r="E71">
        <v>-3.3359236234458259E-2</v>
      </c>
    </row>
    <row r="72" spans="1:5" x14ac:dyDescent="0.3">
      <c r="A72" t="s">
        <v>198</v>
      </c>
      <c r="B72" t="s">
        <v>203</v>
      </c>
      <c r="C72" t="s">
        <v>191</v>
      </c>
      <c r="D72">
        <f>-Calculations!E44</f>
        <v>-0.20479351204805199</v>
      </c>
      <c r="E72">
        <v>-0.20479351204805199</v>
      </c>
    </row>
    <row r="73" spans="1:5" x14ac:dyDescent="0.3">
      <c r="A73" t="s">
        <v>196</v>
      </c>
      <c r="B73" t="s">
        <v>199</v>
      </c>
      <c r="C73" t="s">
        <v>191</v>
      </c>
      <c r="D73">
        <f>-Calculations!E45</f>
        <v>-8.1316607460035537E-2</v>
      </c>
      <c r="E73">
        <v>-8.1316607460035537E-2</v>
      </c>
    </row>
    <row r="74" spans="1:5" x14ac:dyDescent="0.3">
      <c r="A74" t="s">
        <v>197</v>
      </c>
      <c r="B74" t="s">
        <v>200</v>
      </c>
      <c r="C74" t="s">
        <v>191</v>
      </c>
      <c r="D74">
        <f>-Calculations!E46</f>
        <v>-8.1316607460035537E-2</v>
      </c>
      <c r="E74">
        <v>-8.1316607460035537E-2</v>
      </c>
    </row>
    <row r="75" spans="1:5" x14ac:dyDescent="0.3">
      <c r="A75" t="s">
        <v>191</v>
      </c>
      <c r="B75" t="s">
        <v>204</v>
      </c>
      <c r="C75" t="s">
        <v>191</v>
      </c>
      <c r="D75">
        <v>1</v>
      </c>
      <c r="E75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biomassCuration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E.A.</cp:lastModifiedBy>
  <dcterms:created xsi:type="dcterms:W3CDTF">2019-06-30T09:30:52Z</dcterms:created>
  <dcterms:modified xsi:type="dcterms:W3CDTF">2023-08-11T17:40:13Z</dcterms:modified>
</cp:coreProperties>
</file>