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02"/>
  <workbookPr defaultThemeVersion="166925"/>
  <mc:AlternateContent xmlns:mc="http://schemas.openxmlformats.org/markup-compatibility/2006">
    <mc:Choice Requires="x15">
      <x15ac:absPath xmlns:x15ac="http://schemas.microsoft.com/office/spreadsheetml/2010/11/ac" url="T:\lb\COs\ITT\Ongoing\DISA\"/>
    </mc:Choice>
  </mc:AlternateContent>
  <xr:revisionPtr revIDLastSave="0" documentId="8_{60709DC4-7C8D-42D8-9EFC-1494014D7D52}" xr6:coauthVersionLast="42" xr6:coauthVersionMax="42" xr10:uidLastSave="{00000000-0000-0000-0000-000000000000}"/>
  <bookViews>
    <workbookView xWindow="0" yWindow="0" windowWidth="28780" windowHeight="12620" xr2:uid="{11313419-0387-4134-B727-141EAE04DD6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2" i="1" l="1"/>
  <c r="M1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12" i="1"/>
  <c r="H12" i="1"/>
  <c r="H11" i="1"/>
  <c r="G12" i="1"/>
  <c r="G11" i="1"/>
  <c r="G10" i="1"/>
  <c r="F12" i="1"/>
  <c r="F11" i="1"/>
  <c r="F10" i="1"/>
  <c r="F9" i="1"/>
  <c r="E3" i="1"/>
  <c r="M33" i="1"/>
  <c r="L33" i="1"/>
  <c r="K33" i="1"/>
  <c r="J33" i="1"/>
  <c r="I33" i="1"/>
  <c r="H33" i="1"/>
  <c r="G33" i="1"/>
  <c r="F33" i="1"/>
  <c r="E33" i="1"/>
  <c r="D33" i="1"/>
  <c r="M23" i="1"/>
  <c r="L23" i="1"/>
  <c r="K23" i="1"/>
  <c r="J23" i="1"/>
  <c r="I23" i="1"/>
  <c r="H23" i="1"/>
  <c r="G23" i="1"/>
  <c r="F23" i="1"/>
  <c r="E23" i="1"/>
  <c r="D23" i="1"/>
  <c r="F3" i="1"/>
  <c r="G3" i="1"/>
  <c r="H3" i="1"/>
  <c r="I3" i="1"/>
  <c r="J3" i="1"/>
  <c r="K3" i="1"/>
  <c r="L3" i="1"/>
  <c r="M3" i="1"/>
  <c r="M21" i="1"/>
  <c r="M31" i="1"/>
  <c r="M41" i="1"/>
  <c r="L12" i="1"/>
  <c r="L21" i="1"/>
  <c r="L31" i="1"/>
  <c r="L41" i="1"/>
  <c r="K12" i="1"/>
  <c r="K21" i="1"/>
  <c r="K31" i="1"/>
  <c r="K41" i="1"/>
  <c r="J12" i="1"/>
  <c r="J21" i="1"/>
  <c r="J31" i="1"/>
  <c r="J41" i="1"/>
  <c r="E21" i="1"/>
  <c r="E31" i="1"/>
  <c r="E41" i="1"/>
  <c r="D41" i="1"/>
  <c r="M11" i="1"/>
  <c r="M20" i="1"/>
  <c r="M30" i="1"/>
  <c r="M40" i="1"/>
  <c r="L11" i="1"/>
  <c r="L20" i="1"/>
  <c r="L30" i="1"/>
  <c r="L40" i="1"/>
  <c r="K11" i="1"/>
  <c r="K20" i="1"/>
  <c r="K30" i="1"/>
  <c r="K40" i="1"/>
  <c r="J11" i="1"/>
  <c r="J20" i="1"/>
  <c r="J30" i="1"/>
  <c r="J40" i="1"/>
  <c r="I11" i="1"/>
  <c r="I20" i="1"/>
  <c r="E11" i="1"/>
  <c r="E20" i="1"/>
  <c r="E30" i="1"/>
  <c r="E40" i="1"/>
  <c r="D40" i="1"/>
  <c r="M10" i="1"/>
  <c r="M19" i="1"/>
  <c r="M29" i="1"/>
  <c r="M39" i="1"/>
  <c r="L10" i="1"/>
  <c r="L19" i="1"/>
  <c r="L29" i="1"/>
  <c r="L39" i="1"/>
  <c r="K10" i="1"/>
  <c r="K19" i="1"/>
  <c r="K29" i="1"/>
  <c r="K39" i="1"/>
  <c r="J10" i="1"/>
  <c r="J19" i="1"/>
  <c r="J29" i="1"/>
  <c r="J39" i="1"/>
  <c r="I10" i="1"/>
  <c r="I19" i="1"/>
  <c r="H10" i="1"/>
  <c r="H19" i="1"/>
  <c r="E10" i="1"/>
  <c r="E19" i="1"/>
  <c r="E29" i="1"/>
  <c r="E39" i="1"/>
  <c r="D39" i="1"/>
  <c r="M9" i="1"/>
  <c r="M18" i="1"/>
  <c r="M28" i="1"/>
  <c r="M38" i="1"/>
  <c r="L9" i="1"/>
  <c r="L18" i="1"/>
  <c r="L28" i="1"/>
  <c r="L38" i="1"/>
  <c r="K9" i="1"/>
  <c r="K18" i="1"/>
  <c r="K28" i="1"/>
  <c r="K38" i="1"/>
  <c r="J9" i="1"/>
  <c r="J18" i="1"/>
  <c r="J28" i="1"/>
  <c r="J38" i="1"/>
  <c r="I9" i="1"/>
  <c r="I18" i="1"/>
  <c r="H9" i="1"/>
  <c r="H18" i="1"/>
  <c r="G9" i="1"/>
  <c r="G18" i="1"/>
  <c r="E9" i="1"/>
  <c r="E18" i="1"/>
  <c r="E28" i="1"/>
  <c r="E38" i="1"/>
  <c r="D38" i="1"/>
  <c r="M8" i="1"/>
  <c r="M17" i="1"/>
  <c r="M27" i="1"/>
  <c r="M37" i="1"/>
  <c r="L8" i="1"/>
  <c r="L17" i="1"/>
  <c r="L27" i="1"/>
  <c r="L37" i="1"/>
  <c r="K8" i="1"/>
  <c r="K17" i="1"/>
  <c r="K27" i="1"/>
  <c r="K37" i="1"/>
  <c r="J8" i="1"/>
  <c r="J17" i="1"/>
  <c r="J27" i="1"/>
  <c r="J37" i="1"/>
  <c r="I8" i="1"/>
  <c r="I17" i="1"/>
  <c r="I27" i="1"/>
  <c r="H8" i="1"/>
  <c r="H17" i="1"/>
  <c r="H27" i="1"/>
  <c r="G8" i="1"/>
  <c r="G17" i="1"/>
  <c r="G27" i="1"/>
  <c r="F8" i="1"/>
  <c r="F17" i="1"/>
  <c r="F27" i="1"/>
  <c r="E8" i="1"/>
  <c r="E17" i="1"/>
  <c r="E27" i="1"/>
  <c r="E37" i="1"/>
  <c r="D37" i="1"/>
  <c r="M7" i="1"/>
  <c r="M16" i="1"/>
  <c r="M26" i="1"/>
  <c r="M36" i="1"/>
  <c r="L7" i="1"/>
  <c r="L16" i="1"/>
  <c r="L26" i="1"/>
  <c r="L36" i="1"/>
  <c r="K7" i="1"/>
  <c r="K16" i="1"/>
  <c r="K26" i="1"/>
  <c r="K36" i="1"/>
  <c r="J7" i="1"/>
  <c r="J16" i="1"/>
  <c r="J26" i="1"/>
  <c r="J36" i="1"/>
  <c r="I7" i="1"/>
  <c r="I16" i="1"/>
  <c r="I26" i="1"/>
  <c r="I36" i="1"/>
  <c r="H7" i="1"/>
  <c r="H16" i="1"/>
  <c r="H26" i="1"/>
  <c r="H36" i="1"/>
  <c r="G7" i="1"/>
  <c r="G16" i="1"/>
  <c r="G26" i="1"/>
  <c r="G36" i="1"/>
  <c r="F7" i="1"/>
  <c r="F16" i="1"/>
  <c r="F26" i="1"/>
  <c r="F36" i="1"/>
  <c r="E7" i="1"/>
  <c r="E16" i="1"/>
  <c r="E26" i="1"/>
  <c r="E36" i="1"/>
  <c r="D36" i="1"/>
  <c r="M6" i="1"/>
  <c r="M15" i="1"/>
  <c r="M25" i="1"/>
  <c r="M35" i="1"/>
  <c r="L6" i="1"/>
  <c r="L15" i="1"/>
  <c r="L25" i="1"/>
  <c r="L35" i="1"/>
  <c r="K6" i="1"/>
  <c r="K15" i="1"/>
  <c r="K25" i="1"/>
  <c r="K35" i="1"/>
  <c r="J6" i="1"/>
  <c r="J15" i="1"/>
  <c r="J25" i="1"/>
  <c r="J35" i="1"/>
  <c r="I6" i="1"/>
  <c r="I15" i="1"/>
  <c r="I25" i="1"/>
  <c r="I35" i="1"/>
  <c r="H6" i="1"/>
  <c r="H15" i="1"/>
  <c r="H25" i="1"/>
  <c r="H35" i="1"/>
  <c r="G6" i="1"/>
  <c r="G15" i="1"/>
  <c r="G25" i="1"/>
  <c r="G35" i="1"/>
  <c r="F6" i="1"/>
  <c r="F15" i="1"/>
  <c r="F25" i="1"/>
  <c r="F35" i="1"/>
  <c r="E6" i="1"/>
  <c r="E15" i="1"/>
  <c r="E25" i="1"/>
  <c r="E35" i="1"/>
  <c r="D35" i="1"/>
  <c r="M5" i="1"/>
  <c r="M14" i="1"/>
  <c r="M24" i="1"/>
  <c r="M34" i="1"/>
  <c r="L5" i="1"/>
  <c r="L14" i="1"/>
  <c r="L24" i="1"/>
  <c r="L34" i="1"/>
  <c r="K5" i="1"/>
  <c r="K14" i="1"/>
  <c r="K24" i="1"/>
  <c r="K34" i="1"/>
  <c r="J5" i="1"/>
  <c r="J14" i="1"/>
  <c r="J24" i="1"/>
  <c r="J34" i="1"/>
  <c r="I5" i="1"/>
  <c r="I14" i="1"/>
  <c r="I24" i="1"/>
  <c r="I34" i="1"/>
  <c r="H5" i="1"/>
  <c r="H14" i="1"/>
  <c r="H24" i="1"/>
  <c r="H34" i="1"/>
  <c r="G5" i="1"/>
  <c r="G14" i="1"/>
  <c r="G24" i="1"/>
  <c r="G34" i="1"/>
  <c r="F5" i="1"/>
  <c r="F14" i="1"/>
  <c r="F24" i="1"/>
  <c r="F34" i="1"/>
  <c r="E5" i="1"/>
  <c r="E14" i="1"/>
  <c r="E24" i="1"/>
  <c r="E34" i="1"/>
  <c r="D34" i="1"/>
  <c r="C41" i="1"/>
  <c r="C40" i="1"/>
  <c r="C39" i="1"/>
  <c r="C38" i="1"/>
  <c r="C37" i="1"/>
  <c r="C36" i="1"/>
  <c r="C35" i="1"/>
  <c r="C34" i="1"/>
  <c r="M13" i="1"/>
  <c r="L13" i="1"/>
  <c r="K13" i="1"/>
  <c r="J13" i="1"/>
  <c r="I2" i="1"/>
  <c r="D2" i="1"/>
  <c r="C14" i="1"/>
  <c r="E2" i="1"/>
  <c r="F2" i="1"/>
  <c r="J2" i="1"/>
  <c r="C21" i="1"/>
  <c r="C11" i="1"/>
  <c r="C20" i="1"/>
  <c r="C19" i="1"/>
  <c r="C9" i="1"/>
  <c r="C18" i="1"/>
  <c r="M2" i="1"/>
  <c r="L2" i="1"/>
  <c r="D5" i="1"/>
  <c r="D14" i="1"/>
  <c r="K2" i="1"/>
  <c r="C17" i="1"/>
  <c r="C16" i="1"/>
  <c r="C15" i="1"/>
  <c r="K1" i="1"/>
  <c r="L1" i="1"/>
  <c r="M1" i="1"/>
  <c r="I21" i="1"/>
  <c r="H21" i="1"/>
  <c r="G21" i="1"/>
  <c r="F21" i="1"/>
  <c r="D12" i="1"/>
  <c r="D21" i="1"/>
  <c r="H20" i="1"/>
  <c r="G20" i="1"/>
  <c r="F20" i="1"/>
  <c r="D11" i="1"/>
  <c r="D20" i="1"/>
  <c r="G19" i="1"/>
  <c r="F19" i="1"/>
  <c r="D10" i="1"/>
  <c r="D19" i="1"/>
  <c r="F18" i="1"/>
  <c r="D9" i="1"/>
  <c r="D18" i="1"/>
  <c r="D8" i="1"/>
  <c r="D17" i="1"/>
  <c r="D7" i="1"/>
  <c r="D16" i="1"/>
  <c r="D6" i="1"/>
  <c r="D15" i="1"/>
  <c r="C31" i="1"/>
  <c r="C30" i="1"/>
  <c r="C29" i="1"/>
  <c r="C28" i="1"/>
  <c r="C27" i="1"/>
  <c r="C26" i="1"/>
  <c r="C25" i="1"/>
  <c r="C24" i="1"/>
  <c r="D27" i="1"/>
  <c r="D25" i="1"/>
  <c r="D24" i="1"/>
  <c r="D28" i="1"/>
  <c r="D26" i="1"/>
  <c r="D29" i="1"/>
  <c r="D30" i="1"/>
  <c r="D31" i="1"/>
</calcChain>
</file>

<file path=xl/sharedStrings.xml><?xml version="1.0" encoding="utf-8"?>
<sst xmlns="http://schemas.openxmlformats.org/spreadsheetml/2006/main" count="14" uniqueCount="11">
  <si>
    <t>IP Packet size</t>
  </si>
  <si>
    <t>Ethernet</t>
  </si>
  <si>
    <t>ESP</t>
  </si>
  <si>
    <t>ESP+Pad</t>
  </si>
  <si>
    <t>TFS</t>
  </si>
  <si>
    <t>Pad</t>
  </si>
  <si>
    <t>Fixed size</t>
  </si>
  <si>
    <t>Packets per second</t>
  </si>
  <si>
    <t>User throughput</t>
  </si>
  <si>
    <t>%line rate available (on ethernet)</t>
  </si>
  <si>
    <t>%overhead (on ethernet)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</si>
</sst>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BFBFBF"/>
      <name val="Calibri"/>
      <family val="2"/>
      <scheme val="minor"/>
    </font>
    <font>
      <sz val="11"/>
      <color rgb="FFC659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" fontId="0" fillId="0" borderId="0" xfId="0" applyNumberFormat="1"/>
    <xf numFmtId="164" fontId="0" fillId="0" borderId="0" xfId="0" applyNumberFormat="1"/>
    <xf numFmtId="164" fontId="2" fillId="0" borderId="0" xfId="1" applyNumberFormat="1" applyFont="1"/>
    <xf numFmtId="164" fontId="2" fillId="0" borderId="0" xfId="0" applyNumberFormat="1" applyFont="1"/>
    <xf numFmtId="0" fontId="2" fillId="0" borderId="0" xfId="0" applyFont="1"/>
    <xf numFmtId="1" fontId="2" fillId="0" borderId="0" xfId="0" applyNumberFormat="1" applyFont="1"/>
    <xf numFmtId="10" fontId="0" fillId="0" borderId="0" xfId="2" applyNumberFormat="1" applyFont="1"/>
    <xf numFmtId="10" fontId="0" fillId="0" borderId="0" xfId="0" applyNumberFormat="1"/>
    <xf numFmtId="0" fontId="3" fillId="0" borderId="0" xfId="0" applyFont="1"/>
    <xf numFmtId="1" fontId="3" fillId="0" borderId="0" xfId="0" applyNumberFormat="1" applyFont="1"/>
    <xf numFmtId="1" fontId="4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Sheet1!$D$23</c:f>
              <c:strCache>
                <c:ptCount val="1"/>
                <c:pt idx="0">
                  <c:v>Ethernet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Sheet1!$C$24:$C$31</c:f>
              <c:numCache>
                <c:formatCode>General</c:formatCode>
                <c:ptCount val="8"/>
                <c:pt idx="0">
                  <c:v>40</c:v>
                </c:pt>
                <c:pt idx="1">
                  <c:v>128</c:v>
                </c:pt>
                <c:pt idx="2">
                  <c:v>536</c:v>
                </c:pt>
                <c:pt idx="3">
                  <c:v>576</c:v>
                </c:pt>
                <c:pt idx="4">
                  <c:v>1426</c:v>
                </c:pt>
                <c:pt idx="5">
                  <c:v>1500</c:v>
                </c:pt>
                <c:pt idx="6">
                  <c:v>8926</c:v>
                </c:pt>
                <c:pt idx="7">
                  <c:v>9000</c:v>
                </c:pt>
              </c:numCache>
            </c:numRef>
          </c:cat>
          <c:val>
            <c:numRef>
              <c:f>Sheet1!$D$24:$D$31</c:f>
              <c:numCache>
                <c:formatCode>0.00%</c:formatCode>
                <c:ptCount val="8"/>
                <c:pt idx="0">
                  <c:v>0.47616000000000003</c:v>
                </c:pt>
                <c:pt idx="1">
                  <c:v>0.77107199999999998</c:v>
                </c:pt>
                <c:pt idx="2">
                  <c:v>0.93349760000000004</c:v>
                </c:pt>
                <c:pt idx="3">
                  <c:v>0.93772800000000001</c:v>
                </c:pt>
                <c:pt idx="4">
                  <c:v>0.97310240000000003</c:v>
                </c:pt>
                <c:pt idx="5">
                  <c:v>0.97440000000000004</c:v>
                </c:pt>
                <c:pt idx="6">
                  <c:v>0.99257119999999999</c:v>
                </c:pt>
                <c:pt idx="7">
                  <c:v>0.99360000000000004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0-4830-AD5B-9EE84C5D05CF}"/>
            </c:ext>
          </c:extLst>
        </c:ser>
        <c:ser>
          <c:idx val="1"/>
          <c:order val="1"/>
          <c:tx>
            <c:strRef>
              <c:f>Sheet1!$E$23</c:f>
              <c:strCache>
                <c:ptCount val="1"/>
                <c:pt idx="0">
                  <c:v>ESP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Sheet1!$C$24:$C$31</c:f>
              <c:numCache>
                <c:formatCode>General</c:formatCode>
                <c:ptCount val="8"/>
                <c:pt idx="0">
                  <c:v>40</c:v>
                </c:pt>
                <c:pt idx="1">
                  <c:v>128</c:v>
                </c:pt>
                <c:pt idx="2">
                  <c:v>536</c:v>
                </c:pt>
                <c:pt idx="3">
                  <c:v>576</c:v>
                </c:pt>
                <c:pt idx="4">
                  <c:v>1426</c:v>
                </c:pt>
                <c:pt idx="5">
                  <c:v>1500</c:v>
                </c:pt>
                <c:pt idx="6">
                  <c:v>8926</c:v>
                </c:pt>
                <c:pt idx="7">
                  <c:v>9000</c:v>
                </c:pt>
              </c:numCache>
            </c:numRef>
          </c:cat>
          <c:val>
            <c:numRef>
              <c:f>Sheet1!$E$24:$E$31</c:f>
              <c:numCache>
                <c:formatCode>0.00%</c:formatCode>
                <c:ptCount val="8"/>
                <c:pt idx="0">
                  <c:v>0.333312</c:v>
                </c:pt>
                <c:pt idx="1">
                  <c:v>0.63365119999999997</c:v>
                </c:pt>
                <c:pt idx="2">
                  <c:v>0.87861120000000004</c:v>
                </c:pt>
                <c:pt idx="3">
                  <c:v>0.88611839999999997</c:v>
                </c:pt>
                <c:pt idx="4">
                  <c:v>0.95028639999999998</c:v>
                </c:pt>
                <c:pt idx="5">
                  <c:v>0.95279999999999998</c:v>
                </c:pt>
                <c:pt idx="6">
                  <c:v>0.98543040000000004</c:v>
                </c:pt>
                <c:pt idx="7">
                  <c:v>0.98640000000000005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0-4830-AD5B-9EE84C5D05CF}"/>
            </c:ext>
          </c:extLst>
        </c:ser>
        <c:ser>
          <c:idx val="2"/>
          <c:order val="2"/>
          <c:tx>
            <c:strRef>
              <c:f>Sheet1!$F$23</c:f>
              <c:strCache>
                <c:ptCount val="1"/>
                <c:pt idx="0">
                  <c:v>ESP+Pad 650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Sheet1!$C$24:$C$31</c:f>
              <c:numCache>
                <c:formatCode>General</c:formatCode>
                <c:ptCount val="8"/>
                <c:pt idx="0">
                  <c:v>40</c:v>
                </c:pt>
                <c:pt idx="1">
                  <c:v>128</c:v>
                </c:pt>
                <c:pt idx="2">
                  <c:v>536</c:v>
                </c:pt>
                <c:pt idx="3">
                  <c:v>576</c:v>
                </c:pt>
                <c:pt idx="4">
                  <c:v>1426</c:v>
                </c:pt>
                <c:pt idx="5">
                  <c:v>1500</c:v>
                </c:pt>
                <c:pt idx="6">
                  <c:v>8926</c:v>
                </c:pt>
                <c:pt idx="7">
                  <c:v>9000</c:v>
                </c:pt>
              </c:numCache>
            </c:numRef>
          </c:cat>
          <c:val>
            <c:numRef>
              <c:f>Sheet1!$F$24:$F$31</c:f>
              <c:numCache>
                <c:formatCode>0.00%</c:formatCode>
                <c:ptCount val="8"/>
                <c:pt idx="0">
                  <c:v>5.8111999999999997E-2</c:v>
                </c:pt>
                <c:pt idx="1">
                  <c:v>0.1859584</c:v>
                </c:pt>
                <c:pt idx="2">
                  <c:v>0.77870079999999997</c:v>
                </c:pt>
                <c:pt idx="3">
                  <c:v>0.83681280000000002</c:v>
                </c:pt>
                <c:pt idx="4">
                  <c:v>0.69018400000000002</c:v>
                </c:pt>
                <c:pt idx="5">
                  <c:v>0.72599999999999998</c:v>
                </c:pt>
                <c:pt idx="6">
                  <c:v>0.80691040000000003</c:v>
                </c:pt>
                <c:pt idx="7">
                  <c:v>0.81359999999999999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0-4830-AD5B-9EE84C5D05CF}"/>
            </c:ext>
          </c:extLst>
        </c:ser>
        <c:ser>
          <c:idx val="3"/>
          <c:order val="3"/>
          <c:tx>
            <c:strRef>
              <c:f>Sheet1!$G$23</c:f>
              <c:strCache>
                <c:ptCount val="1"/>
                <c:pt idx="0">
                  <c:v>ESP+Pad 1500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Sheet1!$C$24:$C$31</c:f>
              <c:numCache>
                <c:formatCode>General</c:formatCode>
                <c:ptCount val="8"/>
                <c:pt idx="0">
                  <c:v>40</c:v>
                </c:pt>
                <c:pt idx="1">
                  <c:v>128</c:v>
                </c:pt>
                <c:pt idx="2">
                  <c:v>536</c:v>
                </c:pt>
                <c:pt idx="3">
                  <c:v>576</c:v>
                </c:pt>
                <c:pt idx="4">
                  <c:v>1426</c:v>
                </c:pt>
                <c:pt idx="5">
                  <c:v>1500</c:v>
                </c:pt>
                <c:pt idx="6">
                  <c:v>8926</c:v>
                </c:pt>
                <c:pt idx="7">
                  <c:v>9000</c:v>
                </c:pt>
              </c:numCache>
            </c:numRef>
          </c:cat>
          <c:val>
            <c:numRef>
              <c:f>Sheet1!$G$24:$G$31</c:f>
              <c:numCache>
                <c:formatCode>0.00%</c:formatCode>
                <c:ptCount val="8"/>
                <c:pt idx="0">
                  <c:v>2.5984E-2</c:v>
                </c:pt>
                <c:pt idx="1">
                  <c:v>8.3148799999999995E-2</c:v>
                </c:pt>
                <c:pt idx="2">
                  <c:v>0.34818559999999998</c:v>
                </c:pt>
                <c:pt idx="3">
                  <c:v>0.37416959999999999</c:v>
                </c:pt>
                <c:pt idx="4">
                  <c:v>0.92632959999999998</c:v>
                </c:pt>
                <c:pt idx="5">
                  <c:v>0.48720000000000002</c:v>
                </c:pt>
                <c:pt idx="6">
                  <c:v>0.82833279999999998</c:v>
                </c:pt>
                <c:pt idx="7">
                  <c:v>0.83520000000000005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B0-4830-AD5B-9EE84C5D05CF}"/>
            </c:ext>
          </c:extLst>
        </c:ser>
        <c:ser>
          <c:idx val="4"/>
          <c:order val="4"/>
          <c:tx>
            <c:strRef>
              <c:f>Sheet1!$H$23</c:f>
              <c:strCache>
                <c:ptCount val="1"/>
                <c:pt idx="0">
                  <c:v>ESP+Pad 4096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Sheet1!$C$24:$C$31</c:f>
              <c:numCache>
                <c:formatCode>General</c:formatCode>
                <c:ptCount val="8"/>
                <c:pt idx="0">
                  <c:v>40</c:v>
                </c:pt>
                <c:pt idx="1">
                  <c:v>128</c:v>
                </c:pt>
                <c:pt idx="2">
                  <c:v>536</c:v>
                </c:pt>
                <c:pt idx="3">
                  <c:v>576</c:v>
                </c:pt>
                <c:pt idx="4">
                  <c:v>1426</c:v>
                </c:pt>
                <c:pt idx="5">
                  <c:v>1500</c:v>
                </c:pt>
                <c:pt idx="6">
                  <c:v>8926</c:v>
                </c:pt>
                <c:pt idx="7">
                  <c:v>9000</c:v>
                </c:pt>
              </c:numCache>
            </c:numRef>
          </c:cat>
          <c:val>
            <c:numRef>
              <c:f>Sheet1!$H$24:$H$31</c:f>
              <c:numCache>
                <c:formatCode>0.00%</c:formatCode>
                <c:ptCount val="8"/>
                <c:pt idx="0">
                  <c:v>9.6640000000000007E-3</c:v>
                </c:pt>
                <c:pt idx="1">
                  <c:v>3.0924799999999999E-2</c:v>
                </c:pt>
                <c:pt idx="2">
                  <c:v>0.12949759999999999</c:v>
                </c:pt>
                <c:pt idx="3">
                  <c:v>0.1391616</c:v>
                </c:pt>
                <c:pt idx="4">
                  <c:v>0.34452159999999998</c:v>
                </c:pt>
                <c:pt idx="5">
                  <c:v>0.3624</c:v>
                </c:pt>
                <c:pt idx="6">
                  <c:v>0.71408000000000005</c:v>
                </c:pt>
                <c:pt idx="7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B0-4830-AD5B-9EE84C5D05CF}"/>
            </c:ext>
          </c:extLst>
        </c:ser>
        <c:ser>
          <c:idx val="5"/>
          <c:order val="5"/>
          <c:tx>
            <c:strRef>
              <c:f>Sheet1!$I$23</c:f>
              <c:strCache>
                <c:ptCount val="1"/>
                <c:pt idx="0">
                  <c:v>ESP+Pad 9000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Sheet1!$C$24:$C$31</c:f>
              <c:numCache>
                <c:formatCode>General</c:formatCode>
                <c:ptCount val="8"/>
                <c:pt idx="0">
                  <c:v>40</c:v>
                </c:pt>
                <c:pt idx="1">
                  <c:v>128</c:v>
                </c:pt>
                <c:pt idx="2">
                  <c:v>536</c:v>
                </c:pt>
                <c:pt idx="3">
                  <c:v>576</c:v>
                </c:pt>
                <c:pt idx="4">
                  <c:v>1426</c:v>
                </c:pt>
                <c:pt idx="5">
                  <c:v>1500</c:v>
                </c:pt>
                <c:pt idx="6">
                  <c:v>8926</c:v>
                </c:pt>
                <c:pt idx="7">
                  <c:v>9000</c:v>
                </c:pt>
              </c:numCache>
            </c:numRef>
          </c:cat>
          <c:val>
            <c:numRef>
              <c:f>Sheet1!$I$24:$I$31</c:f>
              <c:numCache>
                <c:formatCode>0.00%</c:formatCode>
                <c:ptCount val="8"/>
                <c:pt idx="0">
                  <c:v>4.4159999999999998E-3</c:v>
                </c:pt>
                <c:pt idx="1">
                  <c:v>1.41312E-2</c:v>
                </c:pt>
                <c:pt idx="2">
                  <c:v>5.9174400000000002E-2</c:v>
                </c:pt>
                <c:pt idx="3">
                  <c:v>6.3590400000000005E-2</c:v>
                </c:pt>
                <c:pt idx="4">
                  <c:v>0.1574304</c:v>
                </c:pt>
                <c:pt idx="5">
                  <c:v>0.1656</c:v>
                </c:pt>
                <c:pt idx="6">
                  <c:v>0.98543040000000004</c:v>
                </c:pt>
                <c:pt idx="7">
                  <c:v>0.49680000000000002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B0-4830-AD5B-9EE84C5D05CF}"/>
            </c:ext>
          </c:extLst>
        </c:ser>
        <c:ser>
          <c:idx val="6"/>
          <c:order val="6"/>
          <c:tx>
            <c:strRef>
              <c:f>Sheet1!$J$23</c:f>
              <c:strCache>
                <c:ptCount val="1"/>
                <c:pt idx="0">
                  <c:v>TFS 650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Sheet1!$C$24:$C$31</c:f>
              <c:numCache>
                <c:formatCode>General</c:formatCode>
                <c:ptCount val="8"/>
                <c:pt idx="0">
                  <c:v>40</c:v>
                </c:pt>
                <c:pt idx="1">
                  <c:v>128</c:v>
                </c:pt>
                <c:pt idx="2">
                  <c:v>536</c:v>
                </c:pt>
                <c:pt idx="3">
                  <c:v>576</c:v>
                </c:pt>
                <c:pt idx="4">
                  <c:v>1426</c:v>
                </c:pt>
                <c:pt idx="5">
                  <c:v>1500</c:v>
                </c:pt>
                <c:pt idx="6">
                  <c:v>8926</c:v>
                </c:pt>
                <c:pt idx="7">
                  <c:v>9000</c:v>
                </c:pt>
              </c:numCache>
            </c:numRef>
          </c:cat>
          <c:val>
            <c:numRef>
              <c:f>Sheet1!$J$24:$J$31</c:f>
              <c:numCache>
                <c:formatCode>0.00%</c:formatCode>
                <c:ptCount val="8"/>
                <c:pt idx="0">
                  <c:v>0.886208</c:v>
                </c:pt>
                <c:pt idx="1">
                  <c:v>0.886208</c:v>
                </c:pt>
                <c:pt idx="2">
                  <c:v>0.886208</c:v>
                </c:pt>
                <c:pt idx="3">
                  <c:v>0.886208</c:v>
                </c:pt>
                <c:pt idx="4">
                  <c:v>0.886208</c:v>
                </c:pt>
                <c:pt idx="5">
                  <c:v>0.886208</c:v>
                </c:pt>
                <c:pt idx="6">
                  <c:v>0.886208</c:v>
                </c:pt>
                <c:pt idx="7">
                  <c:v>0.886208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B0-4830-AD5B-9EE84C5D05CF}"/>
            </c:ext>
          </c:extLst>
        </c:ser>
        <c:ser>
          <c:idx val="7"/>
          <c:order val="7"/>
          <c:tx>
            <c:strRef>
              <c:f>Sheet1!$K$23</c:f>
              <c:strCache>
                <c:ptCount val="1"/>
                <c:pt idx="0">
                  <c:v>TFS 1500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Sheet1!$C$24:$C$31</c:f>
              <c:numCache>
                <c:formatCode>General</c:formatCode>
                <c:ptCount val="8"/>
                <c:pt idx="0">
                  <c:v>40</c:v>
                </c:pt>
                <c:pt idx="1">
                  <c:v>128</c:v>
                </c:pt>
                <c:pt idx="2">
                  <c:v>536</c:v>
                </c:pt>
                <c:pt idx="3">
                  <c:v>576</c:v>
                </c:pt>
                <c:pt idx="4">
                  <c:v>1426</c:v>
                </c:pt>
                <c:pt idx="5">
                  <c:v>1500</c:v>
                </c:pt>
                <c:pt idx="6">
                  <c:v>8926</c:v>
                </c:pt>
                <c:pt idx="7">
                  <c:v>9000</c:v>
                </c:pt>
              </c:numCache>
            </c:numRef>
          </c:cat>
          <c:val>
            <c:numRef>
              <c:f>Sheet1!$K$24:$K$31</c:f>
              <c:numCache>
                <c:formatCode>0.00%</c:formatCode>
                <c:ptCount val="8"/>
                <c:pt idx="0">
                  <c:v>0.94841600000000004</c:v>
                </c:pt>
                <c:pt idx="1">
                  <c:v>0.94841600000000004</c:v>
                </c:pt>
                <c:pt idx="2">
                  <c:v>0.94841600000000004</c:v>
                </c:pt>
                <c:pt idx="3">
                  <c:v>0.94841600000000004</c:v>
                </c:pt>
                <c:pt idx="4">
                  <c:v>0.94841600000000004</c:v>
                </c:pt>
                <c:pt idx="5">
                  <c:v>0.94841600000000004</c:v>
                </c:pt>
                <c:pt idx="6">
                  <c:v>0.94841600000000004</c:v>
                </c:pt>
                <c:pt idx="7">
                  <c:v>0.94841600000000004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4B0-4830-AD5B-9EE84C5D05CF}"/>
            </c:ext>
          </c:extLst>
        </c:ser>
        <c:ser>
          <c:idx val="8"/>
          <c:order val="8"/>
          <c:tx>
            <c:strRef>
              <c:f>Sheet1!$L$23</c:f>
              <c:strCache>
                <c:ptCount val="1"/>
                <c:pt idx="0">
                  <c:v>TFS 4096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Sheet1!$C$24:$C$31</c:f>
              <c:numCache>
                <c:formatCode>General</c:formatCode>
                <c:ptCount val="8"/>
                <c:pt idx="0">
                  <c:v>40</c:v>
                </c:pt>
                <c:pt idx="1">
                  <c:v>128</c:v>
                </c:pt>
                <c:pt idx="2">
                  <c:v>536</c:v>
                </c:pt>
                <c:pt idx="3">
                  <c:v>576</c:v>
                </c:pt>
                <c:pt idx="4">
                  <c:v>1426</c:v>
                </c:pt>
                <c:pt idx="5">
                  <c:v>1500</c:v>
                </c:pt>
                <c:pt idx="6">
                  <c:v>8926</c:v>
                </c:pt>
                <c:pt idx="7">
                  <c:v>9000</c:v>
                </c:pt>
              </c:numCache>
            </c:numRef>
          </c:cat>
          <c:val>
            <c:numRef>
              <c:f>Sheet1!$L$24:$L$31</c:f>
              <c:numCache>
                <c:formatCode>0.00%</c:formatCode>
                <c:ptCount val="8"/>
                <c:pt idx="0">
                  <c:v>0.97992959999999996</c:v>
                </c:pt>
                <c:pt idx="1">
                  <c:v>0.97992959999999996</c:v>
                </c:pt>
                <c:pt idx="2">
                  <c:v>0.97992959999999996</c:v>
                </c:pt>
                <c:pt idx="3">
                  <c:v>0.97992959999999996</c:v>
                </c:pt>
                <c:pt idx="4">
                  <c:v>0.97992959999999996</c:v>
                </c:pt>
                <c:pt idx="5">
                  <c:v>0.97992959999999996</c:v>
                </c:pt>
                <c:pt idx="6">
                  <c:v>0.97992959999999996</c:v>
                </c:pt>
                <c:pt idx="7">
                  <c:v>0.97992959999999996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4B0-4830-AD5B-9EE84C5D05CF}"/>
            </c:ext>
          </c:extLst>
        </c:ser>
        <c:ser>
          <c:idx val="9"/>
          <c:order val="9"/>
          <c:tx>
            <c:strRef>
              <c:f>Sheet1!$M$23</c:f>
              <c:strCache>
                <c:ptCount val="1"/>
                <c:pt idx="0">
                  <c:v>TFS 9000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Sheet1!$C$24:$C$31</c:f>
              <c:numCache>
                <c:formatCode>General</c:formatCode>
                <c:ptCount val="8"/>
                <c:pt idx="0">
                  <c:v>40</c:v>
                </c:pt>
                <c:pt idx="1">
                  <c:v>128</c:v>
                </c:pt>
                <c:pt idx="2">
                  <c:v>536</c:v>
                </c:pt>
                <c:pt idx="3">
                  <c:v>576</c:v>
                </c:pt>
                <c:pt idx="4">
                  <c:v>1426</c:v>
                </c:pt>
                <c:pt idx="5">
                  <c:v>1500</c:v>
                </c:pt>
                <c:pt idx="6">
                  <c:v>8926</c:v>
                </c:pt>
                <c:pt idx="7">
                  <c:v>9000</c:v>
                </c:pt>
              </c:numCache>
            </c:numRef>
          </c:cat>
          <c:val>
            <c:numRef>
              <c:f>Sheet1!$M$24:$M$31</c:f>
              <c:numCache>
                <c:formatCode>0.00%</c:formatCode>
                <c:ptCount val="8"/>
                <c:pt idx="0">
                  <c:v>0.98918399999999995</c:v>
                </c:pt>
                <c:pt idx="1">
                  <c:v>0.98918399999999995</c:v>
                </c:pt>
                <c:pt idx="2">
                  <c:v>0.98918399999999995</c:v>
                </c:pt>
                <c:pt idx="3">
                  <c:v>0.98918399999999995</c:v>
                </c:pt>
                <c:pt idx="4">
                  <c:v>0.98918399999999995</c:v>
                </c:pt>
                <c:pt idx="5">
                  <c:v>0.98918399999999995</c:v>
                </c:pt>
                <c:pt idx="6">
                  <c:v>0.98918399999999995</c:v>
                </c:pt>
                <c:pt idx="7">
                  <c:v>0.98918399999999995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4B0-4830-AD5B-9EE84C5D0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881047"/>
        <c:axId val="1400882711"/>
      </c:lineChart>
      <c:catAx>
        <c:axId val="1400881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882711"/>
        <c:crosses val="autoZero"/>
        <c:auto val="1"/>
        <c:lblAlgn val="ctr"/>
        <c:lblOffset val="100"/>
        <c:noMultiLvlLbl val="0"/>
      </c:catAx>
      <c:valAx>
        <c:axId val="1400882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881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Sheet1!$D$33</c:f>
              <c:strCache>
                <c:ptCount val="1"/>
                <c:pt idx="0">
                  <c:v>Ethernet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Sheet1!$C$34:$C$41</c:f>
              <c:numCache>
                <c:formatCode>General</c:formatCode>
                <c:ptCount val="8"/>
                <c:pt idx="0">
                  <c:v>40</c:v>
                </c:pt>
                <c:pt idx="1">
                  <c:v>128</c:v>
                </c:pt>
                <c:pt idx="2">
                  <c:v>536</c:v>
                </c:pt>
                <c:pt idx="3">
                  <c:v>576</c:v>
                </c:pt>
                <c:pt idx="4">
                  <c:v>1426</c:v>
                </c:pt>
                <c:pt idx="5">
                  <c:v>1500</c:v>
                </c:pt>
                <c:pt idx="6">
                  <c:v>8926</c:v>
                </c:pt>
                <c:pt idx="7">
                  <c:v>9000</c:v>
                </c:pt>
              </c:numCache>
            </c:numRef>
          </c:cat>
          <c:val>
            <c:numRef>
              <c:f>Sheet1!$D$34:$D$41</c:f>
              <c:numCache>
                <c:formatCode>0.00%</c:formatCode>
                <c:ptCount val="8"/>
                <c:pt idx="0">
                  <c:v>0.52383999999999997</c:v>
                </c:pt>
                <c:pt idx="1">
                  <c:v>0.22892800000000002</c:v>
                </c:pt>
                <c:pt idx="2">
                  <c:v>6.6502399999999962E-2</c:v>
                </c:pt>
                <c:pt idx="3">
                  <c:v>6.2271999999999994E-2</c:v>
                </c:pt>
                <c:pt idx="4">
                  <c:v>2.6897599999999966E-2</c:v>
                </c:pt>
                <c:pt idx="5">
                  <c:v>2.5599999999999956E-2</c:v>
                </c:pt>
                <c:pt idx="6">
                  <c:v>7.4288000000000132E-3</c:v>
                </c:pt>
                <c:pt idx="7">
                  <c:v>6.3999999999999613E-3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8C-4247-A58D-2B26F0EA97DA}"/>
            </c:ext>
          </c:extLst>
        </c:ser>
        <c:ser>
          <c:idx val="1"/>
          <c:order val="1"/>
          <c:tx>
            <c:strRef>
              <c:f>Sheet1!$E$33</c:f>
              <c:strCache>
                <c:ptCount val="1"/>
                <c:pt idx="0">
                  <c:v>ESP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Sheet1!$C$34:$C$41</c:f>
              <c:numCache>
                <c:formatCode>General</c:formatCode>
                <c:ptCount val="8"/>
                <c:pt idx="0">
                  <c:v>40</c:v>
                </c:pt>
                <c:pt idx="1">
                  <c:v>128</c:v>
                </c:pt>
                <c:pt idx="2">
                  <c:v>536</c:v>
                </c:pt>
                <c:pt idx="3">
                  <c:v>576</c:v>
                </c:pt>
                <c:pt idx="4">
                  <c:v>1426</c:v>
                </c:pt>
                <c:pt idx="5">
                  <c:v>1500</c:v>
                </c:pt>
                <c:pt idx="6">
                  <c:v>8926</c:v>
                </c:pt>
                <c:pt idx="7">
                  <c:v>9000</c:v>
                </c:pt>
              </c:numCache>
            </c:numRef>
          </c:cat>
          <c:val>
            <c:numRef>
              <c:f>Sheet1!$E$34:$E$41</c:f>
              <c:numCache>
                <c:formatCode>0.00%</c:formatCode>
                <c:ptCount val="8"/>
                <c:pt idx="0">
                  <c:v>0.66668799999999995</c:v>
                </c:pt>
                <c:pt idx="1">
                  <c:v>0.36634880000000003</c:v>
                </c:pt>
                <c:pt idx="2">
                  <c:v>0.12138879999999996</c:v>
                </c:pt>
                <c:pt idx="3">
                  <c:v>0.11388160000000003</c:v>
                </c:pt>
                <c:pt idx="4">
                  <c:v>4.9713600000000024E-2</c:v>
                </c:pt>
                <c:pt idx="5">
                  <c:v>4.720000000000002E-2</c:v>
                </c:pt>
                <c:pt idx="6">
                  <c:v>1.456959999999996E-2</c:v>
                </c:pt>
                <c:pt idx="7">
                  <c:v>1.3599999999999945E-2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8C-4247-A58D-2B26F0EA97DA}"/>
            </c:ext>
          </c:extLst>
        </c:ser>
        <c:ser>
          <c:idx val="2"/>
          <c:order val="2"/>
          <c:tx>
            <c:strRef>
              <c:f>Sheet1!$F$33</c:f>
              <c:strCache>
                <c:ptCount val="1"/>
                <c:pt idx="0">
                  <c:v>ESP+Pad 650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Sheet1!$C$34:$C$41</c:f>
              <c:numCache>
                <c:formatCode>General</c:formatCode>
                <c:ptCount val="8"/>
                <c:pt idx="0">
                  <c:v>40</c:v>
                </c:pt>
                <c:pt idx="1">
                  <c:v>128</c:v>
                </c:pt>
                <c:pt idx="2">
                  <c:v>536</c:v>
                </c:pt>
                <c:pt idx="3">
                  <c:v>576</c:v>
                </c:pt>
                <c:pt idx="4">
                  <c:v>1426</c:v>
                </c:pt>
                <c:pt idx="5">
                  <c:v>1500</c:v>
                </c:pt>
                <c:pt idx="6">
                  <c:v>8926</c:v>
                </c:pt>
                <c:pt idx="7">
                  <c:v>9000</c:v>
                </c:pt>
              </c:numCache>
            </c:numRef>
          </c:cat>
          <c:val>
            <c:numRef>
              <c:f>Sheet1!$F$34:$F$41</c:f>
              <c:numCache>
                <c:formatCode>0.00%</c:formatCode>
                <c:ptCount val="8"/>
                <c:pt idx="0">
                  <c:v>0.94188800000000006</c:v>
                </c:pt>
                <c:pt idx="1">
                  <c:v>0.81404160000000003</c:v>
                </c:pt>
                <c:pt idx="2">
                  <c:v>0.22129920000000003</c:v>
                </c:pt>
                <c:pt idx="3">
                  <c:v>0.16318719999999998</c:v>
                </c:pt>
                <c:pt idx="4">
                  <c:v>0.30981599999999998</c:v>
                </c:pt>
                <c:pt idx="5">
                  <c:v>0.27400000000000002</c:v>
                </c:pt>
                <c:pt idx="6">
                  <c:v>0.19308959999999997</c:v>
                </c:pt>
                <c:pt idx="7">
                  <c:v>0.18640000000000001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8C-4247-A58D-2B26F0EA97DA}"/>
            </c:ext>
          </c:extLst>
        </c:ser>
        <c:ser>
          <c:idx val="3"/>
          <c:order val="3"/>
          <c:tx>
            <c:strRef>
              <c:f>Sheet1!$G$33</c:f>
              <c:strCache>
                <c:ptCount val="1"/>
                <c:pt idx="0">
                  <c:v>ESP+Pad 1500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Sheet1!$C$34:$C$41</c:f>
              <c:numCache>
                <c:formatCode>General</c:formatCode>
                <c:ptCount val="8"/>
                <c:pt idx="0">
                  <c:v>40</c:v>
                </c:pt>
                <c:pt idx="1">
                  <c:v>128</c:v>
                </c:pt>
                <c:pt idx="2">
                  <c:v>536</c:v>
                </c:pt>
                <c:pt idx="3">
                  <c:v>576</c:v>
                </c:pt>
                <c:pt idx="4">
                  <c:v>1426</c:v>
                </c:pt>
                <c:pt idx="5">
                  <c:v>1500</c:v>
                </c:pt>
                <c:pt idx="6">
                  <c:v>8926</c:v>
                </c:pt>
                <c:pt idx="7">
                  <c:v>9000</c:v>
                </c:pt>
              </c:numCache>
            </c:numRef>
          </c:cat>
          <c:val>
            <c:numRef>
              <c:f>Sheet1!$G$34:$G$41</c:f>
              <c:numCache>
                <c:formatCode>0.00%</c:formatCode>
                <c:ptCount val="8"/>
                <c:pt idx="0">
                  <c:v>0.97401599999999999</c:v>
                </c:pt>
                <c:pt idx="1">
                  <c:v>0.91685119999999998</c:v>
                </c:pt>
                <c:pt idx="2">
                  <c:v>0.65181440000000002</c:v>
                </c:pt>
                <c:pt idx="3">
                  <c:v>0.62583040000000001</c:v>
                </c:pt>
                <c:pt idx="4">
                  <c:v>7.3670400000000025E-2</c:v>
                </c:pt>
                <c:pt idx="5">
                  <c:v>0.51279999999999992</c:v>
                </c:pt>
                <c:pt idx="6">
                  <c:v>0.17166720000000002</c:v>
                </c:pt>
                <c:pt idx="7">
                  <c:v>0.16479999999999995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8C-4247-A58D-2B26F0EA97DA}"/>
            </c:ext>
          </c:extLst>
        </c:ser>
        <c:ser>
          <c:idx val="4"/>
          <c:order val="4"/>
          <c:tx>
            <c:strRef>
              <c:f>Sheet1!$H$33</c:f>
              <c:strCache>
                <c:ptCount val="1"/>
                <c:pt idx="0">
                  <c:v>ESP+Pad 4096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Sheet1!$C$34:$C$41</c:f>
              <c:numCache>
                <c:formatCode>General</c:formatCode>
                <c:ptCount val="8"/>
                <c:pt idx="0">
                  <c:v>40</c:v>
                </c:pt>
                <c:pt idx="1">
                  <c:v>128</c:v>
                </c:pt>
                <c:pt idx="2">
                  <c:v>536</c:v>
                </c:pt>
                <c:pt idx="3">
                  <c:v>576</c:v>
                </c:pt>
                <c:pt idx="4">
                  <c:v>1426</c:v>
                </c:pt>
                <c:pt idx="5">
                  <c:v>1500</c:v>
                </c:pt>
                <c:pt idx="6">
                  <c:v>8926</c:v>
                </c:pt>
                <c:pt idx="7">
                  <c:v>9000</c:v>
                </c:pt>
              </c:numCache>
            </c:numRef>
          </c:cat>
          <c:val>
            <c:numRef>
              <c:f>Sheet1!$H$34:$H$41</c:f>
              <c:numCache>
                <c:formatCode>0.00%</c:formatCode>
                <c:ptCount val="8"/>
                <c:pt idx="0">
                  <c:v>0.99033599999999999</c:v>
                </c:pt>
                <c:pt idx="1">
                  <c:v>0.96907520000000003</c:v>
                </c:pt>
                <c:pt idx="2">
                  <c:v>0.87050240000000001</c:v>
                </c:pt>
                <c:pt idx="3">
                  <c:v>0.8608384</c:v>
                </c:pt>
                <c:pt idx="4">
                  <c:v>0.65547840000000002</c:v>
                </c:pt>
                <c:pt idx="5">
                  <c:v>0.63759999999999994</c:v>
                </c:pt>
                <c:pt idx="6">
                  <c:v>0.28591999999999995</c:v>
                </c:pt>
                <c:pt idx="7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8C-4247-A58D-2B26F0EA97DA}"/>
            </c:ext>
          </c:extLst>
        </c:ser>
        <c:ser>
          <c:idx val="5"/>
          <c:order val="5"/>
          <c:tx>
            <c:strRef>
              <c:f>Sheet1!$I$33</c:f>
              <c:strCache>
                <c:ptCount val="1"/>
                <c:pt idx="0">
                  <c:v>ESP+Pad 9000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Sheet1!$C$34:$C$41</c:f>
              <c:numCache>
                <c:formatCode>General</c:formatCode>
                <c:ptCount val="8"/>
                <c:pt idx="0">
                  <c:v>40</c:v>
                </c:pt>
                <c:pt idx="1">
                  <c:v>128</c:v>
                </c:pt>
                <c:pt idx="2">
                  <c:v>536</c:v>
                </c:pt>
                <c:pt idx="3">
                  <c:v>576</c:v>
                </c:pt>
                <c:pt idx="4">
                  <c:v>1426</c:v>
                </c:pt>
                <c:pt idx="5">
                  <c:v>1500</c:v>
                </c:pt>
                <c:pt idx="6">
                  <c:v>8926</c:v>
                </c:pt>
                <c:pt idx="7">
                  <c:v>9000</c:v>
                </c:pt>
              </c:numCache>
            </c:numRef>
          </c:cat>
          <c:val>
            <c:numRef>
              <c:f>Sheet1!$I$34:$I$41</c:f>
              <c:numCache>
                <c:formatCode>0.00%</c:formatCode>
                <c:ptCount val="8"/>
                <c:pt idx="0">
                  <c:v>0.99558400000000002</c:v>
                </c:pt>
                <c:pt idx="1">
                  <c:v>0.98586879999999999</c:v>
                </c:pt>
                <c:pt idx="2">
                  <c:v>0.94082560000000004</c:v>
                </c:pt>
                <c:pt idx="3">
                  <c:v>0.93640959999999995</c:v>
                </c:pt>
                <c:pt idx="4">
                  <c:v>0.84256960000000003</c:v>
                </c:pt>
                <c:pt idx="5">
                  <c:v>0.83440000000000003</c:v>
                </c:pt>
                <c:pt idx="6">
                  <c:v>1.456959999999996E-2</c:v>
                </c:pt>
                <c:pt idx="7">
                  <c:v>0.50319999999999998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8C-4247-A58D-2B26F0EA97DA}"/>
            </c:ext>
          </c:extLst>
        </c:ser>
        <c:ser>
          <c:idx val="6"/>
          <c:order val="6"/>
          <c:tx>
            <c:strRef>
              <c:f>Sheet1!$J$33</c:f>
              <c:strCache>
                <c:ptCount val="1"/>
                <c:pt idx="0">
                  <c:v>TFS 650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Sheet1!$C$34:$C$41</c:f>
              <c:numCache>
                <c:formatCode>General</c:formatCode>
                <c:ptCount val="8"/>
                <c:pt idx="0">
                  <c:v>40</c:v>
                </c:pt>
                <c:pt idx="1">
                  <c:v>128</c:v>
                </c:pt>
                <c:pt idx="2">
                  <c:v>536</c:v>
                </c:pt>
                <c:pt idx="3">
                  <c:v>576</c:v>
                </c:pt>
                <c:pt idx="4">
                  <c:v>1426</c:v>
                </c:pt>
                <c:pt idx="5">
                  <c:v>1500</c:v>
                </c:pt>
                <c:pt idx="6">
                  <c:v>8926</c:v>
                </c:pt>
                <c:pt idx="7">
                  <c:v>9000</c:v>
                </c:pt>
              </c:numCache>
            </c:numRef>
          </c:cat>
          <c:val>
            <c:numRef>
              <c:f>Sheet1!$J$34:$J$41</c:f>
              <c:numCache>
                <c:formatCode>0.00%</c:formatCode>
                <c:ptCount val="8"/>
                <c:pt idx="0">
                  <c:v>0.113792</c:v>
                </c:pt>
                <c:pt idx="1">
                  <c:v>0.113792</c:v>
                </c:pt>
                <c:pt idx="2">
                  <c:v>0.113792</c:v>
                </c:pt>
                <c:pt idx="3">
                  <c:v>0.113792</c:v>
                </c:pt>
                <c:pt idx="4">
                  <c:v>0.113792</c:v>
                </c:pt>
                <c:pt idx="5">
                  <c:v>0.113792</c:v>
                </c:pt>
                <c:pt idx="6">
                  <c:v>0.113792</c:v>
                </c:pt>
                <c:pt idx="7">
                  <c:v>0.113792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8C-4247-A58D-2B26F0EA97DA}"/>
            </c:ext>
          </c:extLst>
        </c:ser>
        <c:ser>
          <c:idx val="7"/>
          <c:order val="7"/>
          <c:tx>
            <c:strRef>
              <c:f>Sheet1!$K$33</c:f>
              <c:strCache>
                <c:ptCount val="1"/>
                <c:pt idx="0">
                  <c:v>TFS 1500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Sheet1!$C$34:$C$41</c:f>
              <c:numCache>
                <c:formatCode>General</c:formatCode>
                <c:ptCount val="8"/>
                <c:pt idx="0">
                  <c:v>40</c:v>
                </c:pt>
                <c:pt idx="1">
                  <c:v>128</c:v>
                </c:pt>
                <c:pt idx="2">
                  <c:v>536</c:v>
                </c:pt>
                <c:pt idx="3">
                  <c:v>576</c:v>
                </c:pt>
                <c:pt idx="4">
                  <c:v>1426</c:v>
                </c:pt>
                <c:pt idx="5">
                  <c:v>1500</c:v>
                </c:pt>
                <c:pt idx="6">
                  <c:v>8926</c:v>
                </c:pt>
                <c:pt idx="7">
                  <c:v>9000</c:v>
                </c:pt>
              </c:numCache>
            </c:numRef>
          </c:cat>
          <c:val>
            <c:numRef>
              <c:f>Sheet1!$K$34:$K$41</c:f>
              <c:numCache>
                <c:formatCode>0.00%</c:formatCode>
                <c:ptCount val="8"/>
                <c:pt idx="0">
                  <c:v>5.1583999999999963E-2</c:v>
                </c:pt>
                <c:pt idx="1">
                  <c:v>5.1583999999999963E-2</c:v>
                </c:pt>
                <c:pt idx="2">
                  <c:v>5.1583999999999963E-2</c:v>
                </c:pt>
                <c:pt idx="3">
                  <c:v>5.1583999999999963E-2</c:v>
                </c:pt>
                <c:pt idx="4">
                  <c:v>5.1583999999999963E-2</c:v>
                </c:pt>
                <c:pt idx="5">
                  <c:v>5.1583999999999963E-2</c:v>
                </c:pt>
                <c:pt idx="6">
                  <c:v>5.1583999999999963E-2</c:v>
                </c:pt>
                <c:pt idx="7">
                  <c:v>5.1583999999999963E-2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68C-4247-A58D-2B26F0EA97DA}"/>
            </c:ext>
          </c:extLst>
        </c:ser>
        <c:ser>
          <c:idx val="8"/>
          <c:order val="8"/>
          <c:tx>
            <c:strRef>
              <c:f>Sheet1!$L$33</c:f>
              <c:strCache>
                <c:ptCount val="1"/>
                <c:pt idx="0">
                  <c:v>TFS 4096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Sheet1!$C$34:$C$41</c:f>
              <c:numCache>
                <c:formatCode>General</c:formatCode>
                <c:ptCount val="8"/>
                <c:pt idx="0">
                  <c:v>40</c:v>
                </c:pt>
                <c:pt idx="1">
                  <c:v>128</c:v>
                </c:pt>
                <c:pt idx="2">
                  <c:v>536</c:v>
                </c:pt>
                <c:pt idx="3">
                  <c:v>576</c:v>
                </c:pt>
                <c:pt idx="4">
                  <c:v>1426</c:v>
                </c:pt>
                <c:pt idx="5">
                  <c:v>1500</c:v>
                </c:pt>
                <c:pt idx="6">
                  <c:v>8926</c:v>
                </c:pt>
                <c:pt idx="7">
                  <c:v>9000</c:v>
                </c:pt>
              </c:numCache>
            </c:numRef>
          </c:cat>
          <c:val>
            <c:numRef>
              <c:f>Sheet1!$L$34:$L$41</c:f>
              <c:numCache>
                <c:formatCode>0.00%</c:formatCode>
                <c:ptCount val="8"/>
                <c:pt idx="0">
                  <c:v>2.0070400000000044E-2</c:v>
                </c:pt>
                <c:pt idx="1">
                  <c:v>2.0070400000000044E-2</c:v>
                </c:pt>
                <c:pt idx="2">
                  <c:v>2.0070400000000044E-2</c:v>
                </c:pt>
                <c:pt idx="3">
                  <c:v>2.0070400000000044E-2</c:v>
                </c:pt>
                <c:pt idx="4">
                  <c:v>2.0070400000000044E-2</c:v>
                </c:pt>
                <c:pt idx="5">
                  <c:v>2.0070400000000044E-2</c:v>
                </c:pt>
                <c:pt idx="6">
                  <c:v>2.0070400000000044E-2</c:v>
                </c:pt>
                <c:pt idx="7">
                  <c:v>2.0070400000000044E-2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68C-4247-A58D-2B26F0EA97DA}"/>
            </c:ext>
          </c:extLst>
        </c:ser>
        <c:ser>
          <c:idx val="9"/>
          <c:order val="9"/>
          <c:tx>
            <c:strRef>
              <c:f>Sheet1!$M$33</c:f>
              <c:strCache>
                <c:ptCount val="1"/>
                <c:pt idx="0">
                  <c:v>TFS 9000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Sheet1!$C$34:$C$41</c:f>
              <c:numCache>
                <c:formatCode>General</c:formatCode>
                <c:ptCount val="8"/>
                <c:pt idx="0">
                  <c:v>40</c:v>
                </c:pt>
                <c:pt idx="1">
                  <c:v>128</c:v>
                </c:pt>
                <c:pt idx="2">
                  <c:v>536</c:v>
                </c:pt>
                <c:pt idx="3">
                  <c:v>576</c:v>
                </c:pt>
                <c:pt idx="4">
                  <c:v>1426</c:v>
                </c:pt>
                <c:pt idx="5">
                  <c:v>1500</c:v>
                </c:pt>
                <c:pt idx="6">
                  <c:v>8926</c:v>
                </c:pt>
                <c:pt idx="7">
                  <c:v>9000</c:v>
                </c:pt>
              </c:numCache>
            </c:numRef>
          </c:cat>
          <c:val>
            <c:numRef>
              <c:f>Sheet1!$M$34:$M$41</c:f>
              <c:numCache>
                <c:formatCode>0.00%</c:formatCode>
                <c:ptCount val="8"/>
                <c:pt idx="0">
                  <c:v>1.0816000000000048E-2</c:v>
                </c:pt>
                <c:pt idx="1">
                  <c:v>1.0816000000000048E-2</c:v>
                </c:pt>
                <c:pt idx="2">
                  <c:v>1.0816000000000048E-2</c:v>
                </c:pt>
                <c:pt idx="3">
                  <c:v>1.0816000000000048E-2</c:v>
                </c:pt>
                <c:pt idx="4">
                  <c:v>1.0816000000000048E-2</c:v>
                </c:pt>
                <c:pt idx="5">
                  <c:v>1.0816000000000048E-2</c:v>
                </c:pt>
                <c:pt idx="6">
                  <c:v>1.0816000000000048E-2</c:v>
                </c:pt>
                <c:pt idx="7">
                  <c:v>1.0816000000000048E-2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68C-4247-A58D-2B26F0EA9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305496"/>
        <c:axId val="376303416"/>
      </c:lineChart>
      <c:catAx>
        <c:axId val="376305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03416"/>
        <c:crosses val="autoZero"/>
        <c:auto val="1"/>
        <c:lblAlgn val="ctr"/>
        <c:lblOffset val="100"/>
        <c:noMultiLvlLbl val="0"/>
      </c:catAx>
      <c:valAx>
        <c:axId val="37630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0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676275</xdr:colOff>
      <xdr:row>42</xdr:row>
      <xdr:rowOff>171450</xdr:rowOff>
    </xdr:from>
    <xdr:to>
      <xdr:col>12</xdr:col>
      <xdr:colOff>200025</xdr:colOff>
      <xdr:row>58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7EFAE4-119B-4B73-81B8-E349E6944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638175</xdr:colOff>
      <xdr:row>59</xdr:row>
      <xdr:rowOff>123825</xdr:rowOff>
    </xdr:from>
    <xdr:to>
      <xdr:col>12</xdr:col>
      <xdr:colOff>200025</xdr:colOff>
      <xdr:row>74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0543AD-65A6-4AB2-A07A-BCF8DBD70B80}"/>
            </a:ext>
            <a:ext uri="{147F2762-F138-4A5C-976F-8EAC2B608ADB}">
              <a16:predDERef xmlns:a16="http://schemas.microsoft.com/office/drawing/2014/main" pred="{367EFAE4-119B-4B73-81B8-E349E6944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57A34-D196-4FCE-B109-0173E06D92AB}">
  <dimension ref="B1:M41"/>
  <sheetViews>
    <sheetView tabSelected="1" topLeftCell="A40" workbookViewId="0" xr3:uid="{B339488D-DFEA-5A5E-B874-397386CE1DC8}">
      <selection activeCell="E10" sqref="E10"/>
    </sheetView>
  </sheetViews>
  <sheetFormatPr defaultRowHeight="14.45"/>
  <cols>
    <col min="3" max="3" width="12.42578125" customWidth="1"/>
    <col min="4" max="4" width="16.42578125" bestFit="1" customWidth="1"/>
    <col min="5" max="5" width="11" bestFit="1" customWidth="1"/>
    <col min="6" max="6" width="12.140625" bestFit="1" customWidth="1"/>
    <col min="7" max="8" width="13" bestFit="1" customWidth="1"/>
    <col min="9" max="9" width="14.28515625" customWidth="1"/>
    <col min="10" max="10" width="11.140625" bestFit="1" customWidth="1"/>
    <col min="11" max="13" width="12.140625" bestFit="1" customWidth="1"/>
  </cols>
  <sheetData>
    <row r="1" spans="2:13">
      <c r="C1" t="s">
        <v>0</v>
      </c>
      <c r="D1" t="s">
        <v>1</v>
      </c>
      <c r="E1" t="s">
        <v>2</v>
      </c>
      <c r="F1" t="s">
        <v>3</v>
      </c>
      <c r="G1" t="s">
        <v>3</v>
      </c>
      <c r="H1" t="s">
        <v>3</v>
      </c>
      <c r="I1" t="s">
        <v>3</v>
      </c>
      <c r="J1" t="s">
        <v>4</v>
      </c>
      <c r="K1" t="str">
        <f>J1</f>
        <v>TFS</v>
      </c>
      <c r="L1" t="str">
        <f>K1</f>
        <v>TFS</v>
      </c>
      <c r="M1" t="str">
        <f>L1</f>
        <v>TFS</v>
      </c>
    </row>
    <row r="2" spans="2:13" ht="15">
      <c r="B2" s="9" t="s">
        <v>5</v>
      </c>
      <c r="C2" t="s">
        <v>6</v>
      </c>
      <c r="D2" s="9">
        <f>14+4+20</f>
        <v>38</v>
      </c>
      <c r="E2" s="9">
        <f>D2+36</f>
        <v>74</v>
      </c>
      <c r="F2">
        <f>C8+E2</f>
        <v>650</v>
      </c>
      <c r="G2">
        <v>1500</v>
      </c>
      <c r="H2">
        <v>4096</v>
      </c>
      <c r="I2">
        <f>9000</f>
        <v>9000</v>
      </c>
      <c r="J2">
        <f>F2</f>
        <v>650</v>
      </c>
      <c r="K2">
        <f>G2</f>
        <v>1500</v>
      </c>
      <c r="L2">
        <f>H2</f>
        <v>4096</v>
      </c>
      <c r="M2">
        <f>I2</f>
        <v>9000</v>
      </c>
    </row>
    <row r="3" spans="2:13" s="5" customFormat="1" ht="15">
      <c r="D3" s="3">
        <v>10000000</v>
      </c>
      <c r="E3" s="4">
        <f>D3</f>
        <v>10000000</v>
      </c>
      <c r="F3" s="4">
        <f>E3</f>
        <v>10000000</v>
      </c>
      <c r="G3" s="4">
        <f>F3</f>
        <v>10000000</v>
      </c>
      <c r="H3" s="4">
        <f>G3</f>
        <v>10000000</v>
      </c>
      <c r="I3" s="4">
        <f>H3</f>
        <v>10000000</v>
      </c>
      <c r="J3" s="4">
        <f>I3</f>
        <v>10000000</v>
      </c>
      <c r="K3" s="4">
        <f>J3</f>
        <v>10000000</v>
      </c>
      <c r="L3" s="4">
        <f>K3</f>
        <v>10000000</v>
      </c>
      <c r="M3" s="4">
        <f>L3</f>
        <v>10000000</v>
      </c>
    </row>
    <row r="4" spans="2:13">
      <c r="D4" t="s">
        <v>7</v>
      </c>
    </row>
    <row r="5" spans="2:13">
      <c r="C5">
        <v>40</v>
      </c>
      <c r="D5" s="1">
        <f>INT(D$3/(MAX(46,$C5)+D$2)/8)</f>
        <v>14880</v>
      </c>
      <c r="E5" s="1">
        <f>INT(E$3/(MAX(46,$C5)+E$2)/8)</f>
        <v>10416</v>
      </c>
      <c r="F5" s="2">
        <f>INT(F$3/(8*(F$2+$D$2)))</f>
        <v>1816</v>
      </c>
      <c r="G5" s="2">
        <f t="shared" ref="G5:M12" si="0">INT(G$3/(8*(G$2+$D$2)))</f>
        <v>812</v>
      </c>
      <c r="H5" s="2">
        <f t="shared" si="0"/>
        <v>302</v>
      </c>
      <c r="I5" s="2">
        <f t="shared" si="0"/>
        <v>138</v>
      </c>
      <c r="J5" s="2">
        <f t="shared" si="0"/>
        <v>1816</v>
      </c>
      <c r="K5" s="2">
        <f t="shared" si="0"/>
        <v>812</v>
      </c>
      <c r="L5" s="2">
        <f t="shared" si="0"/>
        <v>302</v>
      </c>
      <c r="M5" s="2">
        <f t="shared" si="0"/>
        <v>138</v>
      </c>
    </row>
    <row r="6" spans="2:13">
      <c r="C6">
        <v>128</v>
      </c>
      <c r="D6" s="1">
        <f>INT(D$3/($C6+D$2)/8)</f>
        <v>7530</v>
      </c>
      <c r="E6" s="1">
        <f>INT(E$3/($C6+E$2)/8)</f>
        <v>6188</v>
      </c>
      <c r="F6" s="2">
        <f t="shared" ref="F6:F8" si="1">INT(F$3/(8*(F$2+$D$2)))</f>
        <v>1816</v>
      </c>
      <c r="G6" s="2">
        <f t="shared" si="0"/>
        <v>812</v>
      </c>
      <c r="H6" s="2">
        <f t="shared" si="0"/>
        <v>302</v>
      </c>
      <c r="I6" s="2">
        <f t="shared" si="0"/>
        <v>138</v>
      </c>
      <c r="J6" s="2">
        <f t="shared" si="0"/>
        <v>1816</v>
      </c>
      <c r="K6" s="2">
        <f t="shared" si="0"/>
        <v>812</v>
      </c>
      <c r="L6" s="2">
        <f t="shared" si="0"/>
        <v>302</v>
      </c>
      <c r="M6" s="2">
        <f t="shared" si="0"/>
        <v>138</v>
      </c>
    </row>
    <row r="7" spans="2:13">
      <c r="C7">
        <v>536</v>
      </c>
      <c r="D7" s="1">
        <f>INT(D$3/($C7+D$2)/8)</f>
        <v>2177</v>
      </c>
      <c r="E7" s="1">
        <f>INT(E$3/($C7+E$2)/8)</f>
        <v>2049</v>
      </c>
      <c r="F7" s="2">
        <f t="shared" si="1"/>
        <v>1816</v>
      </c>
      <c r="G7" s="2">
        <f t="shared" si="0"/>
        <v>812</v>
      </c>
      <c r="H7" s="2">
        <f t="shared" si="0"/>
        <v>302</v>
      </c>
      <c r="I7" s="2">
        <f t="shared" si="0"/>
        <v>138</v>
      </c>
      <c r="J7" s="2">
        <f t="shared" si="0"/>
        <v>1816</v>
      </c>
      <c r="K7" s="2">
        <f t="shared" si="0"/>
        <v>812</v>
      </c>
      <c r="L7" s="2">
        <f t="shared" si="0"/>
        <v>302</v>
      </c>
      <c r="M7" s="2">
        <f t="shared" si="0"/>
        <v>138</v>
      </c>
    </row>
    <row r="8" spans="2:13">
      <c r="C8">
        <v>576</v>
      </c>
      <c r="D8" s="1">
        <f>INT(D$3/($C8+D$2)/8)</f>
        <v>2035</v>
      </c>
      <c r="E8" s="1">
        <f>INT(E$3/($C8+E$2)/8)</f>
        <v>1923</v>
      </c>
      <c r="F8" s="2">
        <f t="shared" si="1"/>
        <v>1816</v>
      </c>
      <c r="G8" s="2">
        <f t="shared" si="0"/>
        <v>812</v>
      </c>
      <c r="H8" s="2">
        <f t="shared" si="0"/>
        <v>302</v>
      </c>
      <c r="I8" s="2">
        <f t="shared" si="0"/>
        <v>138</v>
      </c>
      <c r="J8" s="2">
        <f t="shared" si="0"/>
        <v>1816</v>
      </c>
      <c r="K8" s="2">
        <f t="shared" si="0"/>
        <v>812</v>
      </c>
      <c r="L8" s="2">
        <f t="shared" si="0"/>
        <v>302</v>
      </c>
      <c r="M8" s="2">
        <f t="shared" si="0"/>
        <v>138</v>
      </c>
    </row>
    <row r="9" spans="2:13">
      <c r="C9">
        <f>1500-E2</f>
        <v>1426</v>
      </c>
      <c r="D9" s="1">
        <f>INT(D$3/($C9+D$2)/8)</f>
        <v>853</v>
      </c>
      <c r="E9" s="1">
        <f>INT(E$3/($C9+E$2)/8)</f>
        <v>833</v>
      </c>
      <c r="F9">
        <f>INT(F$5/INT($C9/(F$2-36-20)+0.999999999999999))</f>
        <v>605</v>
      </c>
      <c r="G9" s="2">
        <f t="shared" si="0"/>
        <v>812</v>
      </c>
      <c r="H9" s="2">
        <f t="shared" si="0"/>
        <v>302</v>
      </c>
      <c r="I9" s="2">
        <f t="shared" si="0"/>
        <v>138</v>
      </c>
      <c r="J9" s="2">
        <f t="shared" si="0"/>
        <v>1816</v>
      </c>
      <c r="K9" s="2">
        <f t="shared" si="0"/>
        <v>812</v>
      </c>
      <c r="L9" s="2">
        <f t="shared" si="0"/>
        <v>302</v>
      </c>
      <c r="M9" s="2">
        <f t="shared" si="0"/>
        <v>138</v>
      </c>
    </row>
    <row r="10" spans="2:13" ht="15">
      <c r="C10">
        <v>1500</v>
      </c>
      <c r="D10" s="1">
        <f>INT(D$3/($C10+D$2)/8)</f>
        <v>812</v>
      </c>
      <c r="E10" s="11">
        <f>INT(E$3/($C10+E$2)/8)</f>
        <v>794</v>
      </c>
      <c r="F10">
        <f>INT(F$5/INT($C10/(F$2-36-20)+0.999999999999999))</f>
        <v>605</v>
      </c>
      <c r="G10">
        <f t="shared" ref="G10:G12" si="2">INT(G$5/INT($C10/(G$2-36-20)+0.999999999999999))</f>
        <v>406</v>
      </c>
      <c r="H10" s="2">
        <f t="shared" si="0"/>
        <v>302</v>
      </c>
      <c r="I10" s="2">
        <f t="shared" si="0"/>
        <v>138</v>
      </c>
      <c r="J10" s="2">
        <f t="shared" si="0"/>
        <v>1816</v>
      </c>
      <c r="K10" s="2">
        <f t="shared" si="0"/>
        <v>812</v>
      </c>
      <c r="L10" s="2">
        <f t="shared" si="0"/>
        <v>302</v>
      </c>
      <c r="M10" s="2">
        <f t="shared" si="0"/>
        <v>138</v>
      </c>
    </row>
    <row r="11" spans="2:13">
      <c r="C11">
        <f>C12-E2</f>
        <v>8926</v>
      </c>
      <c r="D11" s="1">
        <f>INT(D$3/($C11+D$2)/8)</f>
        <v>139</v>
      </c>
      <c r="E11" s="1">
        <f>INT(E$3/($C11+E$2)/8)</f>
        <v>138</v>
      </c>
      <c r="F11">
        <f>INT(F$5/INT($C11/(F$2-36-20)+0.999999999999999))</f>
        <v>113</v>
      </c>
      <c r="G11">
        <f t="shared" si="2"/>
        <v>116</v>
      </c>
      <c r="H11">
        <f>INT(H$5/INT($C11/(H$2-36-20)+0.999999999999999))</f>
        <v>100</v>
      </c>
      <c r="I11" s="2">
        <f t="shared" si="0"/>
        <v>138</v>
      </c>
      <c r="J11" s="2">
        <f t="shared" si="0"/>
        <v>1816</v>
      </c>
      <c r="K11" s="2">
        <f t="shared" si="0"/>
        <v>812</v>
      </c>
      <c r="L11" s="2">
        <f t="shared" si="0"/>
        <v>302</v>
      </c>
      <c r="M11" s="2">
        <f t="shared" si="0"/>
        <v>138</v>
      </c>
    </row>
    <row r="12" spans="2:13" ht="15">
      <c r="C12">
        <v>9000</v>
      </c>
      <c r="D12" s="1">
        <f>INT(D$3/($C12+D$2)/8)</f>
        <v>138</v>
      </c>
      <c r="E12" s="10">
        <f>INT(E$3/($C12+E$2)/8)</f>
        <v>137</v>
      </c>
      <c r="F12">
        <f>INT(F$5/INT($C12/(F$2-36-20)+0.999999999999999))</f>
        <v>113</v>
      </c>
      <c r="G12">
        <f t="shared" si="2"/>
        <v>116</v>
      </c>
      <c r="H12">
        <f>INT(H$5/INT($C12/(H$2-36-20)+0.999999999999999))</f>
        <v>100</v>
      </c>
      <c r="I12">
        <f>INT(I$5/INT($C12/(I$2-36-20)+0.999999999999999))</f>
        <v>69</v>
      </c>
      <c r="J12" s="2">
        <f t="shared" si="0"/>
        <v>1816</v>
      </c>
      <c r="K12" s="2">
        <f t="shared" si="0"/>
        <v>812</v>
      </c>
      <c r="L12" s="2">
        <f t="shared" si="0"/>
        <v>302</v>
      </c>
      <c r="M12" s="2">
        <f>INT(M$3/(8*(M$2+$D$2)))</f>
        <v>138</v>
      </c>
    </row>
    <row r="13" spans="2:13" s="5" customFormat="1" ht="15">
      <c r="D13" s="5" t="s">
        <v>8</v>
      </c>
      <c r="J13" s="4">
        <f>F12</f>
        <v>113</v>
      </c>
      <c r="K13" s="4">
        <f>G12</f>
        <v>116</v>
      </c>
      <c r="L13" s="4">
        <f>H12</f>
        <v>100</v>
      </c>
      <c r="M13" s="4">
        <f>I12</f>
        <v>69</v>
      </c>
    </row>
    <row r="14" spans="2:13" s="5" customFormat="1" ht="15">
      <c r="C14" s="5">
        <f>C5</f>
        <v>40</v>
      </c>
      <c r="D14" s="6">
        <f>$C14*D5*8</f>
        <v>4761600</v>
      </c>
      <c r="E14" s="6">
        <f t="shared" ref="E14:I14" si="3">$C14*E5*8</f>
        <v>3333120</v>
      </c>
      <c r="F14" s="6">
        <f t="shared" si="3"/>
        <v>581120</v>
      </c>
      <c r="G14" s="6">
        <f t="shared" si="3"/>
        <v>259840</v>
      </c>
      <c r="H14" s="6">
        <f t="shared" si="3"/>
        <v>96640</v>
      </c>
      <c r="I14" s="6">
        <f t="shared" si="3"/>
        <v>44160</v>
      </c>
      <c r="J14" s="5">
        <f>J5*8*$C14*(J$2-40)/$C14</f>
        <v>8862080</v>
      </c>
      <c r="K14" s="5">
        <f t="shared" ref="K14:M14" si="4">K5*8*$C14*(K$2-40)/$C14</f>
        <v>9484160</v>
      </c>
      <c r="L14" s="5">
        <f t="shared" si="4"/>
        <v>9799296</v>
      </c>
      <c r="M14" s="5">
        <f t="shared" si="4"/>
        <v>9891840</v>
      </c>
    </row>
    <row r="15" spans="2:13" s="5" customFormat="1" ht="15">
      <c r="C15" s="5">
        <f t="shared" ref="C15:C21" si="5">C6</f>
        <v>128</v>
      </c>
      <c r="D15" s="6">
        <f t="shared" ref="D15:I15" si="6">$C15*D6*8</f>
        <v>7710720</v>
      </c>
      <c r="E15" s="6">
        <f t="shared" si="6"/>
        <v>6336512</v>
      </c>
      <c r="F15" s="6">
        <f t="shared" si="6"/>
        <v>1859584</v>
      </c>
      <c r="G15" s="6">
        <f t="shared" si="6"/>
        <v>831488</v>
      </c>
      <c r="H15" s="6">
        <f t="shared" si="6"/>
        <v>309248</v>
      </c>
      <c r="I15" s="6">
        <f t="shared" si="6"/>
        <v>141312</v>
      </c>
      <c r="J15" s="5">
        <f t="shared" ref="J15:M15" si="7">J6*8*$C15*(J$2-40)/$C15</f>
        <v>8862080</v>
      </c>
      <c r="K15" s="5">
        <f t="shared" si="7"/>
        <v>9484160</v>
      </c>
      <c r="L15" s="5">
        <f t="shared" si="7"/>
        <v>9799296</v>
      </c>
      <c r="M15" s="5">
        <f t="shared" si="7"/>
        <v>9891840</v>
      </c>
    </row>
    <row r="16" spans="2:13" s="5" customFormat="1" ht="15">
      <c r="C16" s="5">
        <f t="shared" si="5"/>
        <v>536</v>
      </c>
      <c r="D16" s="6">
        <f t="shared" ref="D16:I16" si="8">$C16*D7*8</f>
        <v>9334976</v>
      </c>
      <c r="E16" s="6">
        <f t="shared" si="8"/>
        <v>8786112</v>
      </c>
      <c r="F16" s="6">
        <f t="shared" si="8"/>
        <v>7787008</v>
      </c>
      <c r="G16" s="6">
        <f t="shared" si="8"/>
        <v>3481856</v>
      </c>
      <c r="H16" s="6">
        <f t="shared" si="8"/>
        <v>1294976</v>
      </c>
      <c r="I16" s="6">
        <f t="shared" si="8"/>
        <v>591744</v>
      </c>
      <c r="J16" s="5">
        <f t="shared" ref="J16:M16" si="9">J7*8*$C16*(J$2-40)/$C16</f>
        <v>8862080</v>
      </c>
      <c r="K16" s="5">
        <f t="shared" si="9"/>
        <v>9484160</v>
      </c>
      <c r="L16" s="5">
        <f t="shared" si="9"/>
        <v>9799296</v>
      </c>
      <c r="M16" s="5">
        <f t="shared" si="9"/>
        <v>9891840</v>
      </c>
    </row>
    <row r="17" spans="3:13" s="5" customFormat="1" ht="15">
      <c r="C17" s="5">
        <f t="shared" si="5"/>
        <v>576</v>
      </c>
      <c r="D17" s="6">
        <f t="shared" ref="D17:I17" si="10">$C17*D8*8</f>
        <v>9377280</v>
      </c>
      <c r="E17" s="6">
        <f t="shared" si="10"/>
        <v>8861184</v>
      </c>
      <c r="F17" s="6">
        <f t="shared" si="10"/>
        <v>8368128</v>
      </c>
      <c r="G17" s="6">
        <f t="shared" si="10"/>
        <v>3741696</v>
      </c>
      <c r="H17" s="6">
        <f t="shared" si="10"/>
        <v>1391616</v>
      </c>
      <c r="I17" s="6">
        <f t="shared" si="10"/>
        <v>635904</v>
      </c>
      <c r="J17" s="5">
        <f t="shared" ref="J17:M17" si="11">J8*8*$C17*(J$2-40)/$C17</f>
        <v>8862080</v>
      </c>
      <c r="K17" s="5">
        <f t="shared" si="11"/>
        <v>9484160</v>
      </c>
      <c r="L17" s="5">
        <f t="shared" si="11"/>
        <v>9799296</v>
      </c>
      <c r="M17" s="5">
        <f t="shared" si="11"/>
        <v>9891840</v>
      </c>
    </row>
    <row r="18" spans="3:13" s="5" customFormat="1" ht="15">
      <c r="C18" s="5">
        <f t="shared" si="5"/>
        <v>1426</v>
      </c>
      <c r="D18" s="6">
        <f t="shared" ref="D18:I18" si="12">$C18*D9*8</f>
        <v>9731024</v>
      </c>
      <c r="E18" s="6">
        <f t="shared" si="12"/>
        <v>9502864</v>
      </c>
      <c r="F18" s="6">
        <f t="shared" si="12"/>
        <v>6901840</v>
      </c>
      <c r="G18" s="6">
        <f t="shared" si="12"/>
        <v>9263296</v>
      </c>
      <c r="H18" s="6">
        <f t="shared" si="12"/>
        <v>3445216</v>
      </c>
      <c r="I18" s="6">
        <f t="shared" si="12"/>
        <v>1574304</v>
      </c>
      <c r="J18" s="5">
        <f t="shared" ref="J18:M18" si="13">J9*8*$C18*(J$2-40)/$C18</f>
        <v>8862080</v>
      </c>
      <c r="K18" s="5">
        <f t="shared" si="13"/>
        <v>9484160</v>
      </c>
      <c r="L18" s="5">
        <f t="shared" si="13"/>
        <v>9799296</v>
      </c>
      <c r="M18" s="5">
        <f t="shared" si="13"/>
        <v>9891840</v>
      </c>
    </row>
    <row r="19" spans="3:13" s="5" customFormat="1" ht="15">
      <c r="C19" s="5">
        <f t="shared" si="5"/>
        <v>1500</v>
      </c>
      <c r="D19" s="6">
        <f t="shared" ref="D19:I19" si="14">$C19*D10*8</f>
        <v>9744000</v>
      </c>
      <c r="E19" s="6">
        <f t="shared" si="14"/>
        <v>9528000</v>
      </c>
      <c r="F19" s="6">
        <f t="shared" si="14"/>
        <v>7260000</v>
      </c>
      <c r="G19" s="6">
        <f t="shared" si="14"/>
        <v>4872000</v>
      </c>
      <c r="H19" s="6">
        <f t="shared" si="14"/>
        <v>3624000</v>
      </c>
      <c r="I19" s="6">
        <f t="shared" si="14"/>
        <v>1656000</v>
      </c>
      <c r="J19" s="5">
        <f t="shared" ref="J19:M19" si="15">J10*8*$C19*(J$2-40)/$C19</f>
        <v>8862080</v>
      </c>
      <c r="K19" s="5">
        <f t="shared" si="15"/>
        <v>9484160</v>
      </c>
      <c r="L19" s="5">
        <f t="shared" si="15"/>
        <v>9799296</v>
      </c>
      <c r="M19" s="5">
        <f t="shared" si="15"/>
        <v>9891840</v>
      </c>
    </row>
    <row r="20" spans="3:13" s="5" customFormat="1" ht="15">
      <c r="C20" s="5">
        <f t="shared" si="5"/>
        <v>8926</v>
      </c>
      <c r="D20" s="6">
        <f t="shared" ref="D20:I20" si="16">$C20*D11*8</f>
        <v>9925712</v>
      </c>
      <c r="E20" s="6">
        <f t="shared" si="16"/>
        <v>9854304</v>
      </c>
      <c r="F20" s="6">
        <f t="shared" si="16"/>
        <v>8069104</v>
      </c>
      <c r="G20" s="6">
        <f t="shared" si="16"/>
        <v>8283328</v>
      </c>
      <c r="H20" s="6">
        <f t="shared" si="16"/>
        <v>7140800</v>
      </c>
      <c r="I20" s="6">
        <f t="shared" si="16"/>
        <v>9854304</v>
      </c>
      <c r="J20" s="5">
        <f t="shared" ref="J20:M20" si="17">J11*8*$C20*(J$2-40)/$C20</f>
        <v>8862080</v>
      </c>
      <c r="K20" s="5">
        <f t="shared" si="17"/>
        <v>9484160</v>
      </c>
      <c r="L20" s="5">
        <f t="shared" si="17"/>
        <v>9799296</v>
      </c>
      <c r="M20" s="5">
        <f t="shared" si="17"/>
        <v>9891840</v>
      </c>
    </row>
    <row r="21" spans="3:13" s="5" customFormat="1" ht="15">
      <c r="C21" s="5">
        <f t="shared" si="5"/>
        <v>9000</v>
      </c>
      <c r="D21" s="6">
        <f t="shared" ref="D21:I21" si="18">$C21*D12*8</f>
        <v>9936000</v>
      </c>
      <c r="E21" s="6">
        <f t="shared" si="18"/>
        <v>9864000</v>
      </c>
      <c r="F21" s="6">
        <f t="shared" si="18"/>
        <v>8136000</v>
      </c>
      <c r="G21" s="6">
        <f t="shared" si="18"/>
        <v>8352000</v>
      </c>
      <c r="H21" s="6">
        <f t="shared" si="18"/>
        <v>7200000</v>
      </c>
      <c r="I21" s="6">
        <f t="shared" si="18"/>
        <v>4968000</v>
      </c>
      <c r="J21" s="5">
        <f t="shared" ref="J21:M21" si="19">J12*8*$C21*(J$2-40)/$C21</f>
        <v>8862080</v>
      </c>
      <c r="K21" s="5">
        <f t="shared" si="19"/>
        <v>9484160</v>
      </c>
      <c r="L21" s="5">
        <f t="shared" si="19"/>
        <v>9799296</v>
      </c>
      <c r="M21" s="5">
        <f t="shared" si="19"/>
        <v>9891840</v>
      </c>
    </row>
    <row r="22" spans="3:13">
      <c r="D22" t="s">
        <v>9</v>
      </c>
    </row>
    <row r="23" spans="3:13">
      <c r="D23" t="str">
        <f>D1</f>
        <v>Ethernet</v>
      </c>
      <c r="E23" t="str">
        <f t="shared" ref="E23:M23" si="20">E1</f>
        <v>ESP</v>
      </c>
      <c r="F23" t="str">
        <f>CONCATENATE(F1," ",F2)</f>
        <v>ESP+Pad 650</v>
      </c>
      <c r="G23" t="str">
        <f t="shared" ref="G23:M23" si="21">CONCATENATE(G1," ",G2)</f>
        <v>ESP+Pad 1500</v>
      </c>
      <c r="H23" t="str">
        <f t="shared" si="21"/>
        <v>ESP+Pad 4096</v>
      </c>
      <c r="I23" t="str">
        <f t="shared" si="21"/>
        <v>ESP+Pad 9000</v>
      </c>
      <c r="J23" t="str">
        <f t="shared" si="21"/>
        <v>TFS 650</v>
      </c>
      <c r="K23" t="str">
        <f t="shared" si="21"/>
        <v>TFS 1500</v>
      </c>
      <c r="L23" t="str">
        <f t="shared" si="21"/>
        <v>TFS 4096</v>
      </c>
      <c r="M23" t="str">
        <f t="shared" si="21"/>
        <v>TFS 9000</v>
      </c>
    </row>
    <row r="24" spans="3:13">
      <c r="C24">
        <f>C14</f>
        <v>40</v>
      </c>
      <c r="D24" s="7">
        <f>D14/D$3</f>
        <v>0.47616000000000003</v>
      </c>
      <c r="E24" s="7">
        <f>E14/E$3</f>
        <v>0.333312</v>
      </c>
      <c r="F24" s="7">
        <f>F14/F$3</f>
        <v>5.8111999999999997E-2</v>
      </c>
      <c r="G24" s="7">
        <f t="shared" ref="G24:I24" si="22">G14/G$3</f>
        <v>2.5984E-2</v>
      </c>
      <c r="H24" s="7">
        <f t="shared" si="22"/>
        <v>9.6640000000000007E-3</v>
      </c>
      <c r="I24" s="7">
        <f t="shared" si="22"/>
        <v>4.4159999999999998E-3</v>
      </c>
      <c r="J24" s="7">
        <f t="shared" ref="J24:M24" si="23">J14/J$3</f>
        <v>0.886208</v>
      </c>
      <c r="K24" s="7">
        <f t="shared" si="23"/>
        <v>0.94841600000000004</v>
      </c>
      <c r="L24" s="7">
        <f t="shared" si="23"/>
        <v>0.97992959999999996</v>
      </c>
      <c r="M24" s="7">
        <f t="shared" si="23"/>
        <v>0.98918399999999995</v>
      </c>
    </row>
    <row r="25" spans="3:13">
      <c r="C25">
        <f t="shared" ref="C25:C31" si="24">C15</f>
        <v>128</v>
      </c>
      <c r="D25" s="7">
        <f t="shared" ref="D25:D31" si="25">D15/D$3</f>
        <v>0.77107199999999998</v>
      </c>
      <c r="E25" s="7">
        <f t="shared" ref="E24:M31" si="26">E15/E$3</f>
        <v>0.63365119999999997</v>
      </c>
      <c r="F25" s="7">
        <f t="shared" si="26"/>
        <v>0.1859584</v>
      </c>
      <c r="G25" s="7">
        <f t="shared" si="26"/>
        <v>8.3148799999999995E-2</v>
      </c>
      <c r="H25" s="7">
        <f t="shared" si="26"/>
        <v>3.0924799999999999E-2</v>
      </c>
      <c r="I25" s="7">
        <f t="shared" si="26"/>
        <v>1.41312E-2</v>
      </c>
      <c r="J25" s="7">
        <f t="shared" ref="J25:M25" si="27">J15/J$3</f>
        <v>0.886208</v>
      </c>
      <c r="K25" s="7">
        <f t="shared" si="27"/>
        <v>0.94841600000000004</v>
      </c>
      <c r="L25" s="7">
        <f t="shared" si="27"/>
        <v>0.97992959999999996</v>
      </c>
      <c r="M25" s="7">
        <f t="shared" si="27"/>
        <v>0.98918399999999995</v>
      </c>
    </row>
    <row r="26" spans="3:13">
      <c r="C26">
        <f t="shared" si="24"/>
        <v>536</v>
      </c>
      <c r="D26" s="7">
        <f t="shared" si="25"/>
        <v>0.93349760000000004</v>
      </c>
      <c r="E26" s="7">
        <f t="shared" si="26"/>
        <v>0.87861120000000004</v>
      </c>
      <c r="F26" s="7">
        <f t="shared" si="26"/>
        <v>0.77870079999999997</v>
      </c>
      <c r="G26" s="7">
        <f t="shared" si="26"/>
        <v>0.34818559999999998</v>
      </c>
      <c r="H26" s="7">
        <f t="shared" si="26"/>
        <v>0.12949759999999999</v>
      </c>
      <c r="I26" s="7">
        <f t="shared" si="26"/>
        <v>5.9174400000000002E-2</v>
      </c>
      <c r="J26" s="7">
        <f t="shared" ref="J26:M26" si="28">J16/J$3</f>
        <v>0.886208</v>
      </c>
      <c r="K26" s="7">
        <f t="shared" si="28"/>
        <v>0.94841600000000004</v>
      </c>
      <c r="L26" s="7">
        <f t="shared" si="28"/>
        <v>0.97992959999999996</v>
      </c>
      <c r="M26" s="7">
        <f t="shared" si="28"/>
        <v>0.98918399999999995</v>
      </c>
    </row>
    <row r="27" spans="3:13">
      <c r="C27">
        <f t="shared" si="24"/>
        <v>576</v>
      </c>
      <c r="D27" s="7">
        <f t="shared" si="25"/>
        <v>0.93772800000000001</v>
      </c>
      <c r="E27" s="7">
        <f t="shared" si="26"/>
        <v>0.88611839999999997</v>
      </c>
      <c r="F27" s="7">
        <f t="shared" si="26"/>
        <v>0.83681280000000002</v>
      </c>
      <c r="G27" s="7">
        <f t="shared" si="26"/>
        <v>0.37416959999999999</v>
      </c>
      <c r="H27" s="7">
        <f t="shared" si="26"/>
        <v>0.1391616</v>
      </c>
      <c r="I27" s="7">
        <f t="shared" si="26"/>
        <v>6.3590400000000005E-2</v>
      </c>
      <c r="J27" s="7">
        <f t="shared" ref="J27:M27" si="29">J17/J$3</f>
        <v>0.886208</v>
      </c>
      <c r="K27" s="7">
        <f t="shared" si="29"/>
        <v>0.94841600000000004</v>
      </c>
      <c r="L27" s="7">
        <f t="shared" si="29"/>
        <v>0.97992959999999996</v>
      </c>
      <c r="M27" s="7">
        <f t="shared" si="29"/>
        <v>0.98918399999999995</v>
      </c>
    </row>
    <row r="28" spans="3:13">
      <c r="C28">
        <f t="shared" si="24"/>
        <v>1426</v>
      </c>
      <c r="D28" s="7">
        <f t="shared" si="25"/>
        <v>0.97310240000000003</v>
      </c>
      <c r="E28" s="7">
        <f t="shared" si="26"/>
        <v>0.95028639999999998</v>
      </c>
      <c r="F28" s="7">
        <f t="shared" ref="F28:I31" si="30">F18/F$3</f>
        <v>0.69018400000000002</v>
      </c>
      <c r="G28" s="7">
        <f t="shared" si="30"/>
        <v>0.92632959999999998</v>
      </c>
      <c r="H28" s="7">
        <f t="shared" si="30"/>
        <v>0.34452159999999998</v>
      </c>
      <c r="I28" s="7">
        <f t="shared" si="30"/>
        <v>0.1574304</v>
      </c>
      <c r="J28" s="7">
        <f t="shared" si="26"/>
        <v>0.886208</v>
      </c>
      <c r="K28" s="7">
        <f t="shared" si="26"/>
        <v>0.94841600000000004</v>
      </c>
      <c r="L28" s="7">
        <f t="shared" si="26"/>
        <v>0.97992959999999996</v>
      </c>
      <c r="M28" s="7">
        <f>M18/M$3</f>
        <v>0.98918399999999995</v>
      </c>
    </row>
    <row r="29" spans="3:13">
      <c r="C29">
        <f t="shared" si="24"/>
        <v>1500</v>
      </c>
      <c r="D29" s="7">
        <f t="shared" si="25"/>
        <v>0.97440000000000004</v>
      </c>
      <c r="E29" s="7">
        <f t="shared" si="26"/>
        <v>0.95279999999999998</v>
      </c>
      <c r="F29" s="7">
        <f t="shared" ref="F29:I31" si="31">F19/F$3</f>
        <v>0.72599999999999998</v>
      </c>
      <c r="G29" s="7">
        <f t="shared" si="31"/>
        <v>0.48720000000000002</v>
      </c>
      <c r="H29" s="7">
        <f t="shared" si="31"/>
        <v>0.3624</v>
      </c>
      <c r="I29" s="7">
        <f t="shared" si="31"/>
        <v>0.1656</v>
      </c>
      <c r="J29" s="7">
        <f t="shared" si="26"/>
        <v>0.886208</v>
      </c>
      <c r="K29" s="7">
        <f t="shared" si="26"/>
        <v>0.94841600000000004</v>
      </c>
      <c r="L29" s="7">
        <f t="shared" si="26"/>
        <v>0.97992959999999996</v>
      </c>
      <c r="M29" s="7">
        <f>M19/M$3</f>
        <v>0.98918399999999995</v>
      </c>
    </row>
    <row r="30" spans="3:13">
      <c r="C30">
        <f t="shared" si="24"/>
        <v>8926</v>
      </c>
      <c r="D30" s="7">
        <f t="shared" si="25"/>
        <v>0.99257119999999999</v>
      </c>
      <c r="E30" s="7">
        <f t="shared" si="26"/>
        <v>0.98543040000000004</v>
      </c>
      <c r="F30" s="7">
        <f t="shared" ref="F30:I31" si="32">F20/F$3</f>
        <v>0.80691040000000003</v>
      </c>
      <c r="G30" s="7">
        <f t="shared" si="32"/>
        <v>0.82833279999999998</v>
      </c>
      <c r="H30" s="7">
        <f t="shared" si="32"/>
        <v>0.71408000000000005</v>
      </c>
      <c r="I30" s="7">
        <f t="shared" si="32"/>
        <v>0.98543040000000004</v>
      </c>
      <c r="J30" s="7">
        <f t="shared" si="26"/>
        <v>0.886208</v>
      </c>
      <c r="K30" s="7">
        <f t="shared" si="26"/>
        <v>0.94841600000000004</v>
      </c>
      <c r="L30" s="7">
        <f t="shared" si="26"/>
        <v>0.97992959999999996</v>
      </c>
      <c r="M30" s="7">
        <f t="shared" ref="M30" si="33">M20/M$3</f>
        <v>0.98918399999999995</v>
      </c>
    </row>
    <row r="31" spans="3:13">
      <c r="C31">
        <f t="shared" si="24"/>
        <v>9000</v>
      </c>
      <c r="D31" s="7">
        <f t="shared" si="25"/>
        <v>0.99360000000000004</v>
      </c>
      <c r="E31" s="7">
        <f t="shared" si="26"/>
        <v>0.98640000000000005</v>
      </c>
      <c r="F31" s="7">
        <f t="shared" ref="F31:I31" si="34">F21/F$3</f>
        <v>0.81359999999999999</v>
      </c>
      <c r="G31" s="7">
        <f t="shared" si="34"/>
        <v>0.83520000000000005</v>
      </c>
      <c r="H31" s="7">
        <f t="shared" si="34"/>
        <v>0.72</v>
      </c>
      <c r="I31" s="7">
        <f t="shared" si="34"/>
        <v>0.49680000000000002</v>
      </c>
      <c r="J31" s="7">
        <f t="shared" si="26"/>
        <v>0.886208</v>
      </c>
      <c r="K31" s="7">
        <f t="shared" si="26"/>
        <v>0.94841600000000004</v>
      </c>
      <c r="L31" s="7">
        <f t="shared" si="26"/>
        <v>0.97992959999999996</v>
      </c>
      <c r="M31" s="7">
        <f t="shared" si="26"/>
        <v>0.98918399999999995</v>
      </c>
    </row>
    <row r="32" spans="3:13">
      <c r="D32" t="s">
        <v>10</v>
      </c>
    </row>
    <row r="33" spans="3:13">
      <c r="D33" t="str">
        <f>D23</f>
        <v>Ethernet</v>
      </c>
      <c r="E33" t="str">
        <f t="shared" ref="E33:M33" si="35">E23</f>
        <v>ESP</v>
      </c>
      <c r="F33" t="str">
        <f t="shared" si="35"/>
        <v>ESP+Pad 650</v>
      </c>
      <c r="G33" t="str">
        <f t="shared" si="35"/>
        <v>ESP+Pad 1500</v>
      </c>
      <c r="H33" t="str">
        <f t="shared" si="35"/>
        <v>ESP+Pad 4096</v>
      </c>
      <c r="I33" t="str">
        <f t="shared" si="35"/>
        <v>ESP+Pad 9000</v>
      </c>
      <c r="J33" t="str">
        <f t="shared" si="35"/>
        <v>TFS 650</v>
      </c>
      <c r="K33" t="str">
        <f t="shared" si="35"/>
        <v>TFS 1500</v>
      </c>
      <c r="L33" t="str">
        <f t="shared" si="35"/>
        <v>TFS 4096</v>
      </c>
      <c r="M33" t="str">
        <f t="shared" si="35"/>
        <v>TFS 9000</v>
      </c>
    </row>
    <row r="34" spans="3:13">
      <c r="C34">
        <f>C24</f>
        <v>40</v>
      </c>
      <c r="D34" s="8">
        <f>1-D24</f>
        <v>0.52383999999999997</v>
      </c>
      <c r="E34" s="8">
        <f t="shared" ref="E34:M34" si="36">1-E24</f>
        <v>0.66668799999999995</v>
      </c>
      <c r="F34" s="8">
        <f t="shared" si="36"/>
        <v>0.94188800000000006</v>
      </c>
      <c r="G34" s="8">
        <f t="shared" si="36"/>
        <v>0.97401599999999999</v>
      </c>
      <c r="H34" s="8">
        <f t="shared" si="36"/>
        <v>0.99033599999999999</v>
      </c>
      <c r="I34" s="8">
        <f t="shared" si="36"/>
        <v>0.99558400000000002</v>
      </c>
      <c r="J34" s="8">
        <f t="shared" si="36"/>
        <v>0.113792</v>
      </c>
      <c r="K34" s="8">
        <f t="shared" si="36"/>
        <v>5.1583999999999963E-2</v>
      </c>
      <c r="L34" s="8">
        <f t="shared" si="36"/>
        <v>2.0070400000000044E-2</v>
      </c>
      <c r="M34" s="8">
        <f t="shared" si="36"/>
        <v>1.0816000000000048E-2</v>
      </c>
    </row>
    <row r="35" spans="3:13">
      <c r="C35">
        <f t="shared" ref="C35:C41" si="37">C25</f>
        <v>128</v>
      </c>
      <c r="D35" s="8">
        <f t="shared" ref="D35:M35" si="38">1-D25</f>
        <v>0.22892800000000002</v>
      </c>
      <c r="E35" s="8">
        <f t="shared" si="38"/>
        <v>0.36634880000000003</v>
      </c>
      <c r="F35" s="8">
        <f t="shared" si="38"/>
        <v>0.81404160000000003</v>
      </c>
      <c r="G35" s="8">
        <f t="shared" si="38"/>
        <v>0.91685119999999998</v>
      </c>
      <c r="H35" s="8">
        <f t="shared" si="38"/>
        <v>0.96907520000000003</v>
      </c>
      <c r="I35" s="8">
        <f t="shared" si="38"/>
        <v>0.98586879999999999</v>
      </c>
      <c r="J35" s="8">
        <f t="shared" si="38"/>
        <v>0.113792</v>
      </c>
      <c r="K35" s="8">
        <f t="shared" si="38"/>
        <v>5.1583999999999963E-2</v>
      </c>
      <c r="L35" s="8">
        <f t="shared" si="38"/>
        <v>2.0070400000000044E-2</v>
      </c>
      <c r="M35" s="8">
        <f t="shared" si="38"/>
        <v>1.0816000000000048E-2</v>
      </c>
    </row>
    <row r="36" spans="3:13">
      <c r="C36">
        <f t="shared" si="37"/>
        <v>536</v>
      </c>
      <c r="D36" s="8">
        <f t="shared" ref="D36:M36" si="39">1-D26</f>
        <v>6.6502399999999962E-2</v>
      </c>
      <c r="E36" s="8">
        <f t="shared" si="39"/>
        <v>0.12138879999999996</v>
      </c>
      <c r="F36" s="8">
        <f t="shared" si="39"/>
        <v>0.22129920000000003</v>
      </c>
      <c r="G36" s="8">
        <f t="shared" si="39"/>
        <v>0.65181440000000002</v>
      </c>
      <c r="H36" s="8">
        <f t="shared" si="39"/>
        <v>0.87050240000000001</v>
      </c>
      <c r="I36" s="8">
        <f t="shared" si="39"/>
        <v>0.94082560000000004</v>
      </c>
      <c r="J36" s="8">
        <f t="shared" si="39"/>
        <v>0.113792</v>
      </c>
      <c r="K36" s="8">
        <f t="shared" si="39"/>
        <v>5.1583999999999963E-2</v>
      </c>
      <c r="L36" s="8">
        <f t="shared" si="39"/>
        <v>2.0070400000000044E-2</v>
      </c>
      <c r="M36" s="8">
        <f t="shared" si="39"/>
        <v>1.0816000000000048E-2</v>
      </c>
    </row>
    <row r="37" spans="3:13">
      <c r="C37">
        <f t="shared" si="37"/>
        <v>576</v>
      </c>
      <c r="D37" s="8">
        <f t="shared" ref="D37:M37" si="40">1-D27</f>
        <v>6.2271999999999994E-2</v>
      </c>
      <c r="E37" s="8">
        <f t="shared" si="40"/>
        <v>0.11388160000000003</v>
      </c>
      <c r="F37" s="8">
        <f t="shared" si="40"/>
        <v>0.16318719999999998</v>
      </c>
      <c r="G37" s="8">
        <f t="shared" si="40"/>
        <v>0.62583040000000001</v>
      </c>
      <c r="H37" s="8">
        <f t="shared" si="40"/>
        <v>0.8608384</v>
      </c>
      <c r="I37" s="8">
        <f t="shared" si="40"/>
        <v>0.93640959999999995</v>
      </c>
      <c r="J37" s="8">
        <f t="shared" si="40"/>
        <v>0.113792</v>
      </c>
      <c r="K37" s="8">
        <f t="shared" si="40"/>
        <v>5.1583999999999963E-2</v>
      </c>
      <c r="L37" s="8">
        <f t="shared" si="40"/>
        <v>2.0070400000000044E-2</v>
      </c>
      <c r="M37" s="8">
        <f t="shared" si="40"/>
        <v>1.0816000000000048E-2</v>
      </c>
    </row>
    <row r="38" spans="3:13">
      <c r="C38">
        <f t="shared" si="37"/>
        <v>1426</v>
      </c>
      <c r="D38" s="8">
        <f>1-D28</f>
        <v>2.6897599999999966E-2</v>
      </c>
      <c r="E38" s="8">
        <f>1-E28</f>
        <v>4.9713600000000024E-2</v>
      </c>
      <c r="F38" s="8">
        <f t="shared" ref="F38:I41" si="41">1-F28</f>
        <v>0.30981599999999998</v>
      </c>
      <c r="G38" s="8">
        <f t="shared" si="41"/>
        <v>7.3670400000000025E-2</v>
      </c>
      <c r="H38" s="8">
        <f t="shared" si="41"/>
        <v>0.65547840000000002</v>
      </c>
      <c r="I38" s="8">
        <f t="shared" si="41"/>
        <v>0.84256960000000003</v>
      </c>
      <c r="J38" s="8">
        <f>1-J28</f>
        <v>0.113792</v>
      </c>
      <c r="K38" s="8">
        <f>1-K28</f>
        <v>5.1583999999999963E-2</v>
      </c>
      <c r="L38" s="8">
        <f>1-L28</f>
        <v>2.0070400000000044E-2</v>
      </c>
      <c r="M38" s="8">
        <f>1-M28</f>
        <v>1.0816000000000048E-2</v>
      </c>
    </row>
    <row r="39" spans="3:13">
      <c r="C39">
        <f t="shared" si="37"/>
        <v>1500</v>
      </c>
      <c r="D39" s="8">
        <f>1-D29</f>
        <v>2.5599999999999956E-2</v>
      </c>
      <c r="E39" s="8">
        <f>1-E29</f>
        <v>4.720000000000002E-2</v>
      </c>
      <c r="F39" s="8">
        <f t="shared" ref="F39:I41" si="42">1-F29</f>
        <v>0.27400000000000002</v>
      </c>
      <c r="G39" s="8">
        <f t="shared" si="42"/>
        <v>0.51279999999999992</v>
      </c>
      <c r="H39" s="8">
        <f t="shared" si="42"/>
        <v>0.63759999999999994</v>
      </c>
      <c r="I39" s="8">
        <f t="shared" si="42"/>
        <v>0.83440000000000003</v>
      </c>
      <c r="J39" s="8">
        <f>1-J29</f>
        <v>0.113792</v>
      </c>
      <c r="K39" s="8">
        <f>1-K29</f>
        <v>5.1583999999999963E-2</v>
      </c>
      <c r="L39" s="8">
        <f>1-L29</f>
        <v>2.0070400000000044E-2</v>
      </c>
      <c r="M39" s="8">
        <f>1-M29</f>
        <v>1.0816000000000048E-2</v>
      </c>
    </row>
    <row r="40" spans="3:13">
      <c r="C40">
        <f t="shared" si="37"/>
        <v>8926</v>
      </c>
      <c r="D40" s="8">
        <f>1-D30</f>
        <v>7.4288000000000132E-3</v>
      </c>
      <c r="E40" s="8">
        <f>1-E30</f>
        <v>1.456959999999996E-2</v>
      </c>
      <c r="F40" s="8">
        <f t="shared" ref="F40:I41" si="43">1-F30</f>
        <v>0.19308959999999997</v>
      </c>
      <c r="G40" s="8">
        <f t="shared" si="43"/>
        <v>0.17166720000000002</v>
      </c>
      <c r="H40" s="8">
        <f t="shared" si="43"/>
        <v>0.28591999999999995</v>
      </c>
      <c r="I40" s="8">
        <f t="shared" si="43"/>
        <v>1.456959999999996E-2</v>
      </c>
      <c r="J40" s="8">
        <f>1-J30</f>
        <v>0.113792</v>
      </c>
      <c r="K40" s="8">
        <f>1-K30</f>
        <v>5.1583999999999963E-2</v>
      </c>
      <c r="L40" s="8">
        <f>1-L30</f>
        <v>2.0070400000000044E-2</v>
      </c>
      <c r="M40" s="8">
        <f>1-M30</f>
        <v>1.0816000000000048E-2</v>
      </c>
    </row>
    <row r="41" spans="3:13">
      <c r="C41">
        <f t="shared" si="37"/>
        <v>9000</v>
      </c>
      <c r="D41" s="8">
        <f>1-D31</f>
        <v>6.3999999999999613E-3</v>
      </c>
      <c r="E41" s="8">
        <f>1-E31</f>
        <v>1.3599999999999945E-2</v>
      </c>
      <c r="F41" s="8">
        <f t="shared" ref="F41:I41" si="44">1-F31</f>
        <v>0.18640000000000001</v>
      </c>
      <c r="G41" s="8">
        <f t="shared" si="44"/>
        <v>0.16479999999999995</v>
      </c>
      <c r="H41" s="8">
        <f t="shared" si="44"/>
        <v>0.28000000000000003</v>
      </c>
      <c r="I41" s="8">
        <f t="shared" si="44"/>
        <v>0.50319999999999998</v>
      </c>
      <c r="J41" s="8">
        <f>1-J31</f>
        <v>0.113792</v>
      </c>
      <c r="K41" s="8">
        <f>1-K31</f>
        <v>5.1583999999999963E-2</v>
      </c>
      <c r="L41" s="8">
        <f>1-L31</f>
        <v>2.0070400000000044E-2</v>
      </c>
      <c r="M41" s="8">
        <f>1-M31</f>
        <v>1.0816000000000048E-2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48F3C154783D4C9CD6FE814390B702" ma:contentTypeVersion="2" ma:contentTypeDescription="Create a new document." ma:contentTypeScope="" ma:versionID="f868a59192f445cc1fe9e83dcc9b6c42">
  <xsd:schema xmlns:xsd="http://www.w3.org/2001/XMLSchema" xmlns:xs="http://www.w3.org/2001/XMLSchema" xmlns:p="http://schemas.microsoft.com/office/2006/metadata/properties" xmlns:ns2="12ebd9ec-aa51-46ee-8d9a-aed8be12e274" targetNamespace="http://schemas.microsoft.com/office/2006/metadata/properties" ma:root="true" ma:fieldsID="b86da694a07c87ccfafc2cf34114c538" ns2:_="">
    <xsd:import namespace="12ebd9ec-aa51-46ee-8d9a-aed8be12e2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ebd9ec-aa51-46ee-8d9a-aed8be12e2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D0019FE-1080-410D-9552-B4030B4680E4}"/>
</file>

<file path=customXml/itemProps2.xml><?xml version="1.0" encoding="utf-8"?>
<ds:datastoreItem xmlns:ds="http://schemas.openxmlformats.org/officeDocument/2006/customXml" ds:itemID="{44FA2962-D5BE-48C5-ACEB-FDBE1BEE4AAE}"/>
</file>

<file path=customXml/itemProps3.xml><?xml version="1.0" encoding="utf-8"?>
<ds:datastoreItem xmlns:ds="http://schemas.openxmlformats.org/officeDocument/2006/customXml" ds:itemID="{E3983B91-A470-4834-9F31-7DF5BBCE38C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Lou</dc:creator>
  <cp:keywords/>
  <dc:description/>
  <cp:lastModifiedBy/>
  <cp:revision/>
  <dcterms:created xsi:type="dcterms:W3CDTF">2019-02-10T21:32:09Z</dcterms:created>
  <dcterms:modified xsi:type="dcterms:W3CDTF">2019-02-11T09:26:56Z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0x0101008948F3C154783D4C9CD6FE814390B702</vt:lpwstr>
  </property>
</Properties>
</file>