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25" windowWidth="9435" windowHeight="11640"/>
  </bookViews>
  <sheets>
    <sheet name="results.roi" sheetId="1" r:id="rId1"/>
    <sheet name="results.fix" sheetId="2" r:id="rId2"/>
    <sheet name="missing" sheetId="5" r:id="rId3"/>
  </sheets>
  <calcPr calcId="145621"/>
</workbook>
</file>

<file path=xl/calcChain.xml><?xml version="1.0" encoding="utf-8"?>
<calcChain xmlns="http://schemas.openxmlformats.org/spreadsheetml/2006/main">
  <c r="L8" i="1" l="1"/>
  <c r="L7" i="1"/>
  <c r="L6" i="1"/>
  <c r="L5" i="1"/>
  <c r="M127" i="2" l="1"/>
  <c r="M123" i="2"/>
  <c r="M119" i="2"/>
  <c r="M113" i="2"/>
  <c r="M109" i="2"/>
  <c r="M105" i="2"/>
  <c r="M99" i="2"/>
  <c r="M95" i="2"/>
  <c r="M91" i="2"/>
  <c r="M85" i="2"/>
  <c r="M81" i="2"/>
  <c r="M77" i="2"/>
  <c r="M71" i="2"/>
  <c r="M67" i="2"/>
  <c r="M63" i="2"/>
  <c r="M57" i="2"/>
  <c r="M53" i="2"/>
  <c r="M49" i="2"/>
  <c r="M43" i="2"/>
  <c r="M39" i="2"/>
  <c r="M35" i="2"/>
  <c r="M29" i="2"/>
  <c r="M25" i="2"/>
  <c r="M21" i="2"/>
  <c r="M15" i="2"/>
  <c r="M11" i="2"/>
  <c r="M7" i="2"/>
  <c r="M129" i="2"/>
  <c r="M125" i="2"/>
  <c r="M121" i="2"/>
  <c r="M115" i="2"/>
  <c r="M111" i="2"/>
  <c r="M107" i="2"/>
  <c r="M101" i="2"/>
  <c r="M97" i="2"/>
  <c r="M93" i="2"/>
  <c r="M87" i="2"/>
  <c r="M83" i="2"/>
  <c r="M79" i="2"/>
  <c r="M73" i="2"/>
  <c r="M69" i="2"/>
  <c r="M65" i="2"/>
  <c r="M59" i="2"/>
  <c r="M55" i="2"/>
  <c r="M51" i="2"/>
  <c r="M45" i="2"/>
  <c r="M41" i="2"/>
  <c r="M37" i="2"/>
  <c r="M32" i="2"/>
  <c r="M31" i="2"/>
  <c r="M27" i="2"/>
  <c r="M23" i="2"/>
  <c r="M17" i="2"/>
  <c r="M13" i="2"/>
  <c r="M9" i="2"/>
  <c r="M128" i="2"/>
  <c r="M124" i="2"/>
  <c r="M120" i="2"/>
  <c r="M114" i="2"/>
  <c r="M110" i="2"/>
  <c r="M106" i="2"/>
  <c r="M100" i="2"/>
  <c r="M96" i="2"/>
  <c r="M92" i="2"/>
  <c r="M86" i="2"/>
  <c r="M82" i="2"/>
  <c r="M78" i="2"/>
  <c r="M72" i="2"/>
  <c r="M68" i="2"/>
  <c r="M64" i="2"/>
  <c r="M58" i="2"/>
  <c r="M54" i="2"/>
  <c r="M50" i="2"/>
  <c r="M44" i="2"/>
  <c r="M40" i="2"/>
  <c r="M36" i="2"/>
  <c r="M30" i="2"/>
  <c r="M26" i="2"/>
  <c r="M22" i="2"/>
  <c r="M16" i="2"/>
  <c r="M12" i="2"/>
  <c r="M8" i="2"/>
  <c r="M130" i="2"/>
  <c r="M126" i="2"/>
  <c r="M122" i="2"/>
  <c r="M116" i="2"/>
  <c r="M112" i="2"/>
  <c r="M108" i="2"/>
  <c r="M102" i="2"/>
  <c r="M98" i="2"/>
  <c r="M94" i="2"/>
  <c r="M88" i="2"/>
  <c r="M84" i="2"/>
  <c r="M80" i="2"/>
  <c r="M74" i="2"/>
  <c r="M70" i="2"/>
  <c r="M66" i="2"/>
  <c r="M60" i="2"/>
  <c r="M56" i="2"/>
  <c r="M52" i="2"/>
  <c r="M46" i="2"/>
  <c r="M42" i="2"/>
  <c r="M38" i="2"/>
  <c r="M28" i="2"/>
  <c r="M24" i="2"/>
  <c r="M18" i="2"/>
  <c r="M14" i="2"/>
  <c r="M10" i="2"/>
  <c r="M19" i="2" l="1"/>
  <c r="M118" i="2"/>
  <c r="M117" i="2"/>
  <c r="M104" i="2"/>
  <c r="M103" i="2"/>
  <c r="M90" i="2" l="1"/>
  <c r="M89" i="2"/>
  <c r="M76" i="2"/>
  <c r="M75" i="2"/>
  <c r="M62" i="2"/>
  <c r="M48" i="2"/>
  <c r="M61" i="2"/>
  <c r="M47" i="2"/>
  <c r="M34" i="2"/>
  <c r="M33" i="2"/>
  <c r="M20" i="2"/>
  <c r="M6" i="2"/>
  <c r="M5" i="2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4" i="1"/>
  <c r="L23" i="1"/>
  <c r="L22" i="1"/>
  <c r="L21" i="1"/>
  <c r="L25" i="1"/>
  <c r="L9" i="1" l="1"/>
  <c r="L20" i="1"/>
  <c r="L19" i="1"/>
  <c r="L18" i="1"/>
  <c r="L17" i="1"/>
  <c r="L16" i="1"/>
  <c r="L15" i="1"/>
  <c r="L14" i="1"/>
  <c r="L12" i="1"/>
  <c r="L11" i="1"/>
  <c r="L10" i="1"/>
  <c r="L13" i="1"/>
</calcChain>
</file>

<file path=xl/sharedStrings.xml><?xml version="1.0" encoding="utf-8"?>
<sst xmlns="http://schemas.openxmlformats.org/spreadsheetml/2006/main" count="186" uniqueCount="182">
  <si>
    <t>Subject number</t>
  </si>
  <si>
    <t>Date of testing</t>
  </si>
  <si>
    <t>Trial number</t>
  </si>
  <si>
    <t>X-dat Code</t>
  </si>
  <si>
    <t>Time face ROI (ms)</t>
  </si>
  <si>
    <t>Time Eyes ROI (ms)</t>
  </si>
  <si>
    <t>Time Nose ROI (ms)</t>
  </si>
  <si>
    <t>Time mouth ROI (ms)</t>
  </si>
  <si>
    <t>Mean X Coordinate of fixation</t>
  </si>
  <si>
    <t>Mean Y coordinate of fixation</t>
  </si>
  <si>
    <t>Latency to start of fix</t>
  </si>
  <si>
    <t>Type of ROI</t>
  </si>
  <si>
    <t>Notes</t>
  </si>
  <si>
    <t>Trial Type (1=memorization 2=test)</t>
  </si>
  <si>
    <t>Condition</t>
  </si>
  <si>
    <t>Trial Type</t>
  </si>
  <si>
    <t>XDAT</t>
  </si>
  <si>
    <t>Condition (1,2,3)</t>
  </si>
  <si>
    <t>ROInum (which face)</t>
  </si>
  <si>
    <t>FixDuration</t>
  </si>
  <si>
    <t>Overall_Total Fixation Time</t>
  </si>
  <si>
    <t>Overall_Average Fixation duration</t>
  </si>
  <si>
    <t>Overall_Avg_Fix_Duration_Face</t>
  </si>
  <si>
    <t>Overall_Avg_Fix_Duration_Eyes</t>
  </si>
  <si>
    <t>Overall_Avg_Fix_Duration_Nose</t>
  </si>
  <si>
    <t>Overall_Avg_Fix_Duration_Mouth</t>
  </si>
  <si>
    <t>Overall_Fix_Count_Face</t>
  </si>
  <si>
    <t>Overall_Fix_Count_Eyes</t>
  </si>
  <si>
    <t>Overall_Fix_Count_Nose</t>
  </si>
  <si>
    <t>Overall_Fix_Count_Mouth</t>
  </si>
  <si>
    <t>Overall_Per_FixTime_Face</t>
  </si>
  <si>
    <t>Overall_Per_FixTime_Eyes</t>
  </si>
  <si>
    <t>Overall_Per_FixTime_Nose</t>
  </si>
  <si>
    <t>Overall_Per_FixTime_Mouth</t>
  </si>
  <si>
    <t>Memory_Total Fixation Time</t>
  </si>
  <si>
    <t>Memory_Average Fixation duration</t>
  </si>
  <si>
    <t>Memory_Avg_Fix_Duration_Face</t>
  </si>
  <si>
    <t>Memory_Avg_Fix_Duration_Eyes</t>
  </si>
  <si>
    <t>Memory_Avg_Fix_Duration_Nose</t>
  </si>
  <si>
    <t>Memory_Avg_Fix_Duration_Mouth</t>
  </si>
  <si>
    <t>Memory_Fix_Count_Face</t>
  </si>
  <si>
    <t>Memory_Fix_Count_Eyes</t>
  </si>
  <si>
    <t>Memory_Fix_Count_Nose</t>
  </si>
  <si>
    <t>Memory_Fix_Count_Mouth</t>
  </si>
  <si>
    <t>Memory_Per_FixTime_Face</t>
  </si>
  <si>
    <t>Memory_Per_FixTime_Eyes</t>
  </si>
  <si>
    <t>Memory_Per_FixTime_Nose</t>
  </si>
  <si>
    <t>Memory_Per_FixTime_Mouth</t>
  </si>
  <si>
    <t>Test_Total Fixation Time</t>
  </si>
  <si>
    <t>Test_Average Fixation duration</t>
  </si>
  <si>
    <t>Test_Avg_Fix_Duration_Face</t>
  </si>
  <si>
    <t>Test_Avg_Fix_Duration_Eyes</t>
  </si>
  <si>
    <t>Test_Avg_Fix_Duration_Nose</t>
  </si>
  <si>
    <t>Test_Avg_Fix_Duration_Mouth</t>
  </si>
  <si>
    <t>Test_Fix_Count_Face</t>
  </si>
  <si>
    <t>Test_Fix_Count_Eyes</t>
  </si>
  <si>
    <t>Test_Fix_Count_Nose</t>
  </si>
  <si>
    <t>Test_Fix_Count_Mouth</t>
  </si>
  <si>
    <t>Test_Per_FixTime_Face</t>
  </si>
  <si>
    <t>Test_Per_FixTime_Eyes</t>
  </si>
  <si>
    <t>Test_Per_FixTime_Nose</t>
  </si>
  <si>
    <t>Test_Per_FixTime_Mouth</t>
  </si>
  <si>
    <t>Memory_cond1_Total Fixation Time</t>
  </si>
  <si>
    <t>Memory_cond1_Average Fixation duration</t>
  </si>
  <si>
    <t>Memory_cond1_Avg_Fix_Duration_Face</t>
  </si>
  <si>
    <t>Memory_cond1_Avg_Fix_Duration_Eyes</t>
  </si>
  <si>
    <t>Memory_cond1_Avg_Fix_Duration_Nose</t>
  </si>
  <si>
    <t>Memory_cond1_Avg_Fix_Duration_Mouth</t>
  </si>
  <si>
    <t>Memory_cond1_Fix_Count_Face</t>
  </si>
  <si>
    <t>Memory_cond1_Fix_Count_Eyes</t>
  </si>
  <si>
    <t>Memory_cond1_Fix_Count_Nose</t>
  </si>
  <si>
    <t>Memory_cond1_Fix_Count_Mouth</t>
  </si>
  <si>
    <t>Memory_cond1_Per_FixTime_Face</t>
  </si>
  <si>
    <t>Memory_cond1_Per_FixTime_Eyes</t>
  </si>
  <si>
    <t>Memory_cond1_Per_FixTime_Nose</t>
  </si>
  <si>
    <t>Memory_cond1_Per_FixTime_Mouth</t>
  </si>
  <si>
    <t>Test_cond1_Total Fixation Time</t>
  </si>
  <si>
    <t>Test_cond1_Average Fixation duration</t>
  </si>
  <si>
    <t>Test_cond1_Avg_Fix_Duration_Face</t>
  </si>
  <si>
    <t>Test_cond1_Avg_Fix_Duration_Eyes</t>
  </si>
  <si>
    <t>Test_cond1_Avg_Fix_Duration_Nose</t>
  </si>
  <si>
    <t>Test_cond1_Avg_Fix_Duration_Mouth</t>
  </si>
  <si>
    <t>Test_cond1_Fix_Count_Face</t>
  </si>
  <si>
    <t>Test_cond1_Fix_Count_Eyes</t>
  </si>
  <si>
    <t>Test_cond1_Fix_Count_Nose</t>
  </si>
  <si>
    <t>Test_cond1_Fix_Count_Mouth</t>
  </si>
  <si>
    <t>Test_cond1_Per_FixTime_Face</t>
  </si>
  <si>
    <t>Test_cond1_Per_FixTime_Eyes</t>
  </si>
  <si>
    <t>Test_cond1_Per_FixTime_Nose</t>
  </si>
  <si>
    <t>Test_cond1_Per_FixTime_Mouth</t>
  </si>
  <si>
    <t>Memory_cond2_Total Fixation Time</t>
  </si>
  <si>
    <t>Memory_cond2_Average Fixation duration</t>
  </si>
  <si>
    <t>Memory_cond2_Avg_Fix_Duration_Face</t>
  </si>
  <si>
    <t>Memory_cond2_Avg_Fix_Duration_Eyes</t>
  </si>
  <si>
    <t>Memory_cond2_Avg_Fix_Duration_Nose</t>
  </si>
  <si>
    <t>Memory_cond2_Avg_Fix_Duration_Mouth</t>
  </si>
  <si>
    <t>Memory_cond2_Fix_Count_Face</t>
  </si>
  <si>
    <t>Memory_cond2_Fix_Count_Eyes</t>
  </si>
  <si>
    <t>Memory_cond2_Fix_Count_Nose</t>
  </si>
  <si>
    <t>Memory_cond2_Fix_Count_Mouth</t>
  </si>
  <si>
    <t>Memory_cond2_Per_FixTime_Face</t>
  </si>
  <si>
    <t>Memory_cond2_Per_FixTime_Eyes</t>
  </si>
  <si>
    <t>Memory_cond2_Per_FixTime_Nose</t>
  </si>
  <si>
    <t>Memory_cond2_Per_FixTime_Mouth</t>
  </si>
  <si>
    <t>Test_cond2_Per_FixTime_Mouth</t>
  </si>
  <si>
    <t>Test_cond2_Per_FixTime_Nose</t>
  </si>
  <si>
    <t>Test_cond2_Per_FixTime_Eyes</t>
  </si>
  <si>
    <t>Test_cond2_Per_FixTime_Face</t>
  </si>
  <si>
    <t>Test_cond2_Fix_Count_Mouth</t>
  </si>
  <si>
    <t>Test_cond2_Fix_Count_Nose</t>
  </si>
  <si>
    <t>Test_cond2_Fix_Count_Eyes</t>
  </si>
  <si>
    <t>Test_cond2_Fix_Count_Face</t>
  </si>
  <si>
    <t>Test_cond2_Avg_Fix_Duration_Mouth</t>
  </si>
  <si>
    <t>Test_cond2_Avg_Fix_Duration_Nose</t>
  </si>
  <si>
    <t>Test_cond2_Avg_Fix_Duration_Eyes</t>
  </si>
  <si>
    <t>Test_cond2_Avg_Fix_Duration_Face</t>
  </si>
  <si>
    <t>Test_cond2_Average Fixation duration</t>
  </si>
  <si>
    <t>Test_cond2_Total Fixation Time</t>
  </si>
  <si>
    <t>Memory_cond3_Total Fixation Time</t>
  </si>
  <si>
    <t>Memory_cond3_Average Fixation duration</t>
  </si>
  <si>
    <t>Memory_cond3_Avg_Fix_Duration_Face</t>
  </si>
  <si>
    <t>Memory_cond3_Avg_Fix_Duration_Eyes</t>
  </si>
  <si>
    <t>Memory_cond3_Avg_Fix_Duration_Nose</t>
  </si>
  <si>
    <t>Memory_cond3_Avg_Fix_Duration_Mouth</t>
  </si>
  <si>
    <t>Memory_cond3_Fix_Count_Face</t>
  </si>
  <si>
    <t>Memory_cond3_Fix_Count_Eyes</t>
  </si>
  <si>
    <t>Memory_cond3_Fix_Count_Nose</t>
  </si>
  <si>
    <t>Memory_cond3_Fix_Count_Mouth</t>
  </si>
  <si>
    <t>Memory_cond3_Per_FixTime_Face</t>
  </si>
  <si>
    <t>Memory_cond3_Per_FixTime_Eyes</t>
  </si>
  <si>
    <t>Memory_cond3_Per_FixTime_Nose</t>
  </si>
  <si>
    <t>Memory_cond3_Per_FixTime_Mouth</t>
  </si>
  <si>
    <t>Test_cond3_Total Fixation Time</t>
  </si>
  <si>
    <t>Test_cond3_Average Fixation duration</t>
  </si>
  <si>
    <t>Test_cond3_Avg_Fix_Duration_Face</t>
  </si>
  <si>
    <t>Test_cond3_Avg_Fix_Duration_Eyes</t>
  </si>
  <si>
    <t>Test_cond3_Avg_Fix_Duration_Nose</t>
  </si>
  <si>
    <t>Test_cond3_Avg_Fix_Duration_Mouth</t>
  </si>
  <si>
    <t>Test_cond3_Fix_Count_Face</t>
  </si>
  <si>
    <t>Test_cond3_Fix_Count_Eyes</t>
  </si>
  <si>
    <t>Test_cond3_Fix_Count_Nose</t>
  </si>
  <si>
    <t>Test_cond3_Fix_Count_Mouth</t>
  </si>
  <si>
    <t>Test_cond3_Per_FixTime_Face</t>
  </si>
  <si>
    <t>Test_cond3_Per_FixTime_Eyes</t>
  </si>
  <si>
    <t>Test_cond3_Per_FixTime_Nose</t>
  </si>
  <si>
    <t>Test_cond3_Per_FixTime_Mouth</t>
  </si>
  <si>
    <t>Memory_LookTime_Face</t>
  </si>
  <si>
    <t>Memory_LookTime_Eyes</t>
  </si>
  <si>
    <t>Memory_LookTime_Nose</t>
  </si>
  <si>
    <t>Memory_LookTime_Mouth</t>
  </si>
  <si>
    <t>Test_LookTime_Face</t>
  </si>
  <si>
    <t>Test_LookTime_Eyes</t>
  </si>
  <si>
    <t>Test_LookTime_Nose</t>
  </si>
  <si>
    <t>Test_LookTime_Mouth</t>
  </si>
  <si>
    <t>Memory_cond1_LookTime_Face</t>
  </si>
  <si>
    <t>Memory_cond1_LookTime_Eyes</t>
  </si>
  <si>
    <t>Memory_cond1_LookTime_Nose</t>
  </si>
  <si>
    <t>Memory_cond1_LookTime_Mouth</t>
  </si>
  <si>
    <t>Memory_cond2_LookTime_Face</t>
  </si>
  <si>
    <t>Memory_cond2_LookTime_Eyes</t>
  </si>
  <si>
    <t>Memory_cond2_LookTime_Nose</t>
  </si>
  <si>
    <t>Memory_cond2_LookTime_Mouth</t>
  </si>
  <si>
    <t>Memory_cond3_LookTime_Face</t>
  </si>
  <si>
    <t>Memory_cond3_LookTime_Eyes</t>
  </si>
  <si>
    <t>Memory_cond3_LookTime_Nose</t>
  </si>
  <si>
    <t>Memory_cond3_LookTime_Mouth</t>
  </si>
  <si>
    <t>Test_cond3_LookTime_Mouth</t>
  </si>
  <si>
    <t>Test_cond3_LookTime_Nose</t>
  </si>
  <si>
    <t>Test_cond3_LookTime_Eyes</t>
  </si>
  <si>
    <t>Test_cond3_LookTime_Face</t>
  </si>
  <si>
    <t>Test_cond2_LookTime_Mouth</t>
  </si>
  <si>
    <t>Test_cond2_LookTime_Nose</t>
  </si>
  <si>
    <t>Test_cond2_LookTime_Eyes</t>
  </si>
  <si>
    <t>Test_cond2_LookTime_Face</t>
  </si>
  <si>
    <t>Test_cond1_LookTime_Mouth</t>
  </si>
  <si>
    <t>Test_cond1_LookTime_Nose</t>
  </si>
  <si>
    <t>Test_cond1_LookTime_Eyes</t>
  </si>
  <si>
    <t>Test_cond1_LookTime_Face</t>
  </si>
  <si>
    <t>Overall_LookTime_Face</t>
  </si>
  <si>
    <t>Overall_LookTime_Eyes</t>
  </si>
  <si>
    <t>Overall_LookTime_Nose</t>
  </si>
  <si>
    <t>Overall_LookTime_Mouth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</si>
</sst>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2" xfId="0" applyBorder="1"/>
    <xf numFmtId="0" fontId="0" fillId="0" borderId="3" xfId="0" applyFill="1" applyBorder="1"/>
    <xf numFmtId="164" fontId="0" fillId="0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3" xfId="0" applyNumberFormat="1" applyFill="1" applyBorder="1"/>
    <xf numFmtId="164" fontId="0" fillId="0" borderId="1" xfId="0" applyNumberFormat="1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1" fontId="0" fillId="0" borderId="2" xfId="0" applyNumberFormat="1" applyBorder="1"/>
    <xf numFmtId="164" fontId="0" fillId="0" borderId="3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/>
    <xf numFmtId="164" fontId="2" fillId="0" borderId="1" xfId="0" applyNumberFormat="1" applyFont="1" applyFill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64" fontId="0" fillId="0" borderId="0" xfId="0" applyNumberFormat="1" applyFont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4"/>
  <sheetViews>
    <sheetView tabSelected="1" workbookViewId="0">
      <selection activeCell="G10" sqref="G10"/>
    </sheetView>
  </sheetViews>
  <sheetFormatPr defaultRowHeight="15" x14ac:dyDescent="0.25"/>
  <cols>
    <col min="1" max="1" width="15.140625" bestFit="1" customWidth="1"/>
    <col min="2" max="2" width="10.7109375" bestFit="1" customWidth="1"/>
    <col min="3" max="3" width="9.42578125" customWidth="1"/>
    <col min="4" max="4" width="9.42578125" style="16" customWidth="1"/>
    <col min="5" max="5" width="7.85546875" customWidth="1"/>
    <col min="6" max="9" width="15.140625" style="2" customWidth="1"/>
    <col min="11" max="11" width="31.85546875" bestFit="1" customWidth="1"/>
    <col min="12" max="12" width="9.5703125" style="2" bestFit="1" customWidth="1"/>
    <col min="14" max="14" width="9.5703125" bestFit="1" customWidth="1"/>
    <col min="16" max="16" width="9.5703125" bestFit="1" customWidth="1"/>
  </cols>
  <sheetData>
    <row r="1" spans="1:16" x14ac:dyDescent="0.25">
      <c r="A1" t="s">
        <v>0</v>
      </c>
      <c r="F1"/>
      <c r="G1"/>
      <c r="H1"/>
      <c r="I1"/>
    </row>
    <row r="2" spans="1:16" x14ac:dyDescent="0.25">
      <c r="A2" t="s">
        <v>1</v>
      </c>
      <c r="F2"/>
      <c r="G2"/>
      <c r="H2"/>
      <c r="I2"/>
    </row>
    <row r="3" spans="1:16" x14ac:dyDescent="0.25">
      <c r="A3" t="s">
        <v>12</v>
      </c>
      <c r="F3"/>
      <c r="G3"/>
      <c r="H3"/>
      <c r="I3"/>
    </row>
    <row r="4" spans="1:16" ht="15.75" thickBot="1" x14ac:dyDescent="0.3">
      <c r="A4" s="3" t="s">
        <v>2</v>
      </c>
      <c r="B4" s="3" t="s">
        <v>3</v>
      </c>
      <c r="C4" s="3" t="s">
        <v>13</v>
      </c>
      <c r="D4" s="3" t="s">
        <v>17</v>
      </c>
      <c r="E4" s="3" t="s">
        <v>18</v>
      </c>
      <c r="F4" s="3" t="s">
        <v>4</v>
      </c>
      <c r="G4" s="3" t="s">
        <v>5</v>
      </c>
      <c r="H4" s="3" t="s">
        <v>6</v>
      </c>
      <c r="I4" s="3" t="s">
        <v>7</v>
      </c>
      <c r="M4" s="16"/>
      <c r="N4" s="16"/>
      <c r="O4" s="16"/>
      <c r="P4" s="16"/>
    </row>
    <row r="5" spans="1:16" x14ac:dyDescent="0.25">
      <c r="A5" s="14"/>
      <c r="B5" s="14"/>
      <c r="C5" s="14"/>
      <c r="E5" s="14"/>
      <c r="F5" s="15"/>
      <c r="G5" s="15"/>
      <c r="H5" s="15"/>
      <c r="I5" s="15"/>
      <c r="K5" s="4" t="s">
        <v>178</v>
      </c>
      <c r="L5" s="10" t="e">
        <f>AVERAGEIF(F5:F250, "&gt;0")</f>
        <v>#DIV/0!</v>
      </c>
      <c r="M5" s="32"/>
      <c r="N5" s="32"/>
      <c r="O5" s="32"/>
      <c r="P5" s="32"/>
    </row>
    <row r="6" spans="1:16" x14ac:dyDescent="0.25">
      <c r="A6" s="14"/>
      <c r="B6" s="14"/>
      <c r="C6" s="14"/>
      <c r="E6" s="14"/>
      <c r="F6" s="15"/>
      <c r="G6" s="15"/>
      <c r="H6" s="15"/>
      <c r="I6" s="15"/>
      <c r="K6" s="4" t="s">
        <v>179</v>
      </c>
      <c r="L6" s="10" t="e">
        <f>AVERAGEIF(G5:G250, "&gt;0")</f>
        <v>#DIV/0!</v>
      </c>
      <c r="M6" s="12"/>
      <c r="N6" s="12"/>
      <c r="O6" s="12"/>
      <c r="P6" s="12"/>
    </row>
    <row r="7" spans="1:16" x14ac:dyDescent="0.25">
      <c r="A7" s="14"/>
      <c r="B7" s="14"/>
      <c r="C7" s="14"/>
      <c r="E7" s="14"/>
      <c r="F7" s="15"/>
      <c r="G7" s="15"/>
      <c r="H7" s="15"/>
      <c r="I7" s="15"/>
      <c r="K7" s="4" t="s">
        <v>180</v>
      </c>
      <c r="L7" s="10" t="e">
        <f>AVERAGEIF(H5:H250, "&gt;0")</f>
        <v>#DIV/0!</v>
      </c>
      <c r="M7" s="12"/>
      <c r="N7" s="12"/>
      <c r="O7" s="12"/>
      <c r="P7" s="12"/>
    </row>
    <row r="8" spans="1:16" x14ac:dyDescent="0.25">
      <c r="A8" s="14"/>
      <c r="B8" s="14"/>
      <c r="C8" s="14"/>
      <c r="E8" s="14"/>
      <c r="F8" s="15"/>
      <c r="G8" s="15"/>
      <c r="H8" s="15"/>
      <c r="I8" s="15"/>
      <c r="K8" s="4" t="s">
        <v>181</v>
      </c>
      <c r="L8" s="10" t="e">
        <f>AVERAGEIF(I5:I250,"&gt;0")</f>
        <v>#DIV/0!</v>
      </c>
      <c r="M8" s="12"/>
      <c r="N8" s="12"/>
      <c r="O8" s="12"/>
      <c r="P8" s="12"/>
    </row>
    <row r="9" spans="1:16" x14ac:dyDescent="0.25">
      <c r="A9" s="14"/>
      <c r="B9" s="14"/>
      <c r="C9" s="14"/>
      <c r="E9" s="14"/>
      <c r="F9" s="15"/>
      <c r="G9" s="15"/>
      <c r="H9" s="15"/>
      <c r="I9" s="15"/>
      <c r="K9" s="4" t="s">
        <v>146</v>
      </c>
      <c r="L9" s="10" t="e">
        <f>AVERAGEIFS(F5:F300, F5:F300, "&gt;0", C5:C300, "=1")</f>
        <v>#DIV/0!</v>
      </c>
      <c r="M9" s="12"/>
      <c r="N9" s="12"/>
      <c r="O9" s="12"/>
      <c r="P9" s="12"/>
    </row>
    <row r="10" spans="1:16" x14ac:dyDescent="0.25">
      <c r="A10" s="14"/>
      <c r="B10" s="14"/>
      <c r="C10" s="14"/>
      <c r="E10" s="14"/>
      <c r="F10" s="15"/>
      <c r="G10" s="15"/>
      <c r="H10" s="15"/>
      <c r="I10" s="15"/>
      <c r="K10" s="4" t="s">
        <v>147</v>
      </c>
      <c r="L10" s="10" t="e">
        <f>AVERAGEIFS(G5:G300, G5:G300, "&gt;0", C5:C300, "=1")</f>
        <v>#DIV/0!</v>
      </c>
      <c r="M10" s="32"/>
      <c r="N10" s="32"/>
      <c r="O10" s="32"/>
      <c r="P10" s="32"/>
    </row>
    <row r="11" spans="1:16" x14ac:dyDescent="0.25">
      <c r="A11" s="14"/>
      <c r="B11" s="14"/>
      <c r="C11" s="14"/>
      <c r="E11" s="14"/>
      <c r="F11" s="15"/>
      <c r="G11" s="15"/>
      <c r="H11" s="15"/>
      <c r="I11" s="15"/>
      <c r="K11" s="4" t="s">
        <v>148</v>
      </c>
      <c r="L11" s="10" t="e">
        <f>AVERAGEIFS(H5:H300, H5:H300, "&gt;0", C5:C300, "=1")</f>
        <v>#DIV/0!</v>
      </c>
      <c r="M11" s="12"/>
      <c r="N11" s="12"/>
      <c r="O11" s="12"/>
      <c r="P11" s="12"/>
    </row>
    <row r="12" spans="1:16" x14ac:dyDescent="0.25">
      <c r="A12" s="14"/>
      <c r="B12" s="14"/>
      <c r="C12" s="14"/>
      <c r="E12" s="14"/>
      <c r="F12" s="15"/>
      <c r="G12" s="15"/>
      <c r="H12" s="15"/>
      <c r="I12" s="15"/>
      <c r="K12" s="4" t="s">
        <v>149</v>
      </c>
      <c r="L12" s="10" t="e">
        <f>AVERAGEIFS(I5:I300, I5:I300, "&gt;0", C5:C300, "=1")</f>
        <v>#DIV/0!</v>
      </c>
      <c r="M12" s="12"/>
      <c r="N12" s="12"/>
      <c r="O12" s="12"/>
      <c r="P12" s="12"/>
    </row>
    <row r="13" spans="1:16" x14ac:dyDescent="0.25">
      <c r="A13" s="14"/>
      <c r="B13" s="14"/>
      <c r="C13" s="14"/>
      <c r="E13" s="14"/>
      <c r="F13" s="15"/>
      <c r="G13" s="15"/>
      <c r="H13" s="15"/>
      <c r="I13" s="15"/>
      <c r="K13" s="4" t="s">
        <v>150</v>
      </c>
      <c r="L13" s="10" t="e">
        <f>AVERAGEIFS(F5:F300, F5:F300, "&gt;0", C5:C300, "=2")</f>
        <v>#DIV/0!</v>
      </c>
      <c r="M13" s="12"/>
      <c r="N13" s="12"/>
      <c r="O13" s="12"/>
      <c r="P13" s="12"/>
    </row>
    <row r="14" spans="1:16" x14ac:dyDescent="0.25">
      <c r="A14" s="14"/>
      <c r="B14" s="14"/>
      <c r="C14" s="14"/>
      <c r="E14" s="14"/>
      <c r="F14" s="15"/>
      <c r="G14" s="15"/>
      <c r="H14" s="15"/>
      <c r="I14" s="15"/>
      <c r="K14" s="4" t="s">
        <v>151</v>
      </c>
      <c r="L14" s="10" t="e">
        <f>AVERAGEIFS(G5:G300, G5:G300, "&gt;0", C5:C300, "=2")</f>
        <v>#DIV/0!</v>
      </c>
      <c r="M14" s="12"/>
      <c r="N14" s="12"/>
      <c r="O14" s="12"/>
      <c r="P14" s="12"/>
    </row>
    <row r="15" spans="1:16" x14ac:dyDescent="0.25">
      <c r="A15" s="14"/>
      <c r="B15" s="14"/>
      <c r="C15" s="14"/>
      <c r="E15" s="14"/>
      <c r="F15" s="15"/>
      <c r="G15" s="15"/>
      <c r="H15" s="15"/>
      <c r="I15" s="15"/>
      <c r="K15" s="4" t="s">
        <v>152</v>
      </c>
      <c r="L15" s="10" t="e">
        <f>AVERAGEIFS(H5:H300, H5:H300, "&gt;0", C5:C300, "=2")</f>
        <v>#DIV/0!</v>
      </c>
      <c r="M15" s="32"/>
      <c r="N15" s="32"/>
      <c r="O15" s="32"/>
      <c r="P15" s="32"/>
    </row>
    <row r="16" spans="1:16" x14ac:dyDescent="0.25">
      <c r="A16" s="14"/>
      <c r="B16" s="14"/>
      <c r="C16" s="14"/>
      <c r="E16" s="14"/>
      <c r="F16" s="15"/>
      <c r="G16" s="15"/>
      <c r="H16" s="15"/>
      <c r="I16" s="15"/>
      <c r="K16" s="4" t="s">
        <v>153</v>
      </c>
      <c r="L16" s="10" t="e">
        <f>AVERAGEIFS(I5:I300, I5:I300, "&gt;0", C5:C300, "=2")</f>
        <v>#DIV/0!</v>
      </c>
      <c r="M16" s="12"/>
      <c r="N16" s="12"/>
      <c r="O16" s="12"/>
      <c r="P16" s="12"/>
    </row>
    <row r="17" spans="1:16" x14ac:dyDescent="0.25">
      <c r="A17" s="14"/>
      <c r="B17" s="14"/>
      <c r="C17" s="14"/>
      <c r="E17" s="14"/>
      <c r="F17" s="15"/>
      <c r="G17" s="15"/>
      <c r="H17" s="15"/>
      <c r="I17" s="15"/>
      <c r="K17" s="4" t="s">
        <v>154</v>
      </c>
      <c r="L17" s="10" t="e">
        <f>AVERAGEIFS(F5:F300, F5:F300, "&gt;0", C5:C300, "=1", D5:D300, "=1")</f>
        <v>#DIV/0!</v>
      </c>
      <c r="M17" s="12"/>
      <c r="N17" s="12"/>
      <c r="O17" s="12"/>
      <c r="P17" s="12"/>
    </row>
    <row r="18" spans="1:16" x14ac:dyDescent="0.25">
      <c r="A18" s="14"/>
      <c r="B18" s="14"/>
      <c r="C18" s="14"/>
      <c r="E18" s="14"/>
      <c r="F18" s="15"/>
      <c r="G18" s="15"/>
      <c r="H18" s="15"/>
      <c r="I18" s="15"/>
      <c r="K18" s="4" t="s">
        <v>155</v>
      </c>
      <c r="L18" s="10" t="e">
        <f>AVERAGEIFS(G5:G300, G5:G300, "&gt;0", C5:C300, "=1", D5:D300, "=1")</f>
        <v>#DIV/0!</v>
      </c>
      <c r="M18" s="12"/>
      <c r="N18" s="12"/>
      <c r="O18" s="12"/>
      <c r="P18" s="12"/>
    </row>
    <row r="19" spans="1:16" x14ac:dyDescent="0.25">
      <c r="A19" s="14"/>
      <c r="B19" s="14"/>
      <c r="C19" s="14"/>
      <c r="E19" s="14"/>
      <c r="F19" s="15"/>
      <c r="G19" s="15"/>
      <c r="H19" s="15"/>
      <c r="I19" s="15"/>
      <c r="K19" s="4" t="s">
        <v>156</v>
      </c>
      <c r="L19" s="10" t="e">
        <f>AVERAGEIFS(H5:H300, H5:H300, "&gt;0", C5:C300, "=1", D5:D300, "=1")</f>
        <v>#DIV/0!</v>
      </c>
      <c r="M19" s="12"/>
      <c r="N19" s="12"/>
      <c r="O19" s="12"/>
      <c r="P19" s="12"/>
    </row>
    <row r="20" spans="1:16" x14ac:dyDescent="0.25">
      <c r="A20" s="14"/>
      <c r="B20" s="14"/>
      <c r="C20" s="14"/>
      <c r="E20" s="14"/>
      <c r="F20" s="15"/>
      <c r="G20" s="15"/>
      <c r="H20" s="15"/>
      <c r="I20" s="15"/>
      <c r="K20" s="4" t="s">
        <v>157</v>
      </c>
      <c r="L20" s="10" t="e">
        <f>AVERAGEIFS(I5:I300, I5:I300, "&gt;0", C5:C300, "=1", D5:D300, "=1")</f>
        <v>#DIV/0!</v>
      </c>
      <c r="M20" s="32"/>
      <c r="N20" s="32"/>
      <c r="O20" s="32"/>
      <c r="P20" s="32"/>
    </row>
    <row r="21" spans="1:16" x14ac:dyDescent="0.25">
      <c r="A21" s="14"/>
      <c r="B21" s="14"/>
      <c r="C21" s="14"/>
      <c r="E21" s="14"/>
      <c r="F21" s="15"/>
      <c r="G21" s="15"/>
      <c r="H21" s="15"/>
      <c r="I21" s="15"/>
      <c r="K21" s="4" t="s">
        <v>177</v>
      </c>
      <c r="L21" s="10" t="e">
        <f>AVERAGEIFS(F5:F300, F5:F300, "&gt;0", C5:C300, "=2", D5:D300, "=1")</f>
        <v>#DIV/0!</v>
      </c>
      <c r="M21" s="12"/>
      <c r="N21" s="12"/>
      <c r="O21" s="12"/>
      <c r="P21" s="12"/>
    </row>
    <row r="22" spans="1:16" x14ac:dyDescent="0.25">
      <c r="A22" s="14"/>
      <c r="B22" s="14"/>
      <c r="C22" s="14"/>
      <c r="E22" s="14"/>
      <c r="F22" s="15"/>
      <c r="G22" s="15"/>
      <c r="H22" s="15"/>
      <c r="I22" s="15"/>
      <c r="K22" s="4" t="s">
        <v>176</v>
      </c>
      <c r="L22" s="10" t="e">
        <f>AVERAGEIFS(G5:G300, G5:G300, "&gt;0", C5:C300, "=2", D5:D300, "=1")</f>
        <v>#DIV/0!</v>
      </c>
    </row>
    <row r="23" spans="1:16" x14ac:dyDescent="0.25">
      <c r="A23" s="14"/>
      <c r="B23" s="14"/>
      <c r="C23" s="14"/>
      <c r="E23" s="14"/>
      <c r="F23" s="15"/>
      <c r="G23" s="15"/>
      <c r="H23" s="15"/>
      <c r="I23" s="15"/>
      <c r="K23" s="4" t="s">
        <v>175</v>
      </c>
      <c r="L23" s="10" t="e">
        <f>AVERAGEIFS(H5:H300, H5:H300, "&gt;0", C5:C300, "=2", D5:D300, "=1")</f>
        <v>#DIV/0!</v>
      </c>
    </row>
    <row r="24" spans="1:16" x14ac:dyDescent="0.25">
      <c r="A24" s="14"/>
      <c r="B24" s="14"/>
      <c r="C24" s="14"/>
      <c r="E24" s="14"/>
      <c r="F24" s="15"/>
      <c r="G24" s="15"/>
      <c r="H24" s="15"/>
      <c r="I24" s="15"/>
      <c r="K24" s="4" t="s">
        <v>174</v>
      </c>
      <c r="L24" s="10" t="e">
        <f>AVERAGEIFS(I5:I300, I5:I300, "&gt;0", C5:C300, "=2", D5:D300, "=1")</f>
        <v>#DIV/0!</v>
      </c>
    </row>
    <row r="25" spans="1:16" x14ac:dyDescent="0.25">
      <c r="A25" s="14"/>
      <c r="B25" s="14"/>
      <c r="C25" s="14"/>
      <c r="E25" s="14"/>
      <c r="F25" s="15"/>
      <c r="G25" s="15"/>
      <c r="H25" s="15"/>
      <c r="I25" s="15"/>
      <c r="K25" s="4" t="s">
        <v>158</v>
      </c>
      <c r="L25" s="10" t="e">
        <f>AVERAGEIFS(F5:F300, F5:F300, "&gt;0", C5:C300, "=1", D5:D300, "=2")</f>
        <v>#DIV/0!</v>
      </c>
    </row>
    <row r="26" spans="1:16" x14ac:dyDescent="0.25">
      <c r="A26" s="14"/>
      <c r="B26" s="14"/>
      <c r="C26" s="14"/>
      <c r="E26" s="14"/>
      <c r="F26" s="15"/>
      <c r="G26" s="15"/>
      <c r="H26" s="15"/>
      <c r="I26" s="15"/>
      <c r="K26" s="4" t="s">
        <v>159</v>
      </c>
      <c r="L26" s="10" t="e">
        <f>AVERAGEIFS(G5:G300, G5:G300, "&gt;0", C5:C300, "=1", D5:D300, "=2")</f>
        <v>#DIV/0!</v>
      </c>
    </row>
    <row r="27" spans="1:16" x14ac:dyDescent="0.25">
      <c r="A27" s="14"/>
      <c r="B27" s="14"/>
      <c r="C27" s="14"/>
      <c r="E27" s="14"/>
      <c r="F27" s="15"/>
      <c r="G27" s="15"/>
      <c r="H27" s="15"/>
      <c r="I27" s="15"/>
      <c r="K27" s="4" t="s">
        <v>160</v>
      </c>
      <c r="L27" s="10" t="e">
        <f>AVERAGEIFS(H5:H300, H5:H300, "&gt;0", C5:C300, "=1", D5:D300, "=2")</f>
        <v>#DIV/0!</v>
      </c>
    </row>
    <row r="28" spans="1:16" x14ac:dyDescent="0.25">
      <c r="A28" s="14"/>
      <c r="B28" s="14"/>
      <c r="C28" s="14"/>
      <c r="E28" s="14"/>
      <c r="F28" s="15"/>
      <c r="G28" s="15"/>
      <c r="H28" s="15"/>
      <c r="I28" s="15"/>
      <c r="K28" s="4" t="s">
        <v>161</v>
      </c>
      <c r="L28" s="10" t="e">
        <f>AVERAGEIFS(I5:I300, I5:I300, "&gt;0", C5:C300, "=1", D5:D300, "=2")</f>
        <v>#DIV/0!</v>
      </c>
    </row>
    <row r="29" spans="1:16" x14ac:dyDescent="0.25">
      <c r="A29" s="14"/>
      <c r="B29" s="14"/>
      <c r="C29" s="14"/>
      <c r="E29" s="14"/>
      <c r="F29" s="15"/>
      <c r="G29" s="15"/>
      <c r="H29" s="15"/>
      <c r="I29" s="15"/>
      <c r="K29" s="4" t="s">
        <v>173</v>
      </c>
      <c r="L29" s="10" t="e">
        <f>AVERAGEIFS(F5:F300, F5:F300, "&gt;0", C5:C300, "=2", D5:D300, "=2")</f>
        <v>#DIV/0!</v>
      </c>
    </row>
    <row r="30" spans="1:16" x14ac:dyDescent="0.25">
      <c r="A30" s="14"/>
      <c r="B30" s="14"/>
      <c r="C30" s="14"/>
      <c r="E30" s="14"/>
      <c r="F30" s="15"/>
      <c r="G30" s="15"/>
      <c r="H30" s="15"/>
      <c r="I30" s="15"/>
      <c r="K30" s="4" t="s">
        <v>172</v>
      </c>
      <c r="L30" s="10" t="e">
        <f>AVERAGEIFS(G5:G300, G5:G300, "&gt;0", C5:C300, "=2", D5:D300, "=2")</f>
        <v>#DIV/0!</v>
      </c>
    </row>
    <row r="31" spans="1:16" x14ac:dyDescent="0.25">
      <c r="A31" s="14"/>
      <c r="B31" s="14"/>
      <c r="C31" s="14"/>
      <c r="E31" s="14"/>
      <c r="F31" s="15"/>
      <c r="G31" s="15"/>
      <c r="H31" s="15"/>
      <c r="I31" s="15"/>
      <c r="K31" s="4" t="s">
        <v>171</v>
      </c>
      <c r="L31" s="10" t="e">
        <f>AVERAGEIFS(H5:H300, H5:H300, "&gt;0", C5:C300, "=2", D5:D300, "=2")</f>
        <v>#DIV/0!</v>
      </c>
    </row>
    <row r="32" spans="1:16" x14ac:dyDescent="0.25">
      <c r="A32" s="14"/>
      <c r="B32" s="14"/>
      <c r="C32" s="14"/>
      <c r="E32" s="14"/>
      <c r="F32" s="15"/>
      <c r="G32" s="15"/>
      <c r="H32" s="15"/>
      <c r="I32" s="15"/>
      <c r="K32" s="4" t="s">
        <v>170</v>
      </c>
      <c r="L32" s="10" t="e">
        <f>AVERAGEIFS(I5:I300, I5:I300, "&gt;0", C5:C300, "=2", D5:D300, "=2")</f>
        <v>#DIV/0!</v>
      </c>
    </row>
    <row r="33" spans="1:12" x14ac:dyDescent="0.25">
      <c r="A33" s="14"/>
      <c r="B33" s="14"/>
      <c r="C33" s="14"/>
      <c r="E33" s="14"/>
      <c r="F33" s="15"/>
      <c r="G33" s="15"/>
      <c r="H33" s="15"/>
      <c r="I33" s="15"/>
      <c r="K33" s="4" t="s">
        <v>162</v>
      </c>
      <c r="L33" s="10" t="e">
        <f>AVERAGEIFS(F5:F300, F5:F300, "&gt;0", C5:C300, "=1", D5:D300, "=3")</f>
        <v>#DIV/0!</v>
      </c>
    </row>
    <row r="34" spans="1:12" x14ac:dyDescent="0.25">
      <c r="A34" s="14"/>
      <c r="B34" s="14"/>
      <c r="C34" s="14"/>
      <c r="E34" s="14"/>
      <c r="F34" s="15"/>
      <c r="G34" s="15"/>
      <c r="H34" s="15"/>
      <c r="I34" s="15"/>
      <c r="K34" s="4" t="s">
        <v>163</v>
      </c>
      <c r="L34" s="10" t="e">
        <f>AVERAGEIFS(G5:G300, G5:G300, "&gt;0", C5:C300, "=1", D5:D300, "=3")</f>
        <v>#DIV/0!</v>
      </c>
    </row>
    <row r="35" spans="1:12" x14ac:dyDescent="0.25">
      <c r="A35" s="14"/>
      <c r="B35" s="14"/>
      <c r="C35" s="14"/>
      <c r="E35" s="14"/>
      <c r="F35" s="15"/>
      <c r="G35" s="15"/>
      <c r="H35" s="15"/>
      <c r="I35" s="15"/>
      <c r="K35" s="4" t="s">
        <v>164</v>
      </c>
      <c r="L35" s="10" t="e">
        <f>AVERAGEIFS(H5:H300, H5:H300, "&gt;0", C5:C300, "=1", D5:D300, "=3")</f>
        <v>#DIV/0!</v>
      </c>
    </row>
    <row r="36" spans="1:12" x14ac:dyDescent="0.25">
      <c r="A36" s="14"/>
      <c r="B36" s="14"/>
      <c r="C36" s="14"/>
      <c r="E36" s="14"/>
      <c r="F36" s="15"/>
      <c r="G36" s="15"/>
      <c r="H36" s="15"/>
      <c r="I36" s="15"/>
      <c r="K36" s="4" t="s">
        <v>165</v>
      </c>
      <c r="L36" s="10" t="e">
        <f>AVERAGEIFS(I5:I300, I5:I300, "&gt;0", C5:C300, "=1", D5:D300, "=3")</f>
        <v>#DIV/0!</v>
      </c>
    </row>
    <row r="37" spans="1:12" x14ac:dyDescent="0.25">
      <c r="A37" s="14"/>
      <c r="B37" s="14"/>
      <c r="C37" s="14"/>
      <c r="E37" s="14"/>
      <c r="F37" s="15"/>
      <c r="G37" s="15"/>
      <c r="H37" s="15"/>
      <c r="I37" s="15"/>
      <c r="K37" s="4" t="s">
        <v>169</v>
      </c>
      <c r="L37" s="10" t="e">
        <f>AVERAGEIFS(F5:F300, F5:F300, "&gt;0", C5:C300, "=2", D5:D300, "=3")</f>
        <v>#DIV/0!</v>
      </c>
    </row>
    <row r="38" spans="1:12" x14ac:dyDescent="0.25">
      <c r="A38" s="14"/>
      <c r="B38" s="14"/>
      <c r="C38" s="14"/>
      <c r="E38" s="14"/>
      <c r="F38" s="15"/>
      <c r="G38" s="15"/>
      <c r="H38" s="15"/>
      <c r="I38" s="15"/>
      <c r="K38" s="4" t="s">
        <v>168</v>
      </c>
      <c r="L38" s="10" t="e">
        <f>AVERAGEIFS(G5:G300, G5:G300, "&gt;0", C5:C300, "=2", D5:D300, "=3")</f>
        <v>#DIV/0!</v>
      </c>
    </row>
    <row r="39" spans="1:12" x14ac:dyDescent="0.25">
      <c r="A39" s="14"/>
      <c r="B39" s="14"/>
      <c r="C39" s="14"/>
      <c r="E39" s="14"/>
      <c r="F39" s="15"/>
      <c r="G39" s="15"/>
      <c r="H39" s="15"/>
      <c r="I39" s="15"/>
      <c r="K39" s="4" t="s">
        <v>167</v>
      </c>
      <c r="L39" s="10" t="e">
        <f>AVERAGEIFS(H5:H300, H5:H300, "&gt;0", C5:C300, "=2", D5:D300, "=3")</f>
        <v>#DIV/0!</v>
      </c>
    </row>
    <row r="40" spans="1:12" x14ac:dyDescent="0.25">
      <c r="A40" s="14"/>
      <c r="B40" s="14"/>
      <c r="C40" s="14"/>
      <c r="E40" s="14"/>
      <c r="F40" s="15"/>
      <c r="G40" s="15"/>
      <c r="H40" s="15"/>
      <c r="I40" s="15"/>
      <c r="K40" s="4" t="s">
        <v>166</v>
      </c>
      <c r="L40" s="10" t="e">
        <f>AVERAGEIFS(I5:I300, I5:I300, "&gt;0", C5:C300, "=2", D5:D300, "=3")</f>
        <v>#DIV/0!</v>
      </c>
    </row>
    <row r="41" spans="1:12" x14ac:dyDescent="0.25">
      <c r="A41" s="14"/>
      <c r="B41" s="14"/>
      <c r="C41" s="14"/>
      <c r="E41" s="14"/>
      <c r="F41" s="15"/>
      <c r="G41" s="15"/>
      <c r="H41" s="15"/>
      <c r="I41" s="15"/>
    </row>
    <row r="42" spans="1:12" x14ac:dyDescent="0.25">
      <c r="A42" s="14"/>
      <c r="B42" s="14"/>
      <c r="C42" s="14"/>
      <c r="E42" s="14"/>
      <c r="F42" s="15"/>
      <c r="G42" s="15"/>
      <c r="H42" s="15"/>
      <c r="I42" s="15"/>
      <c r="L42"/>
    </row>
    <row r="43" spans="1:12" x14ac:dyDescent="0.25">
      <c r="A43" s="14"/>
      <c r="B43" s="14"/>
      <c r="C43" s="14"/>
      <c r="E43" s="14"/>
      <c r="F43" s="15"/>
      <c r="G43" s="15"/>
      <c r="H43" s="15"/>
      <c r="I43" s="15"/>
    </row>
    <row r="44" spans="1:12" x14ac:dyDescent="0.25">
      <c r="A44" s="14"/>
      <c r="B44" s="14"/>
      <c r="C44" s="14"/>
      <c r="E44" s="14"/>
      <c r="F44" s="15"/>
      <c r="G44" s="15"/>
      <c r="H44" s="15"/>
      <c r="I44" s="15"/>
    </row>
    <row r="45" spans="1:12" x14ac:dyDescent="0.25">
      <c r="A45" s="14"/>
      <c r="B45" s="14"/>
      <c r="C45" s="14"/>
      <c r="E45" s="14"/>
      <c r="F45" s="15"/>
      <c r="G45" s="15"/>
      <c r="H45" s="15"/>
      <c r="I45" s="15"/>
    </row>
    <row r="46" spans="1:12" x14ac:dyDescent="0.25">
      <c r="A46" s="14"/>
      <c r="B46" s="14"/>
      <c r="C46" s="14"/>
      <c r="E46" s="14"/>
      <c r="F46" s="15"/>
      <c r="G46" s="15"/>
      <c r="H46" s="15"/>
      <c r="I46" s="15"/>
    </row>
    <row r="47" spans="1:12" x14ac:dyDescent="0.25">
      <c r="A47" s="14"/>
      <c r="B47" s="14"/>
      <c r="C47" s="14"/>
      <c r="E47" s="14"/>
      <c r="F47" s="15"/>
      <c r="G47" s="15"/>
      <c r="H47" s="15"/>
      <c r="I47" s="15"/>
    </row>
    <row r="48" spans="1:12" x14ac:dyDescent="0.25">
      <c r="A48" s="14"/>
      <c r="B48" s="14"/>
      <c r="C48" s="14"/>
      <c r="E48" s="14"/>
      <c r="F48" s="15"/>
      <c r="G48" s="15"/>
      <c r="H48" s="15"/>
      <c r="I48" s="15"/>
    </row>
    <row r="49" spans="1:9" x14ac:dyDescent="0.25">
      <c r="A49" s="14"/>
      <c r="B49" s="14"/>
      <c r="C49" s="14"/>
      <c r="E49" s="14"/>
      <c r="F49" s="15"/>
      <c r="G49" s="15"/>
      <c r="H49" s="15"/>
      <c r="I49" s="15"/>
    </row>
    <row r="50" spans="1:9" x14ac:dyDescent="0.25">
      <c r="A50" s="14"/>
      <c r="B50" s="14"/>
      <c r="C50" s="14"/>
      <c r="E50" s="14"/>
      <c r="F50" s="15"/>
      <c r="G50" s="15"/>
      <c r="H50" s="15"/>
      <c r="I50" s="15"/>
    </row>
    <row r="51" spans="1:9" x14ac:dyDescent="0.25">
      <c r="A51" s="14"/>
      <c r="B51" s="14"/>
      <c r="C51" s="14"/>
      <c r="E51" s="14"/>
      <c r="F51" s="15"/>
      <c r="G51" s="15"/>
      <c r="H51" s="15"/>
      <c r="I51" s="15"/>
    </row>
    <row r="52" spans="1:9" x14ac:dyDescent="0.25">
      <c r="A52" s="14"/>
      <c r="B52" s="14"/>
      <c r="C52" s="14"/>
      <c r="E52" s="14"/>
      <c r="F52" s="15"/>
      <c r="G52" s="15"/>
      <c r="H52" s="15"/>
      <c r="I52" s="15"/>
    </row>
    <row r="53" spans="1:9" x14ac:dyDescent="0.25">
      <c r="A53" s="14"/>
      <c r="B53" s="14"/>
      <c r="C53" s="14"/>
      <c r="E53" s="14"/>
      <c r="F53" s="15"/>
      <c r="G53" s="15"/>
      <c r="H53" s="15"/>
      <c r="I53" s="15"/>
    </row>
    <row r="54" spans="1:9" x14ac:dyDescent="0.25">
      <c r="A54" s="14"/>
      <c r="B54" s="14"/>
      <c r="C54" s="14"/>
      <c r="E54" s="14"/>
      <c r="F54" s="15"/>
      <c r="G54" s="15"/>
      <c r="H54" s="15"/>
      <c r="I54" s="15"/>
    </row>
    <row r="55" spans="1:9" x14ac:dyDescent="0.25">
      <c r="A55" s="14"/>
      <c r="B55" s="14"/>
      <c r="C55" s="14"/>
      <c r="E55" s="14"/>
      <c r="F55" s="15"/>
      <c r="G55" s="15"/>
      <c r="H55" s="15"/>
      <c r="I55" s="15"/>
    </row>
    <row r="56" spans="1:9" x14ac:dyDescent="0.25">
      <c r="A56" s="14"/>
      <c r="B56" s="14"/>
      <c r="C56" s="14"/>
      <c r="E56" s="14"/>
      <c r="F56" s="15"/>
      <c r="G56" s="15"/>
      <c r="H56" s="15"/>
      <c r="I56" s="15"/>
    </row>
    <row r="57" spans="1:9" x14ac:dyDescent="0.25">
      <c r="A57" s="14"/>
      <c r="B57" s="14"/>
      <c r="C57" s="14"/>
      <c r="E57" s="14"/>
      <c r="F57" s="15"/>
      <c r="G57" s="15"/>
      <c r="H57" s="15"/>
      <c r="I57" s="15"/>
    </row>
    <row r="58" spans="1:9" x14ac:dyDescent="0.25">
      <c r="A58" s="14"/>
      <c r="B58" s="14"/>
      <c r="C58" s="14"/>
      <c r="E58" s="14"/>
      <c r="F58" s="15"/>
      <c r="G58" s="15"/>
      <c r="H58" s="15"/>
      <c r="I58" s="15"/>
    </row>
    <row r="59" spans="1:9" x14ac:dyDescent="0.25">
      <c r="A59" s="14"/>
      <c r="B59" s="14"/>
      <c r="C59" s="14"/>
      <c r="E59" s="14"/>
      <c r="F59" s="15"/>
      <c r="G59" s="15"/>
      <c r="H59" s="15"/>
      <c r="I59" s="15"/>
    </row>
    <row r="60" spans="1:9" x14ac:dyDescent="0.25">
      <c r="A60" s="14"/>
      <c r="B60" s="14"/>
      <c r="C60" s="14"/>
      <c r="E60" s="14"/>
      <c r="F60" s="15"/>
      <c r="G60" s="15"/>
      <c r="H60" s="15"/>
      <c r="I60" s="15"/>
    </row>
    <row r="61" spans="1:9" x14ac:dyDescent="0.25">
      <c r="A61" s="14"/>
      <c r="B61" s="14"/>
      <c r="C61" s="14"/>
      <c r="E61" s="14"/>
      <c r="F61" s="15"/>
      <c r="G61" s="15"/>
      <c r="H61" s="15"/>
      <c r="I61" s="15"/>
    </row>
    <row r="62" spans="1:9" x14ac:dyDescent="0.25">
      <c r="A62" s="14"/>
      <c r="B62" s="14"/>
      <c r="C62" s="14"/>
      <c r="E62" s="14"/>
      <c r="F62" s="15"/>
      <c r="G62" s="15"/>
      <c r="H62" s="15"/>
      <c r="I62" s="15"/>
    </row>
    <row r="63" spans="1:9" x14ac:dyDescent="0.25">
      <c r="A63" s="14"/>
      <c r="B63" s="14"/>
      <c r="C63" s="14"/>
      <c r="E63" s="14"/>
      <c r="F63" s="15"/>
      <c r="G63" s="15"/>
      <c r="H63" s="15"/>
      <c r="I63" s="15"/>
    </row>
    <row r="64" spans="1:9" x14ac:dyDescent="0.25">
      <c r="A64" s="14"/>
      <c r="B64" s="14"/>
      <c r="C64" s="14"/>
      <c r="E64" s="14"/>
      <c r="F64" s="15"/>
      <c r="G64" s="15"/>
      <c r="H64" s="15"/>
      <c r="I64" s="15"/>
    </row>
    <row r="65" spans="1:9" x14ac:dyDescent="0.25">
      <c r="A65" s="14"/>
      <c r="B65" s="14"/>
      <c r="C65" s="14"/>
      <c r="E65" s="14"/>
      <c r="F65" s="15"/>
      <c r="G65" s="15"/>
      <c r="H65" s="15"/>
      <c r="I65" s="15"/>
    </row>
    <row r="66" spans="1:9" x14ac:dyDescent="0.25">
      <c r="A66" s="14"/>
      <c r="B66" s="14"/>
      <c r="C66" s="14"/>
      <c r="E66" s="14"/>
      <c r="F66" s="15"/>
      <c r="G66" s="15"/>
      <c r="H66" s="15"/>
      <c r="I66" s="15"/>
    </row>
    <row r="67" spans="1:9" x14ac:dyDescent="0.25">
      <c r="A67" s="14"/>
      <c r="B67" s="14"/>
      <c r="C67" s="14"/>
      <c r="E67" s="14"/>
      <c r="F67" s="15"/>
      <c r="G67" s="15"/>
      <c r="H67" s="15"/>
      <c r="I67" s="15"/>
    </row>
    <row r="68" spans="1:9" x14ac:dyDescent="0.25">
      <c r="A68" s="14"/>
      <c r="B68" s="14"/>
      <c r="C68" s="14"/>
      <c r="E68" s="14"/>
      <c r="F68" s="15"/>
      <c r="G68" s="15"/>
      <c r="H68" s="15"/>
      <c r="I68" s="15"/>
    </row>
    <row r="69" spans="1:9" x14ac:dyDescent="0.25">
      <c r="A69" s="14"/>
      <c r="B69" s="14"/>
      <c r="C69" s="14"/>
      <c r="E69" s="14"/>
      <c r="F69" s="15"/>
      <c r="G69" s="15"/>
      <c r="H69" s="15"/>
      <c r="I69" s="15"/>
    </row>
    <row r="70" spans="1:9" x14ac:dyDescent="0.25">
      <c r="A70" s="14"/>
      <c r="B70" s="14"/>
      <c r="C70" s="14"/>
      <c r="E70" s="14"/>
      <c r="F70" s="15"/>
      <c r="G70" s="15"/>
      <c r="H70" s="15"/>
      <c r="I70" s="15"/>
    </row>
    <row r="71" spans="1:9" x14ac:dyDescent="0.25">
      <c r="A71" s="14"/>
      <c r="B71" s="14"/>
      <c r="C71" s="14"/>
      <c r="E71" s="14"/>
      <c r="F71" s="15"/>
      <c r="G71" s="15"/>
      <c r="H71" s="15"/>
      <c r="I71" s="15"/>
    </row>
    <row r="72" spans="1:9" x14ac:dyDescent="0.25">
      <c r="A72" s="14"/>
      <c r="B72" s="14"/>
      <c r="C72" s="14"/>
      <c r="E72" s="14"/>
      <c r="F72" s="15"/>
      <c r="G72" s="15"/>
      <c r="H72" s="15"/>
      <c r="I72" s="15"/>
    </row>
    <row r="73" spans="1:9" x14ac:dyDescent="0.25">
      <c r="A73" s="14"/>
      <c r="B73" s="14"/>
      <c r="C73" s="14"/>
      <c r="E73" s="14"/>
      <c r="F73" s="15"/>
      <c r="G73" s="15"/>
      <c r="H73" s="15"/>
      <c r="I73" s="15"/>
    </row>
    <row r="74" spans="1:9" x14ac:dyDescent="0.25">
      <c r="A74" s="14"/>
      <c r="B74" s="14"/>
      <c r="C74" s="14"/>
      <c r="E74" s="14"/>
      <c r="F74" s="15"/>
      <c r="G74" s="15"/>
      <c r="H74" s="15"/>
      <c r="I74" s="15"/>
    </row>
    <row r="75" spans="1:9" x14ac:dyDescent="0.25">
      <c r="A75" s="14"/>
      <c r="B75" s="14"/>
      <c r="C75" s="14"/>
      <c r="E75" s="14"/>
      <c r="F75" s="15"/>
      <c r="G75" s="15"/>
      <c r="H75" s="15"/>
      <c r="I75" s="15"/>
    </row>
    <row r="76" spans="1:9" x14ac:dyDescent="0.25">
      <c r="A76" s="14"/>
      <c r="B76" s="14"/>
      <c r="C76" s="14"/>
      <c r="E76" s="14"/>
      <c r="F76" s="15"/>
      <c r="G76" s="15"/>
      <c r="H76" s="15"/>
      <c r="I76" s="15"/>
    </row>
    <row r="77" spans="1:9" x14ac:dyDescent="0.25">
      <c r="A77" s="14"/>
      <c r="B77" s="14"/>
      <c r="C77" s="14"/>
      <c r="E77" s="14"/>
      <c r="F77" s="15"/>
      <c r="G77" s="15"/>
      <c r="H77" s="15"/>
      <c r="I77" s="15"/>
    </row>
    <row r="78" spans="1:9" x14ac:dyDescent="0.25">
      <c r="A78" s="14"/>
      <c r="B78" s="14"/>
      <c r="C78" s="14"/>
      <c r="E78" s="14"/>
      <c r="F78" s="15"/>
      <c r="G78" s="15"/>
      <c r="H78" s="15"/>
      <c r="I78" s="15"/>
    </row>
    <row r="79" spans="1:9" x14ac:dyDescent="0.25">
      <c r="A79" s="14"/>
      <c r="B79" s="14"/>
      <c r="C79" s="14"/>
      <c r="E79" s="14"/>
      <c r="F79" s="15"/>
      <c r="G79" s="15"/>
      <c r="H79" s="15"/>
      <c r="I79" s="15"/>
    </row>
    <row r="80" spans="1:9" x14ac:dyDescent="0.25">
      <c r="A80" s="14"/>
      <c r="B80" s="14"/>
      <c r="C80" s="14"/>
      <c r="E80" s="14"/>
      <c r="F80" s="15"/>
      <c r="G80" s="15"/>
      <c r="H80" s="15"/>
      <c r="I80" s="15"/>
    </row>
    <row r="81" spans="1:9" x14ac:dyDescent="0.25">
      <c r="A81" s="14"/>
      <c r="B81" s="14"/>
      <c r="C81" s="14"/>
      <c r="E81" s="14"/>
      <c r="F81" s="15"/>
      <c r="G81" s="15"/>
      <c r="H81" s="15"/>
      <c r="I81" s="15"/>
    </row>
    <row r="82" spans="1:9" x14ac:dyDescent="0.25">
      <c r="A82" s="14"/>
      <c r="B82" s="14"/>
      <c r="C82" s="14"/>
      <c r="E82" s="14"/>
      <c r="F82" s="15"/>
      <c r="G82" s="15"/>
      <c r="H82" s="15"/>
      <c r="I82" s="15"/>
    </row>
    <row r="83" spans="1:9" x14ac:dyDescent="0.25">
      <c r="A83" s="14"/>
      <c r="B83" s="14"/>
      <c r="C83" s="14"/>
      <c r="E83" s="14"/>
      <c r="F83" s="15"/>
      <c r="G83" s="15"/>
      <c r="H83" s="15"/>
      <c r="I83" s="15"/>
    </row>
    <row r="84" spans="1:9" x14ac:dyDescent="0.25">
      <c r="A84" s="14"/>
      <c r="B84" s="14"/>
      <c r="C84" s="14"/>
      <c r="E84" s="14"/>
      <c r="F84" s="15"/>
      <c r="G84" s="15"/>
      <c r="H84" s="15"/>
      <c r="I84" s="15"/>
    </row>
    <row r="85" spans="1:9" x14ac:dyDescent="0.25">
      <c r="A85" s="14"/>
      <c r="B85" s="14"/>
      <c r="C85" s="14"/>
      <c r="E85" s="14"/>
      <c r="F85" s="15"/>
      <c r="G85" s="15"/>
      <c r="H85" s="15"/>
      <c r="I85" s="15"/>
    </row>
    <row r="86" spans="1:9" x14ac:dyDescent="0.25">
      <c r="A86" s="14"/>
      <c r="B86" s="14"/>
      <c r="C86" s="14"/>
      <c r="E86" s="14"/>
      <c r="F86" s="15"/>
      <c r="G86" s="15"/>
      <c r="H86" s="15"/>
      <c r="I86" s="15"/>
    </row>
    <row r="87" spans="1:9" x14ac:dyDescent="0.25">
      <c r="A87" s="14"/>
      <c r="B87" s="14"/>
      <c r="C87" s="14"/>
      <c r="E87" s="14"/>
      <c r="F87" s="15"/>
      <c r="G87" s="15"/>
      <c r="H87" s="15"/>
      <c r="I87" s="15"/>
    </row>
    <row r="88" spans="1:9" x14ac:dyDescent="0.25">
      <c r="A88" s="14"/>
      <c r="B88" s="14"/>
      <c r="C88" s="14"/>
      <c r="E88" s="14"/>
      <c r="F88" s="15"/>
      <c r="G88" s="15"/>
      <c r="H88" s="15"/>
      <c r="I88" s="15"/>
    </row>
    <row r="89" spans="1:9" x14ac:dyDescent="0.25">
      <c r="A89" s="14"/>
      <c r="B89" s="14"/>
      <c r="C89" s="14"/>
      <c r="E89" s="14"/>
      <c r="F89" s="15"/>
      <c r="G89" s="15"/>
      <c r="H89" s="15"/>
      <c r="I89" s="15"/>
    </row>
    <row r="90" spans="1:9" x14ac:dyDescent="0.25">
      <c r="A90" s="14"/>
      <c r="B90" s="14"/>
      <c r="C90" s="14"/>
      <c r="E90" s="14"/>
      <c r="F90" s="15"/>
      <c r="G90" s="15"/>
      <c r="H90" s="15"/>
      <c r="I90" s="15"/>
    </row>
    <row r="91" spans="1:9" x14ac:dyDescent="0.25">
      <c r="A91" s="14"/>
      <c r="B91" s="14"/>
      <c r="C91" s="14"/>
      <c r="E91" s="14"/>
      <c r="F91" s="15"/>
      <c r="G91" s="15"/>
      <c r="H91" s="15"/>
      <c r="I91" s="15"/>
    </row>
    <row r="92" spans="1:9" x14ac:dyDescent="0.25">
      <c r="A92" s="14"/>
      <c r="B92" s="14"/>
      <c r="C92" s="14"/>
      <c r="E92" s="14"/>
      <c r="F92" s="15"/>
      <c r="G92" s="15"/>
      <c r="H92" s="15"/>
      <c r="I92" s="15"/>
    </row>
    <row r="93" spans="1:9" x14ac:dyDescent="0.25">
      <c r="A93" s="14"/>
      <c r="B93" s="14"/>
      <c r="C93" s="14"/>
      <c r="E93" s="14"/>
      <c r="F93" s="15"/>
      <c r="G93" s="15"/>
      <c r="H93" s="15"/>
      <c r="I93" s="15"/>
    </row>
    <row r="94" spans="1:9" x14ac:dyDescent="0.25">
      <c r="A94" s="14"/>
      <c r="B94" s="14"/>
      <c r="C94" s="14"/>
      <c r="E94" s="14"/>
      <c r="F94" s="15"/>
      <c r="G94" s="15"/>
      <c r="H94" s="15"/>
      <c r="I94" s="15"/>
    </row>
    <row r="95" spans="1:9" x14ac:dyDescent="0.25">
      <c r="A95" s="14"/>
      <c r="B95" s="14"/>
      <c r="C95" s="14"/>
      <c r="E95" s="14"/>
      <c r="F95" s="15"/>
      <c r="G95" s="15"/>
      <c r="H95" s="15"/>
      <c r="I95" s="15"/>
    </row>
    <row r="96" spans="1:9" x14ac:dyDescent="0.25">
      <c r="A96" s="14"/>
      <c r="B96" s="14"/>
      <c r="C96" s="14"/>
      <c r="E96" s="14"/>
      <c r="F96" s="15"/>
      <c r="G96" s="15"/>
      <c r="H96" s="15"/>
      <c r="I96" s="15"/>
    </row>
    <row r="97" spans="1:9" x14ac:dyDescent="0.25">
      <c r="A97" s="14"/>
      <c r="B97" s="14"/>
      <c r="C97" s="14"/>
      <c r="E97" s="14"/>
      <c r="F97" s="15"/>
      <c r="G97" s="15"/>
      <c r="H97" s="15"/>
      <c r="I97" s="15"/>
    </row>
    <row r="98" spans="1:9" x14ac:dyDescent="0.25">
      <c r="A98" s="14"/>
      <c r="B98" s="14"/>
      <c r="C98" s="14"/>
      <c r="E98" s="14"/>
      <c r="F98" s="15"/>
      <c r="G98" s="15"/>
      <c r="H98" s="15"/>
      <c r="I98" s="15"/>
    </row>
    <row r="99" spans="1:9" x14ac:dyDescent="0.25">
      <c r="A99" s="14"/>
      <c r="B99" s="14"/>
      <c r="C99" s="14"/>
      <c r="E99" s="14"/>
      <c r="F99" s="15"/>
      <c r="G99" s="15"/>
      <c r="H99" s="15"/>
      <c r="I99" s="15"/>
    </row>
    <row r="100" spans="1:9" x14ac:dyDescent="0.25">
      <c r="A100" s="14"/>
      <c r="B100" s="14"/>
      <c r="C100" s="14"/>
      <c r="E100" s="14"/>
      <c r="F100" s="15"/>
      <c r="G100" s="15"/>
      <c r="H100" s="15"/>
      <c r="I100" s="15"/>
    </row>
    <row r="101" spans="1:9" x14ac:dyDescent="0.25">
      <c r="A101" s="14"/>
      <c r="B101" s="14"/>
      <c r="C101" s="14"/>
      <c r="E101" s="14"/>
      <c r="F101" s="15"/>
      <c r="G101" s="15"/>
      <c r="H101" s="15"/>
      <c r="I101" s="15"/>
    </row>
    <row r="102" spans="1:9" x14ac:dyDescent="0.25">
      <c r="A102" s="14"/>
      <c r="B102" s="14"/>
      <c r="C102" s="14"/>
      <c r="E102" s="14"/>
      <c r="F102" s="15"/>
      <c r="G102" s="15"/>
      <c r="H102" s="15"/>
      <c r="I102" s="15"/>
    </row>
    <row r="103" spans="1:9" x14ac:dyDescent="0.25">
      <c r="A103" s="14"/>
      <c r="B103" s="14"/>
      <c r="C103" s="14"/>
      <c r="E103" s="14"/>
      <c r="F103" s="15"/>
      <c r="G103" s="15"/>
      <c r="H103" s="15"/>
      <c r="I103" s="15"/>
    </row>
    <row r="104" spans="1:9" x14ac:dyDescent="0.25">
      <c r="A104" s="14"/>
      <c r="B104" s="14"/>
      <c r="C104" s="14"/>
      <c r="E104" s="14"/>
      <c r="F104" s="15"/>
      <c r="G104" s="15"/>
      <c r="H104" s="15"/>
      <c r="I104" s="15"/>
    </row>
    <row r="105" spans="1:9" x14ac:dyDescent="0.25">
      <c r="A105" s="14"/>
      <c r="B105" s="14"/>
      <c r="C105" s="14"/>
      <c r="E105" s="14"/>
      <c r="F105" s="15"/>
      <c r="G105" s="15"/>
      <c r="H105" s="15"/>
      <c r="I105" s="15"/>
    </row>
    <row r="106" spans="1:9" x14ac:dyDescent="0.25">
      <c r="A106" s="14"/>
      <c r="B106" s="14"/>
      <c r="C106" s="14"/>
      <c r="E106" s="14"/>
      <c r="F106" s="15"/>
      <c r="G106" s="15"/>
      <c r="H106" s="15"/>
      <c r="I106" s="15"/>
    </row>
    <row r="107" spans="1:9" x14ac:dyDescent="0.25">
      <c r="A107" s="14"/>
      <c r="B107" s="14"/>
      <c r="C107" s="14"/>
      <c r="E107" s="14"/>
      <c r="F107" s="15"/>
      <c r="G107" s="15"/>
      <c r="H107" s="15"/>
      <c r="I107" s="15"/>
    </row>
    <row r="108" spans="1:9" x14ac:dyDescent="0.25">
      <c r="A108" s="14"/>
      <c r="B108" s="14"/>
      <c r="C108" s="14"/>
      <c r="E108" s="14"/>
      <c r="F108" s="15"/>
      <c r="G108" s="15"/>
      <c r="H108" s="15"/>
      <c r="I108" s="15"/>
    </row>
    <row r="109" spans="1:9" x14ac:dyDescent="0.25">
      <c r="A109" s="14"/>
      <c r="B109" s="14"/>
      <c r="C109" s="14"/>
      <c r="E109" s="14"/>
      <c r="F109" s="15"/>
      <c r="G109" s="15"/>
      <c r="H109" s="15"/>
      <c r="I109" s="15"/>
    </row>
    <row r="110" spans="1:9" x14ac:dyDescent="0.25">
      <c r="A110" s="14"/>
      <c r="B110" s="14"/>
      <c r="C110" s="14"/>
      <c r="E110" s="14"/>
      <c r="F110" s="15"/>
      <c r="G110" s="15"/>
      <c r="H110" s="15"/>
      <c r="I110" s="15"/>
    </row>
    <row r="111" spans="1:9" x14ac:dyDescent="0.25">
      <c r="A111" s="14"/>
      <c r="B111" s="14"/>
      <c r="C111" s="14"/>
      <c r="E111" s="14"/>
      <c r="F111" s="15"/>
      <c r="G111" s="15"/>
      <c r="H111" s="15"/>
      <c r="I111" s="15"/>
    </row>
    <row r="112" spans="1:9" x14ac:dyDescent="0.25">
      <c r="A112" s="14"/>
      <c r="B112" s="14"/>
      <c r="C112" s="14"/>
      <c r="E112" s="14"/>
      <c r="F112" s="15"/>
      <c r="G112" s="15"/>
      <c r="H112" s="15"/>
      <c r="I112" s="15"/>
    </row>
    <row r="113" spans="1:9" x14ac:dyDescent="0.25">
      <c r="A113" s="14"/>
      <c r="B113" s="14"/>
      <c r="C113" s="14"/>
      <c r="E113" s="14"/>
      <c r="F113" s="15"/>
      <c r="G113" s="15"/>
      <c r="H113" s="15"/>
      <c r="I113" s="15"/>
    </row>
    <row r="114" spans="1:9" x14ac:dyDescent="0.25">
      <c r="A114" s="14"/>
      <c r="B114" s="14"/>
      <c r="C114" s="14"/>
      <c r="E114" s="14"/>
      <c r="F114" s="15"/>
      <c r="G114" s="15"/>
      <c r="H114" s="15"/>
      <c r="I114" s="15"/>
    </row>
    <row r="115" spans="1:9" x14ac:dyDescent="0.25">
      <c r="A115" s="14"/>
      <c r="B115" s="14"/>
      <c r="C115" s="14"/>
      <c r="E115" s="14"/>
      <c r="F115" s="15"/>
      <c r="G115" s="15"/>
      <c r="H115" s="15"/>
      <c r="I115" s="15"/>
    </row>
    <row r="116" spans="1:9" x14ac:dyDescent="0.25">
      <c r="A116" s="14"/>
      <c r="B116" s="14"/>
      <c r="C116" s="14"/>
      <c r="E116" s="14"/>
      <c r="F116" s="15"/>
      <c r="G116" s="15"/>
      <c r="H116" s="15"/>
      <c r="I116" s="15"/>
    </row>
    <row r="117" spans="1:9" x14ac:dyDescent="0.25">
      <c r="A117" s="14"/>
      <c r="B117" s="14"/>
      <c r="C117" s="14"/>
      <c r="E117" s="14"/>
      <c r="F117" s="15"/>
      <c r="G117" s="15"/>
      <c r="H117" s="15"/>
      <c r="I117" s="15"/>
    </row>
    <row r="118" spans="1:9" x14ac:dyDescent="0.25">
      <c r="A118" s="14"/>
      <c r="B118" s="14"/>
      <c r="C118" s="14"/>
      <c r="E118" s="14"/>
      <c r="F118" s="15"/>
      <c r="G118" s="15"/>
      <c r="H118" s="15"/>
      <c r="I118" s="15"/>
    </row>
    <row r="119" spans="1:9" x14ac:dyDescent="0.25">
      <c r="A119" s="14"/>
      <c r="B119" s="14"/>
      <c r="C119" s="14"/>
      <c r="E119" s="14"/>
      <c r="F119" s="15"/>
      <c r="G119" s="15"/>
      <c r="H119" s="15"/>
      <c r="I119" s="15"/>
    </row>
    <row r="120" spans="1:9" x14ac:dyDescent="0.25">
      <c r="A120" s="14"/>
      <c r="B120" s="14"/>
      <c r="C120" s="14"/>
      <c r="E120" s="14"/>
      <c r="F120" s="15"/>
      <c r="G120" s="15"/>
      <c r="H120" s="15"/>
      <c r="I120" s="15"/>
    </row>
    <row r="121" spans="1:9" x14ac:dyDescent="0.25">
      <c r="A121" s="14"/>
      <c r="B121" s="14"/>
      <c r="C121" s="14"/>
      <c r="E121" s="14"/>
      <c r="F121" s="15"/>
      <c r="G121" s="15"/>
      <c r="H121" s="15"/>
      <c r="I121" s="15"/>
    </row>
    <row r="122" spans="1:9" x14ac:dyDescent="0.25">
      <c r="A122" s="14"/>
      <c r="B122" s="14"/>
      <c r="C122" s="14"/>
      <c r="E122" s="14"/>
      <c r="F122" s="15"/>
      <c r="G122" s="15"/>
      <c r="H122" s="15"/>
      <c r="I122" s="15"/>
    </row>
    <row r="123" spans="1:9" x14ac:dyDescent="0.25">
      <c r="A123" s="14"/>
      <c r="B123" s="14"/>
      <c r="C123" s="14"/>
      <c r="E123" s="14"/>
      <c r="F123" s="15"/>
      <c r="G123" s="15"/>
      <c r="H123" s="15"/>
      <c r="I123" s="15"/>
    </row>
    <row r="124" spans="1:9" x14ac:dyDescent="0.25">
      <c r="A124" s="14"/>
      <c r="B124" s="14"/>
      <c r="C124" s="14"/>
      <c r="E124" s="14"/>
      <c r="F124" s="15"/>
      <c r="G124" s="15"/>
      <c r="H124" s="15"/>
      <c r="I124" s="15"/>
    </row>
    <row r="125" spans="1:9" x14ac:dyDescent="0.25">
      <c r="A125" s="14"/>
      <c r="B125" s="14"/>
      <c r="C125" s="14"/>
      <c r="E125" s="14"/>
      <c r="F125" s="15"/>
      <c r="G125" s="15"/>
      <c r="H125" s="15"/>
      <c r="I125" s="15"/>
    </row>
    <row r="126" spans="1:9" x14ac:dyDescent="0.25">
      <c r="A126" s="14"/>
      <c r="B126" s="14"/>
      <c r="C126" s="14"/>
      <c r="E126" s="14"/>
      <c r="F126" s="15"/>
      <c r="G126" s="15"/>
      <c r="H126" s="15"/>
      <c r="I126" s="15"/>
    </row>
    <row r="127" spans="1:9" x14ac:dyDescent="0.25">
      <c r="A127" s="14"/>
      <c r="B127" s="14"/>
      <c r="C127" s="14"/>
      <c r="E127" s="14"/>
      <c r="F127" s="15"/>
      <c r="G127" s="15"/>
      <c r="H127" s="15"/>
      <c r="I127" s="15"/>
    </row>
    <row r="128" spans="1:9" x14ac:dyDescent="0.25">
      <c r="A128" s="14"/>
      <c r="B128" s="14"/>
      <c r="C128" s="14"/>
      <c r="E128" s="14"/>
      <c r="F128" s="15"/>
      <c r="G128" s="15"/>
      <c r="H128" s="15"/>
      <c r="I128" s="15"/>
    </row>
    <row r="129" spans="1:9" x14ac:dyDescent="0.25">
      <c r="A129" s="14"/>
      <c r="B129" s="14"/>
      <c r="C129" s="14"/>
      <c r="E129" s="14"/>
      <c r="F129" s="15"/>
      <c r="G129" s="15"/>
      <c r="H129" s="15"/>
      <c r="I129" s="15"/>
    </row>
    <row r="130" spans="1:9" x14ac:dyDescent="0.25">
      <c r="A130" s="14"/>
      <c r="B130" s="14"/>
      <c r="C130" s="14"/>
      <c r="E130" s="14"/>
      <c r="F130" s="15"/>
      <c r="G130" s="15"/>
      <c r="H130" s="15"/>
      <c r="I130" s="15"/>
    </row>
    <row r="131" spans="1:9" x14ac:dyDescent="0.25">
      <c r="A131" s="14"/>
      <c r="B131" s="14"/>
      <c r="C131" s="14"/>
      <c r="E131" s="14"/>
      <c r="F131" s="15"/>
      <c r="G131" s="15"/>
      <c r="H131" s="15"/>
      <c r="I131" s="15"/>
    </row>
    <row r="132" spans="1:9" x14ac:dyDescent="0.25">
      <c r="A132" s="14"/>
      <c r="B132" s="14"/>
      <c r="C132" s="14"/>
      <c r="E132" s="14"/>
      <c r="F132" s="15"/>
      <c r="G132" s="15"/>
      <c r="H132" s="15"/>
      <c r="I132" s="15"/>
    </row>
    <row r="133" spans="1:9" x14ac:dyDescent="0.25">
      <c r="A133" s="14"/>
      <c r="B133" s="14"/>
      <c r="C133" s="14"/>
      <c r="E133" s="14"/>
      <c r="F133" s="15"/>
      <c r="G133" s="15"/>
      <c r="H133" s="15"/>
      <c r="I133" s="15"/>
    </row>
    <row r="134" spans="1:9" x14ac:dyDescent="0.25">
      <c r="A134" s="14"/>
      <c r="B134" s="14"/>
      <c r="C134" s="14"/>
      <c r="E134" s="14"/>
      <c r="F134" s="15"/>
      <c r="G134" s="15"/>
      <c r="H134" s="15"/>
      <c r="I134" s="15"/>
    </row>
    <row r="135" spans="1:9" x14ac:dyDescent="0.25">
      <c r="A135" s="14"/>
      <c r="B135" s="14"/>
      <c r="C135" s="14"/>
      <c r="E135" s="14"/>
      <c r="F135" s="15"/>
      <c r="G135" s="15"/>
      <c r="H135" s="15"/>
      <c r="I135" s="15"/>
    </row>
    <row r="136" spans="1:9" x14ac:dyDescent="0.25">
      <c r="A136" s="14"/>
      <c r="B136" s="14"/>
      <c r="C136" s="14"/>
      <c r="E136" s="14"/>
      <c r="F136" s="15"/>
      <c r="G136" s="15"/>
      <c r="H136" s="15"/>
      <c r="I136" s="15"/>
    </row>
    <row r="137" spans="1:9" x14ac:dyDescent="0.25">
      <c r="A137" s="14"/>
      <c r="B137" s="14"/>
      <c r="C137" s="14"/>
      <c r="E137" s="14"/>
      <c r="F137" s="15"/>
      <c r="G137" s="15"/>
      <c r="H137" s="15"/>
      <c r="I137" s="15"/>
    </row>
    <row r="138" spans="1:9" x14ac:dyDescent="0.25">
      <c r="A138" s="14"/>
      <c r="B138" s="14"/>
      <c r="C138" s="14"/>
      <c r="E138" s="14"/>
      <c r="F138" s="15"/>
      <c r="G138" s="15"/>
      <c r="H138" s="15"/>
      <c r="I138" s="15"/>
    </row>
    <row r="139" spans="1:9" x14ac:dyDescent="0.25">
      <c r="A139" s="14"/>
      <c r="B139" s="14"/>
      <c r="C139" s="14"/>
      <c r="E139" s="14"/>
      <c r="F139" s="15"/>
      <c r="G139" s="15"/>
      <c r="H139" s="15"/>
      <c r="I139" s="15"/>
    </row>
    <row r="140" spans="1:9" x14ac:dyDescent="0.25">
      <c r="A140" s="14"/>
      <c r="B140" s="14"/>
      <c r="C140" s="14"/>
      <c r="E140" s="14"/>
      <c r="F140" s="15"/>
      <c r="G140" s="15"/>
      <c r="H140" s="15"/>
      <c r="I140" s="15"/>
    </row>
    <row r="141" spans="1:9" x14ac:dyDescent="0.25">
      <c r="A141" s="14"/>
      <c r="B141" s="14"/>
      <c r="C141" s="14"/>
      <c r="E141" s="14"/>
      <c r="F141" s="15"/>
      <c r="G141" s="15"/>
      <c r="H141" s="15"/>
      <c r="I141" s="15"/>
    </row>
    <row r="142" spans="1:9" x14ac:dyDescent="0.25">
      <c r="A142" s="14"/>
      <c r="B142" s="14"/>
      <c r="C142" s="14"/>
      <c r="E142" s="14"/>
      <c r="F142" s="15"/>
      <c r="G142" s="15"/>
      <c r="H142" s="15"/>
      <c r="I142" s="15"/>
    </row>
    <row r="143" spans="1:9" x14ac:dyDescent="0.25">
      <c r="A143" s="14"/>
      <c r="B143" s="14"/>
      <c r="C143" s="14"/>
      <c r="E143" s="14"/>
      <c r="F143" s="15"/>
      <c r="G143" s="15"/>
      <c r="H143" s="15"/>
      <c r="I143" s="15"/>
    </row>
    <row r="144" spans="1:9" x14ac:dyDescent="0.25">
      <c r="A144" s="14"/>
      <c r="B144" s="14"/>
      <c r="C144" s="14"/>
      <c r="E144" s="14"/>
      <c r="F144" s="15"/>
      <c r="G144" s="15"/>
      <c r="H144" s="15"/>
      <c r="I144" s="15"/>
    </row>
    <row r="145" spans="1:9" x14ac:dyDescent="0.25">
      <c r="A145" s="14"/>
      <c r="B145" s="14"/>
      <c r="C145" s="14"/>
      <c r="E145" s="14"/>
      <c r="F145" s="15"/>
      <c r="G145" s="15"/>
      <c r="H145" s="15"/>
      <c r="I145" s="15"/>
    </row>
    <row r="146" spans="1:9" x14ac:dyDescent="0.25">
      <c r="A146" s="14"/>
      <c r="B146" s="14"/>
      <c r="C146" s="14"/>
      <c r="E146" s="14"/>
      <c r="F146" s="15"/>
      <c r="G146" s="15"/>
      <c r="H146" s="15"/>
      <c r="I146" s="15"/>
    </row>
    <row r="147" spans="1:9" x14ac:dyDescent="0.25">
      <c r="A147" s="14"/>
      <c r="B147" s="14"/>
      <c r="C147" s="14"/>
      <c r="E147" s="14"/>
      <c r="F147" s="15"/>
      <c r="G147" s="15"/>
      <c r="H147" s="15"/>
      <c r="I147" s="15"/>
    </row>
    <row r="148" spans="1:9" x14ac:dyDescent="0.25">
      <c r="A148" s="14"/>
      <c r="B148" s="14"/>
      <c r="C148" s="14"/>
      <c r="E148" s="14"/>
      <c r="F148" s="15"/>
      <c r="G148" s="15"/>
      <c r="H148" s="15"/>
      <c r="I148" s="15"/>
    </row>
    <row r="149" spans="1:9" x14ac:dyDescent="0.25">
      <c r="A149" s="14"/>
      <c r="B149" s="14"/>
      <c r="C149" s="14"/>
      <c r="E149" s="14"/>
      <c r="F149" s="15"/>
      <c r="G149" s="15"/>
      <c r="H149" s="15"/>
      <c r="I149" s="15"/>
    </row>
    <row r="150" spans="1:9" x14ac:dyDescent="0.25">
      <c r="A150" s="14"/>
      <c r="B150" s="14"/>
      <c r="C150" s="14"/>
      <c r="E150" s="14"/>
      <c r="F150" s="15"/>
      <c r="G150" s="15"/>
      <c r="H150" s="15"/>
      <c r="I150" s="15"/>
    </row>
    <row r="151" spans="1:9" x14ac:dyDescent="0.25">
      <c r="A151" s="14"/>
      <c r="B151" s="14"/>
      <c r="C151" s="14"/>
      <c r="E151" s="14"/>
      <c r="F151" s="15"/>
      <c r="G151" s="15"/>
      <c r="H151" s="15"/>
      <c r="I151" s="15"/>
    </row>
    <row r="152" spans="1:9" x14ac:dyDescent="0.25">
      <c r="A152" s="14"/>
      <c r="B152" s="14"/>
      <c r="C152" s="14"/>
      <c r="E152" s="14"/>
      <c r="F152" s="15"/>
      <c r="G152" s="15"/>
      <c r="H152" s="15"/>
      <c r="I152" s="15"/>
    </row>
    <row r="153" spans="1:9" x14ac:dyDescent="0.25">
      <c r="A153" s="14"/>
      <c r="B153" s="14"/>
      <c r="C153" s="14"/>
      <c r="E153" s="14"/>
      <c r="F153" s="15"/>
      <c r="G153" s="15"/>
      <c r="H153" s="15"/>
      <c r="I153" s="15"/>
    </row>
    <row r="154" spans="1:9" x14ac:dyDescent="0.25">
      <c r="A154" s="14"/>
      <c r="B154" s="14"/>
      <c r="C154" s="14"/>
      <c r="E154" s="14"/>
      <c r="F154" s="15"/>
      <c r="G154" s="15"/>
      <c r="H154" s="15"/>
      <c r="I154" s="15"/>
    </row>
    <row r="155" spans="1:9" x14ac:dyDescent="0.25">
      <c r="A155" s="14"/>
      <c r="B155" s="14"/>
      <c r="C155" s="14"/>
      <c r="E155" s="14"/>
      <c r="F155" s="15"/>
      <c r="G155" s="15"/>
      <c r="H155" s="15"/>
      <c r="I155" s="15"/>
    </row>
    <row r="156" spans="1:9" x14ac:dyDescent="0.25">
      <c r="A156" s="14"/>
      <c r="B156" s="14"/>
      <c r="C156" s="14"/>
      <c r="E156" s="14"/>
      <c r="F156" s="15"/>
      <c r="G156" s="15"/>
      <c r="H156" s="15"/>
      <c r="I156" s="15"/>
    </row>
    <row r="157" spans="1:9" x14ac:dyDescent="0.25">
      <c r="A157" s="14"/>
      <c r="B157" s="14"/>
      <c r="C157" s="14"/>
      <c r="E157" s="14"/>
      <c r="F157" s="15"/>
      <c r="G157" s="15"/>
      <c r="H157" s="15"/>
      <c r="I157" s="15"/>
    </row>
    <row r="158" spans="1:9" x14ac:dyDescent="0.25">
      <c r="A158" s="14"/>
      <c r="B158" s="14"/>
      <c r="C158" s="14"/>
      <c r="E158" s="14"/>
      <c r="F158" s="15"/>
      <c r="G158" s="15"/>
      <c r="H158" s="15"/>
      <c r="I158" s="15"/>
    </row>
    <row r="159" spans="1:9" x14ac:dyDescent="0.25">
      <c r="A159" s="14"/>
      <c r="B159" s="14"/>
      <c r="C159" s="14"/>
      <c r="E159" s="14"/>
      <c r="F159" s="15"/>
      <c r="G159" s="15"/>
      <c r="H159" s="15"/>
      <c r="I159" s="15"/>
    </row>
    <row r="160" spans="1:9" x14ac:dyDescent="0.25">
      <c r="A160" s="14"/>
      <c r="B160" s="14"/>
      <c r="C160" s="14"/>
      <c r="E160" s="14"/>
      <c r="F160" s="15"/>
      <c r="G160" s="15"/>
      <c r="H160" s="15"/>
      <c r="I160" s="15"/>
    </row>
    <row r="161" spans="1:9" x14ac:dyDescent="0.25">
      <c r="A161" s="14"/>
      <c r="B161" s="14"/>
      <c r="C161" s="14"/>
      <c r="E161" s="14"/>
      <c r="F161" s="15"/>
      <c r="G161" s="15"/>
      <c r="H161" s="15"/>
      <c r="I161" s="15"/>
    </row>
    <row r="162" spans="1:9" x14ac:dyDescent="0.25">
      <c r="A162" s="14"/>
      <c r="B162" s="14"/>
      <c r="C162" s="14"/>
      <c r="E162" s="14"/>
      <c r="F162" s="15"/>
      <c r="G162" s="15"/>
      <c r="H162" s="15"/>
      <c r="I162" s="15"/>
    </row>
    <row r="163" spans="1:9" x14ac:dyDescent="0.25">
      <c r="A163" s="14"/>
      <c r="B163" s="14"/>
      <c r="C163" s="14"/>
      <c r="E163" s="14"/>
      <c r="F163" s="15"/>
      <c r="G163" s="15"/>
      <c r="H163" s="15"/>
      <c r="I163" s="15"/>
    </row>
    <row r="164" spans="1:9" x14ac:dyDescent="0.25">
      <c r="A164" s="14"/>
      <c r="B164" s="14"/>
      <c r="C164" s="14"/>
      <c r="E164" s="14"/>
      <c r="F164" s="15"/>
      <c r="G164" s="15"/>
      <c r="H164" s="15"/>
      <c r="I164" s="15"/>
    </row>
    <row r="165" spans="1:9" x14ac:dyDescent="0.25">
      <c r="A165" s="14"/>
      <c r="B165" s="14"/>
      <c r="C165" s="14"/>
      <c r="E165" s="14"/>
      <c r="F165" s="15"/>
      <c r="G165" s="15"/>
      <c r="H165" s="15"/>
      <c r="I165" s="15"/>
    </row>
    <row r="166" spans="1:9" x14ac:dyDescent="0.25">
      <c r="A166" s="14"/>
      <c r="B166" s="14"/>
      <c r="C166" s="14"/>
      <c r="E166" s="14"/>
      <c r="F166" s="15"/>
      <c r="G166" s="15"/>
      <c r="H166" s="15"/>
      <c r="I166" s="15"/>
    </row>
    <row r="167" spans="1:9" x14ac:dyDescent="0.25">
      <c r="A167" s="14"/>
      <c r="B167" s="14"/>
      <c r="C167" s="14"/>
      <c r="E167" s="14"/>
      <c r="F167" s="15"/>
      <c r="G167" s="15"/>
      <c r="H167" s="15"/>
      <c r="I167" s="15"/>
    </row>
    <row r="168" spans="1:9" x14ac:dyDescent="0.25">
      <c r="A168" s="14"/>
      <c r="B168" s="14"/>
      <c r="C168" s="14"/>
      <c r="E168" s="14"/>
      <c r="F168" s="15"/>
      <c r="G168" s="15"/>
      <c r="H168" s="15"/>
      <c r="I168" s="15"/>
    </row>
    <row r="169" spans="1:9" x14ac:dyDescent="0.25">
      <c r="A169" s="14"/>
      <c r="B169" s="14"/>
      <c r="C169" s="14"/>
      <c r="E169" s="14"/>
      <c r="F169" s="15"/>
      <c r="G169" s="15"/>
      <c r="H169" s="15"/>
      <c r="I169" s="15"/>
    </row>
    <row r="170" spans="1:9" x14ac:dyDescent="0.25">
      <c r="A170" s="14"/>
      <c r="B170" s="14"/>
      <c r="C170" s="14"/>
      <c r="E170" s="14"/>
      <c r="F170" s="15"/>
      <c r="G170" s="15"/>
      <c r="H170" s="15"/>
      <c r="I170" s="15"/>
    </row>
    <row r="171" spans="1:9" x14ac:dyDescent="0.25">
      <c r="A171" s="14"/>
      <c r="B171" s="14"/>
      <c r="C171" s="14"/>
      <c r="E171" s="14"/>
      <c r="F171" s="15"/>
      <c r="G171" s="15"/>
      <c r="H171" s="15"/>
      <c r="I171" s="15"/>
    </row>
    <row r="172" spans="1:9" x14ac:dyDescent="0.25">
      <c r="A172" s="14"/>
      <c r="B172" s="14"/>
      <c r="C172" s="14"/>
      <c r="E172" s="14"/>
      <c r="F172" s="15"/>
      <c r="G172" s="15"/>
      <c r="H172" s="15"/>
      <c r="I172" s="15"/>
    </row>
    <row r="173" spans="1:9" x14ac:dyDescent="0.25">
      <c r="A173" s="14"/>
      <c r="B173" s="14"/>
      <c r="C173" s="14"/>
      <c r="E173" s="14"/>
      <c r="F173" s="15"/>
      <c r="G173" s="15"/>
      <c r="H173" s="15"/>
      <c r="I173" s="15"/>
    </row>
    <row r="174" spans="1:9" x14ac:dyDescent="0.25">
      <c r="A174" s="14"/>
      <c r="B174" s="14"/>
      <c r="C174" s="14"/>
      <c r="E174" s="14"/>
      <c r="F174" s="15"/>
      <c r="G174" s="15"/>
      <c r="H174" s="15"/>
      <c r="I174" s="15"/>
    </row>
    <row r="175" spans="1:9" x14ac:dyDescent="0.25">
      <c r="A175" s="14"/>
      <c r="B175" s="14"/>
      <c r="C175" s="14"/>
      <c r="E175" s="14"/>
      <c r="F175" s="15"/>
      <c r="G175" s="15"/>
      <c r="H175" s="15"/>
      <c r="I175" s="15"/>
    </row>
    <row r="176" spans="1:9" x14ac:dyDescent="0.25">
      <c r="A176" s="14"/>
      <c r="B176" s="14"/>
      <c r="C176" s="14"/>
      <c r="E176" s="14"/>
      <c r="F176" s="15"/>
      <c r="G176" s="15"/>
      <c r="H176" s="15"/>
      <c r="I176" s="15"/>
    </row>
    <row r="177" spans="1:9" x14ac:dyDescent="0.25">
      <c r="A177" s="14"/>
      <c r="B177" s="14"/>
      <c r="C177" s="14"/>
      <c r="E177" s="14"/>
      <c r="F177" s="15"/>
      <c r="G177" s="15"/>
      <c r="H177" s="15"/>
      <c r="I177" s="15"/>
    </row>
    <row r="178" spans="1:9" x14ac:dyDescent="0.25">
      <c r="A178" s="14"/>
      <c r="B178" s="14"/>
      <c r="C178" s="14"/>
      <c r="E178" s="14"/>
      <c r="F178" s="15"/>
      <c r="G178" s="15"/>
      <c r="H178" s="15"/>
      <c r="I178" s="15"/>
    </row>
    <row r="179" spans="1:9" x14ac:dyDescent="0.25">
      <c r="A179" s="14"/>
      <c r="B179" s="14"/>
      <c r="C179" s="14"/>
      <c r="E179" s="14"/>
      <c r="F179" s="15"/>
      <c r="G179" s="15"/>
      <c r="H179" s="15"/>
      <c r="I179" s="15"/>
    </row>
    <row r="180" spans="1:9" x14ac:dyDescent="0.25">
      <c r="A180" s="14"/>
      <c r="B180" s="14"/>
      <c r="C180" s="14"/>
      <c r="E180" s="14"/>
      <c r="F180" s="15"/>
      <c r="G180" s="15"/>
      <c r="H180" s="15"/>
      <c r="I180" s="15"/>
    </row>
    <row r="181" spans="1:9" x14ac:dyDescent="0.25">
      <c r="A181" s="14"/>
      <c r="B181" s="14"/>
      <c r="C181" s="14"/>
      <c r="E181" s="14"/>
      <c r="F181" s="15"/>
      <c r="G181" s="15"/>
      <c r="H181" s="15"/>
      <c r="I181" s="15"/>
    </row>
    <row r="182" spans="1:9" x14ac:dyDescent="0.25">
      <c r="A182" s="14"/>
      <c r="B182" s="14"/>
      <c r="C182" s="14"/>
      <c r="E182" s="14"/>
      <c r="F182" s="15"/>
      <c r="G182" s="15"/>
      <c r="H182" s="15"/>
      <c r="I182" s="15"/>
    </row>
    <row r="183" spans="1:9" x14ac:dyDescent="0.25">
      <c r="A183" s="14"/>
      <c r="B183" s="14"/>
      <c r="C183" s="14"/>
      <c r="E183" s="14"/>
      <c r="F183" s="15"/>
      <c r="G183" s="15"/>
      <c r="H183" s="15"/>
      <c r="I183" s="15"/>
    </row>
    <row r="184" spans="1:9" x14ac:dyDescent="0.25">
      <c r="A184" s="14"/>
      <c r="B184" s="14"/>
      <c r="C184" s="14"/>
      <c r="E184" s="14"/>
      <c r="F184" s="15"/>
      <c r="G184" s="15"/>
      <c r="H184" s="15"/>
      <c r="I184" s="15"/>
    </row>
    <row r="185" spans="1:9" x14ac:dyDescent="0.25">
      <c r="A185" s="14"/>
      <c r="B185" s="14"/>
      <c r="C185" s="14"/>
      <c r="E185" s="14"/>
      <c r="F185" s="15"/>
      <c r="G185" s="15"/>
      <c r="H185" s="15"/>
      <c r="I185" s="15"/>
    </row>
    <row r="186" spans="1:9" x14ac:dyDescent="0.25">
      <c r="A186" s="14"/>
      <c r="B186" s="14"/>
      <c r="C186" s="14"/>
      <c r="E186" s="14"/>
      <c r="F186" s="15"/>
      <c r="G186" s="15"/>
      <c r="H186" s="15"/>
      <c r="I186" s="15"/>
    </row>
    <row r="187" spans="1:9" x14ac:dyDescent="0.25">
      <c r="A187" s="14"/>
      <c r="B187" s="14"/>
      <c r="C187" s="14"/>
      <c r="E187" s="14"/>
      <c r="F187" s="15"/>
      <c r="G187" s="15"/>
      <c r="H187" s="15"/>
      <c r="I187" s="15"/>
    </row>
    <row r="188" spans="1:9" x14ac:dyDescent="0.25">
      <c r="A188" s="14"/>
      <c r="B188" s="14"/>
      <c r="C188" s="14"/>
      <c r="E188" s="14"/>
      <c r="F188" s="15"/>
      <c r="G188" s="15"/>
      <c r="H188" s="15"/>
      <c r="I188" s="15"/>
    </row>
    <row r="189" spans="1:9" x14ac:dyDescent="0.25">
      <c r="A189" s="14"/>
      <c r="B189" s="14"/>
      <c r="C189" s="14"/>
      <c r="E189" s="14"/>
      <c r="F189" s="15"/>
      <c r="G189" s="15"/>
      <c r="H189" s="15"/>
      <c r="I189" s="15"/>
    </row>
    <row r="190" spans="1:9" x14ac:dyDescent="0.25">
      <c r="A190" s="14"/>
      <c r="B190" s="14"/>
      <c r="C190" s="14"/>
      <c r="E190" s="14"/>
      <c r="F190" s="15"/>
      <c r="G190" s="15"/>
      <c r="H190" s="15"/>
      <c r="I190" s="15"/>
    </row>
    <row r="191" spans="1:9" x14ac:dyDescent="0.25">
      <c r="A191" s="14"/>
      <c r="B191" s="14"/>
      <c r="C191" s="14"/>
      <c r="E191" s="14"/>
      <c r="F191" s="15"/>
      <c r="G191" s="15"/>
      <c r="H191" s="15"/>
      <c r="I191" s="15"/>
    </row>
    <row r="192" spans="1:9" x14ac:dyDescent="0.25">
      <c r="A192" s="14"/>
      <c r="B192" s="14"/>
      <c r="C192" s="14"/>
      <c r="E192" s="14"/>
      <c r="F192" s="15"/>
      <c r="G192" s="15"/>
      <c r="H192" s="15"/>
      <c r="I192" s="15"/>
    </row>
    <row r="193" spans="1:9" x14ac:dyDescent="0.25">
      <c r="A193" s="14"/>
      <c r="B193" s="14"/>
      <c r="C193" s="14"/>
      <c r="E193" s="14"/>
      <c r="F193" s="15"/>
      <c r="G193" s="15"/>
      <c r="H193" s="15"/>
      <c r="I193" s="15"/>
    </row>
    <row r="194" spans="1:9" x14ac:dyDescent="0.25">
      <c r="A194" s="14"/>
      <c r="B194" s="14"/>
      <c r="C194" s="14"/>
      <c r="E194" s="14"/>
      <c r="F194" s="15"/>
      <c r="G194" s="15"/>
      <c r="H194" s="15"/>
      <c r="I194" s="15"/>
    </row>
    <row r="195" spans="1:9" x14ac:dyDescent="0.25">
      <c r="A195" s="14"/>
      <c r="B195" s="14"/>
      <c r="C195" s="14"/>
      <c r="E195" s="14"/>
      <c r="F195" s="15"/>
      <c r="G195" s="15"/>
      <c r="H195" s="15"/>
      <c r="I195" s="15"/>
    </row>
    <row r="196" spans="1:9" x14ac:dyDescent="0.25">
      <c r="A196" s="14"/>
      <c r="B196" s="14"/>
      <c r="C196" s="14"/>
      <c r="E196" s="14"/>
      <c r="F196" s="15"/>
      <c r="G196" s="15"/>
      <c r="H196" s="15"/>
      <c r="I196" s="15"/>
    </row>
    <row r="197" spans="1:9" x14ac:dyDescent="0.25">
      <c r="A197" s="14"/>
      <c r="B197" s="14"/>
      <c r="C197" s="14"/>
      <c r="E197" s="14"/>
      <c r="F197" s="15"/>
      <c r="G197" s="15"/>
      <c r="H197" s="15"/>
      <c r="I197" s="15"/>
    </row>
    <row r="198" spans="1:9" x14ac:dyDescent="0.25">
      <c r="A198" s="14"/>
      <c r="B198" s="14"/>
      <c r="C198" s="14"/>
      <c r="E198" s="14"/>
      <c r="F198" s="15"/>
      <c r="G198" s="15"/>
      <c r="H198" s="15"/>
      <c r="I198" s="15"/>
    </row>
    <row r="199" spans="1:9" x14ac:dyDescent="0.25">
      <c r="A199" s="14"/>
      <c r="B199" s="14"/>
      <c r="C199" s="14"/>
      <c r="E199" s="14"/>
      <c r="F199" s="15"/>
      <c r="G199" s="15"/>
      <c r="H199" s="15"/>
      <c r="I199" s="15"/>
    </row>
    <row r="200" spans="1:9" x14ac:dyDescent="0.25">
      <c r="A200" s="14"/>
      <c r="B200" s="14"/>
      <c r="C200" s="14"/>
      <c r="E200" s="14"/>
      <c r="F200" s="15"/>
      <c r="G200" s="15"/>
      <c r="H200" s="15"/>
      <c r="I200" s="15"/>
    </row>
    <row r="201" spans="1:9" x14ac:dyDescent="0.25">
      <c r="A201" s="14"/>
      <c r="B201" s="14"/>
      <c r="C201" s="14"/>
      <c r="E201" s="14"/>
      <c r="F201" s="15"/>
      <c r="G201" s="15"/>
      <c r="H201" s="15"/>
      <c r="I201" s="15"/>
    </row>
    <row r="202" spans="1:9" x14ac:dyDescent="0.25">
      <c r="A202" s="14"/>
      <c r="B202" s="14"/>
      <c r="C202" s="14"/>
      <c r="E202" s="14"/>
      <c r="F202" s="15"/>
      <c r="G202" s="15"/>
      <c r="H202" s="15"/>
      <c r="I202" s="15"/>
    </row>
    <row r="203" spans="1:9" x14ac:dyDescent="0.25">
      <c r="A203" s="14"/>
      <c r="B203" s="14"/>
      <c r="C203" s="14"/>
      <c r="E203" s="14"/>
      <c r="F203" s="15"/>
      <c r="G203" s="15"/>
      <c r="H203" s="15"/>
      <c r="I203" s="15"/>
    </row>
    <row r="204" spans="1:9" x14ac:dyDescent="0.25">
      <c r="A204" s="14"/>
      <c r="B204" s="14"/>
      <c r="C204" s="14"/>
      <c r="E204" s="14"/>
      <c r="F204" s="15"/>
      <c r="G204" s="15"/>
      <c r="H204" s="15"/>
      <c r="I204" s="15"/>
    </row>
    <row r="205" spans="1:9" x14ac:dyDescent="0.25">
      <c r="A205" s="14"/>
      <c r="B205" s="14"/>
      <c r="C205" s="14"/>
      <c r="E205" s="14"/>
      <c r="F205" s="15"/>
      <c r="G205" s="15"/>
      <c r="H205" s="15"/>
      <c r="I205" s="15"/>
    </row>
    <row r="206" spans="1:9" x14ac:dyDescent="0.25">
      <c r="A206" s="14"/>
      <c r="B206" s="14"/>
      <c r="C206" s="14"/>
      <c r="E206" s="14"/>
      <c r="F206" s="15"/>
      <c r="G206" s="15"/>
      <c r="H206" s="15"/>
      <c r="I206" s="15"/>
    </row>
    <row r="207" spans="1:9" x14ac:dyDescent="0.25">
      <c r="A207" s="14"/>
      <c r="B207" s="14"/>
      <c r="C207" s="14"/>
      <c r="E207" s="14"/>
      <c r="F207" s="15"/>
      <c r="G207" s="15"/>
      <c r="H207" s="15"/>
      <c r="I207" s="15"/>
    </row>
    <row r="208" spans="1:9" x14ac:dyDescent="0.25">
      <c r="A208" s="14"/>
      <c r="B208" s="14"/>
      <c r="C208" s="14"/>
      <c r="E208" s="14"/>
      <c r="F208" s="15"/>
      <c r="G208" s="15"/>
      <c r="H208" s="15"/>
      <c r="I208" s="15"/>
    </row>
    <row r="209" spans="1:9" x14ac:dyDescent="0.25">
      <c r="A209" s="14"/>
      <c r="B209" s="14"/>
      <c r="C209" s="14"/>
      <c r="E209" s="14"/>
      <c r="F209" s="15"/>
      <c r="G209" s="15"/>
      <c r="H209" s="15"/>
      <c r="I209" s="15"/>
    </row>
    <row r="210" spans="1:9" x14ac:dyDescent="0.25">
      <c r="A210" s="14"/>
      <c r="B210" s="14"/>
      <c r="C210" s="14"/>
      <c r="E210" s="14"/>
      <c r="F210" s="15"/>
      <c r="G210" s="15"/>
      <c r="H210" s="15"/>
      <c r="I210" s="15"/>
    </row>
    <row r="211" spans="1:9" x14ac:dyDescent="0.25">
      <c r="A211" s="14"/>
      <c r="B211" s="14"/>
      <c r="C211" s="14"/>
      <c r="E211" s="14"/>
      <c r="F211" s="15"/>
      <c r="G211" s="15"/>
      <c r="H211" s="15"/>
      <c r="I211" s="15"/>
    </row>
    <row r="212" spans="1:9" x14ac:dyDescent="0.25">
      <c r="A212" s="14"/>
      <c r="B212" s="14"/>
      <c r="C212" s="14"/>
      <c r="E212" s="14"/>
      <c r="F212" s="15"/>
      <c r="G212" s="15"/>
      <c r="H212" s="15"/>
      <c r="I212" s="15"/>
    </row>
    <row r="213" spans="1:9" x14ac:dyDescent="0.25">
      <c r="A213" s="14"/>
      <c r="B213" s="14"/>
      <c r="C213" s="14"/>
      <c r="E213" s="14"/>
      <c r="F213" s="15"/>
      <c r="G213" s="15"/>
      <c r="H213" s="15"/>
      <c r="I213" s="15"/>
    </row>
    <row r="214" spans="1:9" x14ac:dyDescent="0.25">
      <c r="A214" s="14"/>
      <c r="B214" s="14"/>
      <c r="C214" s="14"/>
      <c r="E214" s="14"/>
      <c r="F214" s="15"/>
      <c r="G214" s="15"/>
      <c r="H214" s="15"/>
      <c r="I214" s="15"/>
    </row>
    <row r="215" spans="1:9" x14ac:dyDescent="0.25">
      <c r="A215" s="14"/>
      <c r="B215" s="14"/>
      <c r="C215" s="14"/>
      <c r="E215" s="14"/>
      <c r="F215" s="15"/>
      <c r="G215" s="15"/>
      <c r="H215" s="15"/>
      <c r="I215" s="15"/>
    </row>
    <row r="216" spans="1:9" x14ac:dyDescent="0.25">
      <c r="A216" s="14"/>
      <c r="B216" s="14"/>
      <c r="C216" s="14"/>
      <c r="E216" s="14"/>
      <c r="F216" s="15"/>
      <c r="G216" s="15"/>
      <c r="H216" s="15"/>
      <c r="I216" s="15"/>
    </row>
    <row r="217" spans="1:9" x14ac:dyDescent="0.25">
      <c r="A217" s="14"/>
      <c r="B217" s="14"/>
      <c r="C217" s="14"/>
      <c r="E217" s="14"/>
      <c r="F217" s="15"/>
      <c r="G217" s="15"/>
      <c r="H217" s="15"/>
      <c r="I217" s="15"/>
    </row>
    <row r="218" spans="1:9" x14ac:dyDescent="0.25">
      <c r="A218" s="14"/>
      <c r="B218" s="14"/>
      <c r="C218" s="14"/>
      <c r="E218" s="14"/>
      <c r="F218" s="15"/>
      <c r="G218" s="15"/>
      <c r="H218" s="15"/>
      <c r="I218" s="15"/>
    </row>
    <row r="219" spans="1:9" x14ac:dyDescent="0.25">
      <c r="A219" s="14"/>
      <c r="B219" s="14"/>
      <c r="C219" s="14"/>
      <c r="E219" s="14"/>
      <c r="F219" s="15"/>
      <c r="G219" s="15"/>
      <c r="H219" s="15"/>
      <c r="I219" s="15"/>
    </row>
    <row r="220" spans="1:9" x14ac:dyDescent="0.25">
      <c r="A220" s="14"/>
      <c r="B220" s="14"/>
      <c r="C220" s="14"/>
      <c r="E220" s="14"/>
      <c r="F220" s="15"/>
      <c r="G220" s="15"/>
      <c r="H220" s="15"/>
      <c r="I220" s="15"/>
    </row>
    <row r="221" spans="1:9" x14ac:dyDescent="0.25">
      <c r="A221" s="14"/>
      <c r="B221" s="14"/>
      <c r="C221" s="14"/>
      <c r="E221" s="14"/>
      <c r="F221" s="15"/>
      <c r="G221" s="15"/>
      <c r="H221" s="15"/>
      <c r="I221" s="15"/>
    </row>
    <row r="222" spans="1:9" x14ac:dyDescent="0.25">
      <c r="A222" s="14"/>
      <c r="B222" s="14"/>
      <c r="C222" s="14"/>
      <c r="E222" s="14"/>
      <c r="F222" s="15"/>
      <c r="G222" s="15"/>
      <c r="H222" s="15"/>
      <c r="I222" s="15"/>
    </row>
    <row r="223" spans="1:9" x14ac:dyDescent="0.25">
      <c r="A223" s="14"/>
      <c r="B223" s="14"/>
      <c r="C223" s="14"/>
      <c r="E223" s="14"/>
      <c r="F223" s="15"/>
      <c r="G223" s="15"/>
      <c r="H223" s="15"/>
      <c r="I223" s="15"/>
    </row>
    <row r="224" spans="1:9" x14ac:dyDescent="0.25">
      <c r="A224" s="14"/>
      <c r="B224" s="14"/>
      <c r="C224" s="14"/>
      <c r="E224" s="14"/>
      <c r="F224" s="15"/>
      <c r="G224" s="15"/>
      <c r="H224" s="15"/>
      <c r="I224" s="15"/>
    </row>
    <row r="225" spans="1:9" x14ac:dyDescent="0.25">
      <c r="A225" s="14"/>
      <c r="B225" s="14"/>
      <c r="C225" s="14"/>
      <c r="E225" s="14"/>
      <c r="F225" s="15"/>
      <c r="G225" s="15"/>
      <c r="H225" s="15"/>
      <c r="I225" s="15"/>
    </row>
    <row r="226" spans="1:9" x14ac:dyDescent="0.25">
      <c r="A226" s="14"/>
      <c r="B226" s="14"/>
      <c r="C226" s="14"/>
      <c r="E226" s="14"/>
      <c r="F226" s="15"/>
      <c r="G226" s="15"/>
      <c r="H226" s="15"/>
      <c r="I226" s="15"/>
    </row>
    <row r="227" spans="1:9" x14ac:dyDescent="0.25">
      <c r="A227" s="14"/>
      <c r="B227" s="14"/>
      <c r="C227" s="14"/>
      <c r="E227" s="14"/>
      <c r="F227" s="15"/>
      <c r="G227" s="15"/>
      <c r="H227" s="15"/>
      <c r="I227" s="15"/>
    </row>
    <row r="228" spans="1:9" x14ac:dyDescent="0.25">
      <c r="A228" s="14"/>
      <c r="B228" s="14"/>
      <c r="C228" s="14"/>
      <c r="E228" s="14"/>
      <c r="F228" s="15"/>
      <c r="G228" s="15"/>
      <c r="H228" s="15"/>
      <c r="I228" s="15"/>
    </row>
    <row r="229" spans="1:9" x14ac:dyDescent="0.25">
      <c r="A229" s="14"/>
      <c r="B229" s="14"/>
      <c r="C229" s="14"/>
      <c r="E229" s="14"/>
      <c r="F229" s="15"/>
      <c r="G229" s="15"/>
      <c r="H229" s="15"/>
      <c r="I229" s="15"/>
    </row>
    <row r="230" spans="1:9" x14ac:dyDescent="0.25">
      <c r="A230" s="14"/>
      <c r="B230" s="14"/>
      <c r="C230" s="14"/>
      <c r="E230" s="14"/>
      <c r="F230" s="15"/>
      <c r="G230" s="15"/>
      <c r="H230" s="15"/>
      <c r="I230" s="15"/>
    </row>
    <row r="231" spans="1:9" x14ac:dyDescent="0.25">
      <c r="A231" s="14"/>
      <c r="B231" s="14"/>
      <c r="C231" s="14"/>
      <c r="E231" s="14"/>
      <c r="F231" s="15"/>
      <c r="G231" s="15"/>
      <c r="H231" s="15"/>
      <c r="I231" s="15"/>
    </row>
    <row r="232" spans="1:9" x14ac:dyDescent="0.25">
      <c r="A232" s="14"/>
      <c r="B232" s="14"/>
      <c r="C232" s="14"/>
      <c r="E232" s="14"/>
      <c r="F232" s="15"/>
      <c r="G232" s="15"/>
      <c r="H232" s="15"/>
      <c r="I232" s="15"/>
    </row>
    <row r="233" spans="1:9" x14ac:dyDescent="0.25">
      <c r="A233" s="14"/>
      <c r="B233" s="14"/>
      <c r="C233" s="14"/>
      <c r="E233" s="14"/>
      <c r="F233" s="15"/>
      <c r="G233" s="15"/>
      <c r="H233" s="15"/>
      <c r="I233" s="15"/>
    </row>
    <row r="234" spans="1:9" x14ac:dyDescent="0.25">
      <c r="A234" s="14"/>
      <c r="B234" s="14"/>
      <c r="C234" s="14"/>
      <c r="E234" s="14"/>
      <c r="F234" s="15"/>
      <c r="G234" s="15"/>
      <c r="H234" s="15"/>
      <c r="I234" s="15"/>
    </row>
    <row r="235" spans="1:9" x14ac:dyDescent="0.25">
      <c r="A235" s="14"/>
      <c r="B235" s="14"/>
      <c r="C235" s="14"/>
      <c r="E235" s="14"/>
      <c r="F235" s="15"/>
      <c r="G235" s="15"/>
      <c r="H235" s="15"/>
      <c r="I235" s="15"/>
    </row>
    <row r="236" spans="1:9" x14ac:dyDescent="0.25">
      <c r="A236" s="14"/>
      <c r="B236" s="14"/>
      <c r="C236" s="14"/>
      <c r="E236" s="14"/>
      <c r="F236" s="15"/>
      <c r="G236" s="15"/>
      <c r="H236" s="15"/>
      <c r="I236" s="15"/>
    </row>
    <row r="237" spans="1:9" x14ac:dyDescent="0.25">
      <c r="A237" s="14"/>
      <c r="B237" s="14"/>
      <c r="C237" s="14"/>
      <c r="E237" s="14"/>
      <c r="F237" s="15"/>
      <c r="G237" s="15"/>
      <c r="H237" s="15"/>
      <c r="I237" s="15"/>
    </row>
    <row r="238" spans="1:9" x14ac:dyDescent="0.25">
      <c r="A238" s="14"/>
      <c r="B238" s="14"/>
      <c r="C238" s="14"/>
      <c r="E238" s="14"/>
      <c r="F238" s="15"/>
      <c r="G238" s="15"/>
      <c r="H238" s="15"/>
      <c r="I238" s="15"/>
    </row>
    <row r="239" spans="1:9" x14ac:dyDescent="0.25">
      <c r="A239" s="14"/>
      <c r="B239" s="14"/>
      <c r="C239" s="14"/>
      <c r="E239" s="14"/>
      <c r="F239" s="15"/>
      <c r="G239" s="15"/>
      <c r="H239" s="15"/>
      <c r="I239" s="15"/>
    </row>
    <row r="240" spans="1:9" x14ac:dyDescent="0.25">
      <c r="A240" s="14"/>
      <c r="B240" s="14"/>
      <c r="C240" s="14"/>
      <c r="E240" s="14"/>
      <c r="F240" s="15"/>
      <c r="G240" s="15"/>
      <c r="H240" s="15"/>
      <c r="I240" s="15"/>
    </row>
    <row r="241" spans="1:9" x14ac:dyDescent="0.25">
      <c r="A241" s="14"/>
      <c r="B241" s="14"/>
      <c r="C241" s="14"/>
      <c r="E241" s="14"/>
      <c r="F241" s="15"/>
      <c r="G241" s="15"/>
      <c r="H241" s="15"/>
      <c r="I241" s="15"/>
    </row>
    <row r="242" spans="1:9" x14ac:dyDescent="0.25">
      <c r="A242" s="14"/>
      <c r="B242" s="14"/>
      <c r="C242" s="14"/>
      <c r="E242" s="14"/>
      <c r="F242" s="15"/>
      <c r="G242" s="15"/>
      <c r="H242" s="15"/>
      <c r="I242" s="15"/>
    </row>
    <row r="243" spans="1:9" x14ac:dyDescent="0.25">
      <c r="A243" s="14"/>
      <c r="B243" s="14"/>
      <c r="C243" s="14"/>
      <c r="E243" s="14"/>
      <c r="F243" s="15"/>
      <c r="G243" s="15"/>
      <c r="H243" s="15"/>
      <c r="I243" s="15"/>
    </row>
    <row r="244" spans="1:9" x14ac:dyDescent="0.25">
      <c r="A244" s="14"/>
      <c r="B244" s="14"/>
      <c r="C244" s="14"/>
      <c r="E244" s="14"/>
      <c r="F244" s="15"/>
      <c r="G244" s="15"/>
      <c r="H244" s="15"/>
      <c r="I244" s="15"/>
    </row>
  </sheetData>
  <mergeCells count="8">
    <mergeCell ref="M20:N20"/>
    <mergeCell ref="O20:P20"/>
    <mergeCell ref="M5:N5"/>
    <mergeCell ref="O5:P5"/>
    <mergeCell ref="M10:N10"/>
    <mergeCell ref="O10:P10"/>
    <mergeCell ref="M15:N15"/>
    <mergeCell ref="O15:P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5"/>
  <sheetViews>
    <sheetView workbookViewId="0">
      <selection activeCell="M7" sqref="M7"/>
    </sheetView>
  </sheetViews>
  <sheetFormatPr defaultRowHeight="15" x14ac:dyDescent="0.25"/>
  <cols>
    <col min="1" max="1" width="12.5703125" customWidth="1"/>
    <col min="2" max="2" width="2" bestFit="1" customWidth="1"/>
    <col min="3" max="3" width="10.5703125" style="2" customWidth="1"/>
    <col min="4" max="4" width="10.42578125" style="2" customWidth="1"/>
    <col min="5" max="5" width="9.42578125" style="2" customWidth="1"/>
    <col min="6" max="6" width="11.140625" style="2" customWidth="1"/>
    <col min="7" max="7" width="11.140625" style="18" bestFit="1" customWidth="1"/>
    <col min="8" max="8" width="9.7109375" style="19" bestFit="1" customWidth="1"/>
    <col min="9" max="9" width="9.5703125" style="19" bestFit="1" customWidth="1"/>
    <col min="10" max="10" width="7.7109375" style="19" customWidth="1"/>
    <col min="11" max="11" width="6" style="1" customWidth="1"/>
    <col min="12" max="12" width="39.5703125" style="26" bestFit="1" customWidth="1"/>
    <col min="13" max="13" width="11.5703125" style="1" bestFit="1" customWidth="1"/>
    <col min="14" max="14" width="4.42578125" customWidth="1"/>
    <col min="15" max="15" width="33.28515625" bestFit="1" customWidth="1"/>
    <col min="16" max="16" width="24.140625" customWidth="1"/>
    <col min="17" max="17" width="4.85546875" customWidth="1"/>
    <col min="18" max="18" width="29.28515625" bestFit="1" customWidth="1"/>
    <col min="19" max="19" width="24.140625" customWidth="1"/>
  </cols>
  <sheetData>
    <row r="1" spans="1:19" x14ac:dyDescent="0.25">
      <c r="A1" t="s">
        <v>0</v>
      </c>
      <c r="C1"/>
      <c r="D1"/>
      <c r="E1"/>
      <c r="F1"/>
      <c r="G1" s="16"/>
      <c r="K1"/>
      <c r="O1" s="12"/>
      <c r="P1" s="12"/>
      <c r="Q1" s="12"/>
      <c r="R1" s="12"/>
      <c r="S1" s="12"/>
    </row>
    <row r="2" spans="1:19" x14ac:dyDescent="0.25">
      <c r="A2" t="s">
        <v>1</v>
      </c>
      <c r="C2"/>
      <c r="D2"/>
      <c r="E2"/>
      <c r="F2"/>
      <c r="G2" s="16"/>
      <c r="K2"/>
      <c r="O2" s="12"/>
      <c r="P2" s="12"/>
      <c r="Q2" s="12"/>
      <c r="R2" s="12"/>
      <c r="S2" s="12"/>
    </row>
    <row r="3" spans="1:19" x14ac:dyDescent="0.25">
      <c r="A3" t="s">
        <v>12</v>
      </c>
      <c r="C3"/>
      <c r="D3"/>
      <c r="E3"/>
      <c r="F3"/>
      <c r="G3" s="16"/>
      <c r="K3"/>
      <c r="O3" s="12"/>
      <c r="P3" s="12"/>
      <c r="Q3" s="12"/>
      <c r="R3" s="12"/>
      <c r="S3" s="12"/>
    </row>
    <row r="4" spans="1:19" ht="15.75" thickBot="1" x14ac:dyDescent="0.3">
      <c r="A4" s="3" t="s">
        <v>2</v>
      </c>
      <c r="B4" s="3">
        <v>0</v>
      </c>
      <c r="C4" s="3" t="s">
        <v>8</v>
      </c>
      <c r="D4" s="3" t="s">
        <v>9</v>
      </c>
      <c r="E4" s="3" t="s">
        <v>10</v>
      </c>
      <c r="F4" s="3" t="s">
        <v>19</v>
      </c>
      <c r="G4" s="3" t="s">
        <v>11</v>
      </c>
      <c r="H4" s="20" t="s">
        <v>14</v>
      </c>
      <c r="I4" s="20" t="s">
        <v>15</v>
      </c>
      <c r="J4" s="20" t="s">
        <v>16</v>
      </c>
      <c r="L4" s="34"/>
      <c r="M4" s="34"/>
      <c r="O4" s="33"/>
      <c r="P4" s="33"/>
      <c r="Q4" s="12"/>
      <c r="R4" s="33"/>
      <c r="S4" s="33"/>
    </row>
    <row r="5" spans="1:19" x14ac:dyDescent="0.25">
      <c r="A5" s="16"/>
      <c r="B5" s="16"/>
      <c r="C5" s="18"/>
      <c r="D5" s="18"/>
      <c r="E5" s="18"/>
      <c r="F5" s="18"/>
      <c r="K5" s="17"/>
      <c r="L5" s="27" t="s">
        <v>20</v>
      </c>
      <c r="M5" s="9">
        <f>SUM(F5:F1200)</f>
        <v>0</v>
      </c>
      <c r="O5" s="12"/>
      <c r="P5" s="12"/>
      <c r="Q5" s="12"/>
      <c r="R5" s="12"/>
      <c r="S5" s="12"/>
    </row>
    <row r="6" spans="1:19" x14ac:dyDescent="0.25">
      <c r="A6" s="16"/>
      <c r="B6" s="16"/>
      <c r="C6" s="18"/>
      <c r="D6" s="18"/>
      <c r="E6" s="18"/>
      <c r="F6" s="18"/>
      <c r="K6" s="17"/>
      <c r="L6" s="28" t="s">
        <v>21</v>
      </c>
      <c r="M6" s="8" t="e">
        <f>AVERAGE(F5:F1200)</f>
        <v>#DIV/0!</v>
      </c>
      <c r="O6" s="12"/>
      <c r="P6" s="12"/>
      <c r="Q6" s="12"/>
      <c r="R6" s="12"/>
      <c r="S6" s="12"/>
    </row>
    <row r="7" spans="1:19" x14ac:dyDescent="0.25">
      <c r="A7" s="16"/>
      <c r="B7" s="16"/>
      <c r="C7" s="18"/>
      <c r="D7" s="18"/>
      <c r="E7" s="18"/>
      <c r="F7" s="18"/>
      <c r="K7" s="17"/>
      <c r="L7" s="27" t="s">
        <v>22</v>
      </c>
      <c r="M7" s="5" t="e">
        <f>AVERAGEIF(G5:G1200, "face", F5:F1200)</f>
        <v>#DIV/0!</v>
      </c>
      <c r="O7" s="12"/>
      <c r="P7" s="12"/>
      <c r="Q7" s="12"/>
      <c r="R7" s="12"/>
      <c r="S7" s="12"/>
    </row>
    <row r="8" spans="1:19" x14ac:dyDescent="0.25">
      <c r="A8" s="16"/>
      <c r="B8" s="16"/>
      <c r="C8" s="18"/>
      <c r="D8" s="18"/>
      <c r="E8" s="18"/>
      <c r="F8" s="18"/>
      <c r="K8" s="17"/>
      <c r="L8" s="28" t="s">
        <v>23</v>
      </c>
      <c r="M8" s="5" t="e">
        <f>AVERAGEIF(G5:G1200, "eyes", F5:F1200)</f>
        <v>#DIV/0!</v>
      </c>
      <c r="O8" s="12"/>
      <c r="P8" s="12"/>
      <c r="Q8" s="12"/>
      <c r="R8" s="12"/>
      <c r="S8" s="12"/>
    </row>
    <row r="9" spans="1:19" x14ac:dyDescent="0.25">
      <c r="A9" s="16"/>
      <c r="B9" s="16"/>
      <c r="C9" s="18"/>
      <c r="D9" s="18"/>
      <c r="E9" s="18"/>
      <c r="F9" s="18"/>
      <c r="K9" s="17"/>
      <c r="L9" s="28" t="s">
        <v>24</v>
      </c>
      <c r="M9" s="5" t="e">
        <f>AVERAGEIF(G5:G1200, "nose", F5:F1200)</f>
        <v>#DIV/0!</v>
      </c>
      <c r="O9" s="12"/>
      <c r="P9" s="12"/>
      <c r="Q9" s="12"/>
      <c r="R9" s="12"/>
      <c r="S9" s="12"/>
    </row>
    <row r="10" spans="1:19" x14ac:dyDescent="0.25">
      <c r="A10" s="16"/>
      <c r="B10" s="16"/>
      <c r="C10" s="18"/>
      <c r="D10" s="18"/>
      <c r="E10" s="18"/>
      <c r="F10" s="18"/>
      <c r="K10" s="17"/>
      <c r="L10" s="28" t="s">
        <v>25</v>
      </c>
      <c r="M10" s="21" t="e">
        <f>AVERAGEIF(G5:G1200, "mouth", F5:F1200)</f>
        <v>#DIV/0!</v>
      </c>
      <c r="O10" s="12"/>
      <c r="P10" s="12"/>
      <c r="Q10" s="12"/>
      <c r="R10" s="12"/>
      <c r="S10" s="12"/>
    </row>
    <row r="11" spans="1:19" x14ac:dyDescent="0.25">
      <c r="A11" s="16"/>
      <c r="B11" s="16"/>
      <c r="C11" s="18"/>
      <c r="D11" s="18"/>
      <c r="E11" s="18"/>
      <c r="F11" s="18"/>
      <c r="K11" s="17"/>
      <c r="L11" s="27" t="s">
        <v>26</v>
      </c>
      <c r="M11" s="6">
        <f>COUNTIF(G5:G1200, "face")</f>
        <v>0</v>
      </c>
      <c r="O11" s="12"/>
      <c r="P11" s="12"/>
      <c r="Q11" s="12"/>
      <c r="R11" s="12"/>
      <c r="S11" s="12"/>
    </row>
    <row r="12" spans="1:19" x14ac:dyDescent="0.25">
      <c r="A12" s="16"/>
      <c r="B12" s="16"/>
      <c r="C12" s="18"/>
      <c r="D12" s="18"/>
      <c r="E12" s="18"/>
      <c r="F12" s="18"/>
      <c r="K12" s="17"/>
      <c r="L12" s="28" t="s">
        <v>27</v>
      </c>
      <c r="M12" s="7">
        <f>COUNTIF(G5:G1200, "eyes")</f>
        <v>0</v>
      </c>
      <c r="O12" s="12"/>
      <c r="P12" s="12"/>
      <c r="Q12" s="12"/>
      <c r="R12" s="12"/>
      <c r="S12" s="12"/>
    </row>
    <row r="13" spans="1:19" x14ac:dyDescent="0.25">
      <c r="A13" s="16"/>
      <c r="B13" s="16"/>
      <c r="C13" s="18"/>
      <c r="D13" s="18"/>
      <c r="E13" s="18"/>
      <c r="F13" s="18"/>
      <c r="K13" s="17"/>
      <c r="L13" s="28" t="s">
        <v>28</v>
      </c>
      <c r="M13" s="7">
        <f>COUNTIF(G5:G1200, "nose")</f>
        <v>0</v>
      </c>
      <c r="O13" s="12"/>
      <c r="P13" s="12"/>
      <c r="Q13" s="12"/>
      <c r="R13" s="12"/>
      <c r="S13" s="12"/>
    </row>
    <row r="14" spans="1:19" x14ac:dyDescent="0.25">
      <c r="A14" s="16"/>
      <c r="B14" s="16"/>
      <c r="C14" s="18"/>
      <c r="D14" s="18"/>
      <c r="E14" s="18"/>
      <c r="F14" s="18"/>
      <c r="K14" s="17"/>
      <c r="L14" s="28" t="s">
        <v>29</v>
      </c>
      <c r="M14" s="7">
        <f>COUNTIF(G5:G1200, "mouth")</f>
        <v>0</v>
      </c>
      <c r="O14" s="12"/>
      <c r="P14" s="12"/>
      <c r="Q14" s="12"/>
      <c r="R14" s="12"/>
      <c r="S14" s="12"/>
    </row>
    <row r="15" spans="1:19" x14ac:dyDescent="0.25">
      <c r="A15" s="16"/>
      <c r="B15" s="16"/>
      <c r="C15" s="18"/>
      <c r="D15" s="18"/>
      <c r="E15" s="18"/>
      <c r="F15" s="18"/>
      <c r="K15" s="17"/>
      <c r="L15" s="29" t="s">
        <v>30</v>
      </c>
      <c r="M15" s="9" t="e">
        <f>(SUMIF(G5:G1200, "face", F5:F1200)/SUM(F5:F1200))</f>
        <v>#DIV/0!</v>
      </c>
      <c r="O15" s="12"/>
      <c r="P15" s="12"/>
      <c r="Q15" s="12"/>
      <c r="R15" s="12"/>
      <c r="S15" s="12"/>
    </row>
    <row r="16" spans="1:19" x14ac:dyDescent="0.25">
      <c r="A16" s="16"/>
      <c r="B16" s="16"/>
      <c r="C16" s="18"/>
      <c r="D16" s="18"/>
      <c r="E16" s="18"/>
      <c r="F16" s="18"/>
      <c r="K16" s="17"/>
      <c r="L16" s="30" t="s">
        <v>31</v>
      </c>
      <c r="M16" s="8" t="e">
        <f>(SUMIF(G5:G1200, "eyes", F5:F1200)/SUM(F5:F1200))</f>
        <v>#DIV/0!</v>
      </c>
      <c r="O16" s="12"/>
      <c r="P16" s="12"/>
      <c r="Q16" s="12"/>
      <c r="R16" s="12"/>
      <c r="S16" s="12"/>
    </row>
    <row r="17" spans="1:19" x14ac:dyDescent="0.25">
      <c r="A17" s="16"/>
      <c r="B17" s="16"/>
      <c r="C17" s="18"/>
      <c r="D17" s="18"/>
      <c r="E17" s="18"/>
      <c r="F17" s="18"/>
      <c r="K17" s="17"/>
      <c r="L17" s="30" t="s">
        <v>32</v>
      </c>
      <c r="M17" s="8" t="e">
        <f>(SUMIF(G5:G1200, "nose", F5:F1200)/SUM(F5:F1200))</f>
        <v>#DIV/0!</v>
      </c>
      <c r="O17" s="12"/>
      <c r="P17" s="12"/>
      <c r="Q17" s="12"/>
      <c r="R17" s="12"/>
      <c r="S17" s="12"/>
    </row>
    <row r="18" spans="1:19" x14ac:dyDescent="0.25">
      <c r="A18" s="16"/>
      <c r="B18" s="16"/>
      <c r="C18" s="18"/>
      <c r="D18" s="18"/>
      <c r="E18" s="18"/>
      <c r="F18" s="18"/>
      <c r="K18" s="17"/>
      <c r="L18" s="30" t="s">
        <v>33</v>
      </c>
      <c r="M18" s="8" t="e">
        <f>(SUMIF(G5:G1200, "mouth", F5:F1200)/SUM(F5:F1200))</f>
        <v>#DIV/0!</v>
      </c>
      <c r="O18" s="12"/>
      <c r="P18" s="12"/>
      <c r="Q18" s="12"/>
      <c r="R18" s="12"/>
      <c r="S18" s="12"/>
    </row>
    <row r="19" spans="1:19" x14ac:dyDescent="0.25">
      <c r="A19" s="16"/>
      <c r="B19" s="16"/>
      <c r="C19" s="18"/>
      <c r="D19" s="18"/>
      <c r="E19" s="18"/>
      <c r="F19" s="18"/>
      <c r="K19" s="17"/>
      <c r="L19" s="27" t="s">
        <v>34</v>
      </c>
      <c r="M19" s="11">
        <f>SUMIF(I5:I1200, 1, F5:F1200)</f>
        <v>0</v>
      </c>
      <c r="O19" s="12"/>
      <c r="P19" s="12"/>
      <c r="Q19" s="12"/>
      <c r="R19" s="12"/>
      <c r="S19" s="12"/>
    </row>
    <row r="20" spans="1:19" x14ac:dyDescent="0.25">
      <c r="A20" s="16"/>
      <c r="B20" s="16"/>
      <c r="C20" s="18"/>
      <c r="D20" s="18"/>
      <c r="E20" s="18"/>
      <c r="F20" s="18"/>
      <c r="K20" s="17"/>
      <c r="L20" s="28" t="s">
        <v>35</v>
      </c>
      <c r="M20" s="11" t="e">
        <f>AVERAGEIF(I5:I1200, 1, F5:F1200)</f>
        <v>#DIV/0!</v>
      </c>
      <c r="N20" s="13"/>
      <c r="O20" s="22"/>
      <c r="P20" s="13"/>
      <c r="Q20" s="13"/>
      <c r="R20" s="22"/>
      <c r="S20" s="23"/>
    </row>
    <row r="21" spans="1:19" x14ac:dyDescent="0.25">
      <c r="A21" s="16"/>
      <c r="B21" s="16"/>
      <c r="C21" s="18"/>
      <c r="D21" s="18"/>
      <c r="E21" s="18"/>
      <c r="F21" s="18"/>
      <c r="K21" s="17"/>
      <c r="L21" s="27" t="s">
        <v>36</v>
      </c>
      <c r="M21" s="5" t="e">
        <f>AVERAGEIFS(F5:F1200, G5:G1200, "face", I5:I1200, 1)</f>
        <v>#DIV/0!</v>
      </c>
      <c r="N21" s="13"/>
      <c r="O21" s="22"/>
      <c r="P21" s="13"/>
      <c r="Q21" s="13"/>
      <c r="R21" s="22"/>
      <c r="S21" s="23"/>
    </row>
    <row r="22" spans="1:19" x14ac:dyDescent="0.25">
      <c r="A22" s="16"/>
      <c r="B22" s="16"/>
      <c r="C22" s="18"/>
      <c r="D22" s="18"/>
      <c r="E22" s="18"/>
      <c r="F22" s="18"/>
      <c r="K22" s="17"/>
      <c r="L22" s="28" t="s">
        <v>37</v>
      </c>
      <c r="M22" s="5" t="e">
        <f>AVERAGEIFS(F5:F1200, G5:G1200, "eyes", I5:I1200, 1)</f>
        <v>#DIV/0!</v>
      </c>
      <c r="N22" s="13"/>
      <c r="O22" s="33"/>
      <c r="P22" s="33"/>
      <c r="Q22" s="12"/>
      <c r="R22" s="33"/>
      <c r="S22" s="33"/>
    </row>
    <row r="23" spans="1:19" x14ac:dyDescent="0.25">
      <c r="A23" s="16"/>
      <c r="B23" s="16"/>
      <c r="C23" s="18"/>
      <c r="D23" s="18"/>
      <c r="E23" s="18"/>
      <c r="F23" s="18"/>
      <c r="K23" s="17"/>
      <c r="L23" s="28" t="s">
        <v>38</v>
      </c>
      <c r="M23" s="5" t="e">
        <f>AVERAGEIFS(F5:F1200, G5:G1200, "nose", I5:I1200, 1)</f>
        <v>#DIV/0!</v>
      </c>
      <c r="O23" s="12"/>
      <c r="P23" s="12"/>
      <c r="Q23" s="12"/>
      <c r="R23" s="12"/>
      <c r="S23" s="12"/>
    </row>
    <row r="24" spans="1:19" x14ac:dyDescent="0.25">
      <c r="A24" s="16"/>
      <c r="B24" s="16"/>
      <c r="C24" s="18"/>
      <c r="D24" s="18"/>
      <c r="E24" s="18"/>
      <c r="F24" s="18"/>
      <c r="K24" s="17"/>
      <c r="L24" s="28" t="s">
        <v>39</v>
      </c>
      <c r="M24" s="21" t="e">
        <f>AVERAGEIFS(F5:F1200, G5:G1200, "mouth", I5:I1200, 1)</f>
        <v>#DIV/0!</v>
      </c>
      <c r="O24" s="12"/>
      <c r="P24" s="12"/>
      <c r="Q24" s="12"/>
      <c r="R24" s="12"/>
      <c r="S24" s="12"/>
    </row>
    <row r="25" spans="1:19" x14ac:dyDescent="0.25">
      <c r="A25" s="16"/>
      <c r="B25" s="16"/>
      <c r="C25" s="18"/>
      <c r="D25" s="18"/>
      <c r="E25" s="18"/>
      <c r="F25" s="18"/>
      <c r="K25" s="17"/>
      <c r="L25" s="27" t="s">
        <v>40</v>
      </c>
      <c r="M25" s="6">
        <f>COUNTIFS(G5:G1200, "face", I5:I1200, 1)</f>
        <v>0</v>
      </c>
      <c r="O25" s="12"/>
      <c r="P25" s="12"/>
      <c r="Q25" s="12"/>
      <c r="R25" s="12"/>
      <c r="S25" s="12"/>
    </row>
    <row r="26" spans="1:19" x14ac:dyDescent="0.25">
      <c r="A26" s="16"/>
      <c r="B26" s="16"/>
      <c r="C26" s="18"/>
      <c r="D26" s="18"/>
      <c r="E26" s="18"/>
      <c r="F26" s="18"/>
      <c r="K26" s="17"/>
      <c r="L26" s="28" t="s">
        <v>41</v>
      </c>
      <c r="M26" s="6">
        <f>COUNTIFS(G5:G1200, "eyes", I5:I1200, 1)</f>
        <v>0</v>
      </c>
      <c r="O26" s="12"/>
      <c r="P26" s="12"/>
      <c r="Q26" s="12"/>
      <c r="R26" s="12"/>
      <c r="S26" s="12"/>
    </row>
    <row r="27" spans="1:19" x14ac:dyDescent="0.25">
      <c r="A27" s="16"/>
      <c r="B27" s="16"/>
      <c r="C27" s="18"/>
      <c r="D27" s="18"/>
      <c r="E27" s="18"/>
      <c r="F27" s="18"/>
      <c r="K27" s="17"/>
      <c r="L27" s="28" t="s">
        <v>42</v>
      </c>
      <c r="M27" s="6">
        <f>COUNTIFS(G5:G1200, "nose", I5:I1200, 1)</f>
        <v>0</v>
      </c>
      <c r="O27" s="12"/>
      <c r="P27" s="12"/>
      <c r="Q27" s="12"/>
      <c r="R27" s="12"/>
      <c r="S27" s="12"/>
    </row>
    <row r="28" spans="1:19" x14ac:dyDescent="0.25">
      <c r="A28" s="16"/>
      <c r="B28" s="16"/>
      <c r="C28" s="18"/>
      <c r="D28" s="18"/>
      <c r="E28" s="18"/>
      <c r="F28" s="18"/>
      <c r="K28" s="17"/>
      <c r="L28" s="28" t="s">
        <v>43</v>
      </c>
      <c r="M28" s="6">
        <f>COUNTIFS(G5:G1200, "mouth", I5:I1200, 1)</f>
        <v>0</v>
      </c>
      <c r="O28" s="12"/>
      <c r="P28" s="12"/>
      <c r="Q28" s="12"/>
      <c r="R28" s="12"/>
      <c r="S28" s="12"/>
    </row>
    <row r="29" spans="1:19" x14ac:dyDescent="0.25">
      <c r="A29" s="16"/>
      <c r="B29" s="16"/>
      <c r="C29" s="18"/>
      <c r="D29" s="18"/>
      <c r="E29" s="18"/>
      <c r="F29" s="18"/>
      <c r="K29" s="17"/>
      <c r="L29" s="29" t="s">
        <v>44</v>
      </c>
      <c r="M29" s="11" t="e">
        <f>(SUMIFS(F5:F1200, G5:G1200,"face", I5:I1200, 1)/SUMIF(I5:I1200, 1, F5:F1200))</f>
        <v>#DIV/0!</v>
      </c>
      <c r="N29" s="12"/>
      <c r="O29" s="12"/>
      <c r="P29" s="12"/>
      <c r="Q29" s="12"/>
      <c r="R29" s="12"/>
      <c r="S29" s="12"/>
    </row>
    <row r="30" spans="1:19" x14ac:dyDescent="0.25">
      <c r="A30" s="16"/>
      <c r="B30" s="16"/>
      <c r="C30" s="18"/>
      <c r="D30" s="18"/>
      <c r="E30" s="18"/>
      <c r="F30" s="18"/>
      <c r="K30" s="17"/>
      <c r="L30" s="30" t="s">
        <v>45</v>
      </c>
      <c r="M30" s="11" t="e">
        <f>(SUMIFS(F5:F1200, G5:G1200,"eyes", I5:I1200, 1)/SUMIF(I5:I1200, 1, F5:F1200))</f>
        <v>#DIV/0!</v>
      </c>
      <c r="O30" s="12"/>
      <c r="P30" s="12"/>
      <c r="Q30" s="12"/>
      <c r="R30" s="12"/>
      <c r="S30" s="12"/>
    </row>
    <row r="31" spans="1:19" x14ac:dyDescent="0.25">
      <c r="A31" s="16"/>
      <c r="B31" s="16"/>
      <c r="C31" s="18"/>
      <c r="D31" s="18"/>
      <c r="E31" s="18"/>
      <c r="F31" s="18"/>
      <c r="K31" s="17"/>
      <c r="L31" s="30" t="s">
        <v>46</v>
      </c>
      <c r="M31" s="11" t="e">
        <f>(SUMIFS(F5:F1200, G5:G1200,"nose", I5:I1200, 1)/SUMIF(I5:I1200, 1, F5:F1200))</f>
        <v>#DIV/0!</v>
      </c>
      <c r="N31" s="12"/>
      <c r="O31" s="12"/>
      <c r="P31" s="12"/>
      <c r="Q31" s="12"/>
      <c r="R31" s="12"/>
      <c r="S31" s="12"/>
    </row>
    <row r="32" spans="1:19" x14ac:dyDescent="0.25">
      <c r="A32" s="16"/>
      <c r="B32" s="16"/>
      <c r="C32" s="18"/>
      <c r="D32" s="18"/>
      <c r="E32" s="18"/>
      <c r="F32" s="18"/>
      <c r="K32" s="17"/>
      <c r="L32" s="30" t="s">
        <v>47</v>
      </c>
      <c r="M32" s="8" t="e">
        <f>(SUMIFS(F5:F1200, G5:G1200,"nose", I5:I1200, 1)/SUMIF(I5:I1200, 1, F5:F1200))</f>
        <v>#DIV/0!</v>
      </c>
      <c r="O32" s="12"/>
      <c r="P32" s="12"/>
      <c r="Q32" s="12"/>
      <c r="R32" s="12"/>
      <c r="S32" s="12"/>
    </row>
    <row r="33" spans="1:19" x14ac:dyDescent="0.25">
      <c r="A33" s="16"/>
      <c r="B33" s="16"/>
      <c r="C33" s="18"/>
      <c r="D33" s="18"/>
      <c r="E33" s="18"/>
      <c r="F33" s="18"/>
      <c r="K33" s="17"/>
      <c r="L33" s="27" t="s">
        <v>48</v>
      </c>
      <c r="M33" s="11">
        <f>SUMIF(I5:I1200, 2, F5:F1200)</f>
        <v>0</v>
      </c>
      <c r="O33" s="12"/>
      <c r="P33" s="12"/>
      <c r="Q33" s="12"/>
      <c r="R33" s="12"/>
      <c r="S33" s="12"/>
    </row>
    <row r="34" spans="1:19" x14ac:dyDescent="0.25">
      <c r="A34" s="16"/>
      <c r="B34" s="16"/>
      <c r="C34" s="18"/>
      <c r="D34" s="18"/>
      <c r="E34" s="18"/>
      <c r="F34" s="18"/>
      <c r="K34" s="17"/>
      <c r="L34" s="28" t="s">
        <v>49</v>
      </c>
      <c r="M34" s="11" t="e">
        <f>AVERAGEIF(I5:I1199, 2, F5:F1200)</f>
        <v>#DIV/0!</v>
      </c>
      <c r="O34" s="12"/>
      <c r="P34" s="12"/>
      <c r="Q34" s="12"/>
      <c r="R34" s="12"/>
      <c r="S34" s="12"/>
    </row>
    <row r="35" spans="1:19" x14ac:dyDescent="0.25">
      <c r="A35" s="16"/>
      <c r="B35" s="16"/>
      <c r="C35" s="18"/>
      <c r="D35" s="18"/>
      <c r="E35" s="18"/>
      <c r="F35" s="18"/>
      <c r="K35" s="17"/>
      <c r="L35" s="27" t="s">
        <v>50</v>
      </c>
      <c r="M35" s="5" t="e">
        <f>AVERAGEIFS(F5:F1200, G5:G1200, "face", I5:I1200, 2)</f>
        <v>#DIV/0!</v>
      </c>
      <c r="O35" s="12"/>
      <c r="P35" s="12"/>
      <c r="Q35" s="12"/>
      <c r="R35" s="12"/>
      <c r="S35" s="12"/>
    </row>
    <row r="36" spans="1:19" x14ac:dyDescent="0.25">
      <c r="A36" s="16"/>
      <c r="B36" s="16"/>
      <c r="C36" s="18"/>
      <c r="D36" s="18"/>
      <c r="E36" s="18"/>
      <c r="F36" s="18"/>
      <c r="K36" s="17"/>
      <c r="L36" s="28" t="s">
        <v>51</v>
      </c>
      <c r="M36" s="5" t="e">
        <f>AVERAGEIFS(F5:F1200, G5:G1200, "eyes", I5:I1200, 2)</f>
        <v>#DIV/0!</v>
      </c>
      <c r="O36" s="12"/>
      <c r="P36" s="12"/>
      <c r="Q36" s="12"/>
      <c r="R36" s="12"/>
      <c r="S36" s="12"/>
    </row>
    <row r="37" spans="1:19" x14ac:dyDescent="0.25">
      <c r="A37" s="16"/>
      <c r="B37" s="16"/>
      <c r="C37" s="18"/>
      <c r="D37" s="18"/>
      <c r="E37" s="18"/>
      <c r="F37" s="18"/>
      <c r="K37" s="17"/>
      <c r="L37" s="28" t="s">
        <v>52</v>
      </c>
      <c r="M37" s="5" t="e">
        <f>AVERAGEIFS(F5:F1200, G5:G1200, "nose", I5:I1200, 2)</f>
        <v>#DIV/0!</v>
      </c>
      <c r="O37" s="12"/>
      <c r="P37" s="12"/>
      <c r="Q37" s="12"/>
      <c r="R37" s="12"/>
      <c r="S37" s="12"/>
    </row>
    <row r="38" spans="1:19" x14ac:dyDescent="0.25">
      <c r="A38" s="16"/>
      <c r="B38" s="16"/>
      <c r="C38" s="18"/>
      <c r="D38" s="18"/>
      <c r="E38" s="18"/>
      <c r="F38" s="18"/>
      <c r="K38" s="17"/>
      <c r="L38" s="28" t="s">
        <v>53</v>
      </c>
      <c r="M38" s="5" t="e">
        <f>AVERAGEIFS(F5:F1200, G5:G1200, "mouth", I5:I1200, 2)</f>
        <v>#DIV/0!</v>
      </c>
      <c r="O38" s="12"/>
      <c r="P38" s="12"/>
      <c r="Q38" s="12"/>
      <c r="R38" s="12"/>
      <c r="S38" s="12"/>
    </row>
    <row r="39" spans="1:19" x14ac:dyDescent="0.25">
      <c r="A39" s="16"/>
      <c r="B39" s="16"/>
      <c r="C39" s="18"/>
      <c r="D39" s="18"/>
      <c r="E39" s="18"/>
      <c r="F39" s="18"/>
      <c r="K39" s="17"/>
      <c r="L39" s="27" t="s">
        <v>54</v>
      </c>
      <c r="M39" s="6">
        <f>COUNTIFS(G5:G1200, "face", I5:I1200, 2)</f>
        <v>0</v>
      </c>
      <c r="O39" s="12"/>
      <c r="P39" s="12"/>
      <c r="Q39" s="12"/>
      <c r="R39" s="12"/>
      <c r="S39" s="12"/>
    </row>
    <row r="40" spans="1:19" x14ac:dyDescent="0.25">
      <c r="A40" s="16"/>
      <c r="B40" s="16"/>
      <c r="C40" s="18"/>
      <c r="D40" s="18"/>
      <c r="E40" s="18"/>
      <c r="F40" s="18"/>
      <c r="K40" s="17"/>
      <c r="L40" s="28" t="s">
        <v>55</v>
      </c>
      <c r="M40" s="6">
        <f>COUNTIFS(G5:G1200, "eyes", I5:I1200, 2)</f>
        <v>0</v>
      </c>
      <c r="O40" s="33"/>
      <c r="P40" s="33"/>
      <c r="Q40" s="12"/>
      <c r="R40" s="33"/>
      <c r="S40" s="33"/>
    </row>
    <row r="41" spans="1:19" x14ac:dyDescent="0.25">
      <c r="A41" s="16"/>
      <c r="B41" s="16"/>
      <c r="C41" s="18"/>
      <c r="D41" s="18"/>
      <c r="E41" s="18"/>
      <c r="F41" s="18"/>
      <c r="K41" s="17"/>
      <c r="L41" s="28" t="s">
        <v>56</v>
      </c>
      <c r="M41" s="6">
        <f>COUNTIFS(G5:G1200, "nose", I5:I1200, 2)</f>
        <v>0</v>
      </c>
      <c r="O41" s="12"/>
      <c r="P41" s="12"/>
      <c r="Q41" s="12"/>
      <c r="R41" s="12"/>
      <c r="S41" s="12"/>
    </row>
    <row r="42" spans="1:19" x14ac:dyDescent="0.25">
      <c r="A42" s="16"/>
      <c r="B42" s="16"/>
      <c r="C42" s="18"/>
      <c r="D42" s="18"/>
      <c r="E42" s="18"/>
      <c r="F42" s="18"/>
      <c r="K42" s="17"/>
      <c r="L42" s="28" t="s">
        <v>57</v>
      </c>
      <c r="M42" s="6">
        <f>COUNTIFS(G5:G1200, "mouth", I5:I1200, 2)</f>
        <v>0</v>
      </c>
      <c r="O42" s="12"/>
      <c r="P42" s="12"/>
      <c r="Q42" s="12"/>
      <c r="R42" s="12"/>
      <c r="S42" s="12"/>
    </row>
    <row r="43" spans="1:19" x14ac:dyDescent="0.25">
      <c r="A43" s="16"/>
      <c r="B43" s="16"/>
      <c r="C43" s="18"/>
      <c r="D43" s="18"/>
      <c r="E43" s="18"/>
      <c r="F43" s="18"/>
      <c r="K43" s="17"/>
      <c r="L43" s="29" t="s">
        <v>58</v>
      </c>
      <c r="M43" s="11" t="e">
        <f>(SUMIFS(F5:F1200, G5:G1200,"face", I5:I1200, 2)/SUMIF(I5:I1200, 2, F5:F1200))</f>
        <v>#DIV/0!</v>
      </c>
      <c r="O43" s="12"/>
      <c r="P43" s="12"/>
      <c r="Q43" s="12"/>
      <c r="R43" s="12"/>
      <c r="S43" s="12"/>
    </row>
    <row r="44" spans="1:19" x14ac:dyDescent="0.25">
      <c r="A44" s="16"/>
      <c r="B44" s="16"/>
      <c r="C44" s="18"/>
      <c r="D44" s="18"/>
      <c r="E44" s="18"/>
      <c r="F44" s="18"/>
      <c r="K44" s="17"/>
      <c r="L44" s="30" t="s">
        <v>59</v>
      </c>
      <c r="M44" s="11" t="e">
        <f>(SUMIFS(F5:F1200, G5:G1200,"eyes", I5:I1200, 2)/SUMIF(I5:I1200, 2, F5:F1200))</f>
        <v>#DIV/0!</v>
      </c>
      <c r="O44" s="12"/>
      <c r="P44" s="12"/>
      <c r="Q44" s="12"/>
      <c r="R44" s="12"/>
      <c r="S44" s="12"/>
    </row>
    <row r="45" spans="1:19" x14ac:dyDescent="0.25">
      <c r="A45" s="16"/>
      <c r="B45" s="16"/>
      <c r="C45" s="18"/>
      <c r="D45" s="18"/>
      <c r="E45" s="18"/>
      <c r="F45" s="18"/>
      <c r="K45" s="17"/>
      <c r="L45" s="30" t="s">
        <v>60</v>
      </c>
      <c r="M45" s="11" t="e">
        <f>(SUMIFS(F5:F1200, G5:G1200,"nose", I5:I1200, 2)/SUMIF(I5:I1200, 2, F5:F1200))</f>
        <v>#DIV/0!</v>
      </c>
      <c r="O45" s="12"/>
      <c r="P45" s="12"/>
      <c r="Q45" s="12"/>
      <c r="R45" s="12"/>
      <c r="S45" s="12"/>
    </row>
    <row r="46" spans="1:19" x14ac:dyDescent="0.25">
      <c r="A46" s="16"/>
      <c r="B46" s="16"/>
      <c r="C46" s="18"/>
      <c r="D46" s="18"/>
      <c r="E46" s="18"/>
      <c r="F46" s="18"/>
      <c r="K46" s="17"/>
      <c r="L46" s="30" t="s">
        <v>61</v>
      </c>
      <c r="M46" s="8" t="e">
        <f>(SUMIFS(F5:F1200, G5:G1200,"mouth", I5:I1200, 2)/SUMIF(I5:I1200, 2, F5:F1200))</f>
        <v>#DIV/0!</v>
      </c>
      <c r="O46" s="12"/>
      <c r="P46" s="12"/>
      <c r="Q46" s="12"/>
      <c r="R46" s="12"/>
      <c r="S46" s="12"/>
    </row>
    <row r="47" spans="1:19" x14ac:dyDescent="0.25">
      <c r="A47" s="16"/>
      <c r="B47" s="16"/>
      <c r="C47" s="18"/>
      <c r="D47" s="18"/>
      <c r="E47" s="18"/>
      <c r="F47" s="18"/>
      <c r="K47" s="17"/>
      <c r="L47" s="27" t="s">
        <v>62</v>
      </c>
      <c r="M47" s="11">
        <f>SUMIFS(F5:F1200, H5:H1200, 1, I5:I1200, 1)</f>
        <v>0</v>
      </c>
      <c r="O47" s="12"/>
      <c r="P47" s="12"/>
      <c r="Q47" s="12"/>
      <c r="R47" s="12"/>
      <c r="S47" s="12"/>
    </row>
    <row r="48" spans="1:19" x14ac:dyDescent="0.25">
      <c r="A48" s="16"/>
      <c r="B48" s="16"/>
      <c r="C48" s="18"/>
      <c r="D48" s="18"/>
      <c r="E48" s="18"/>
      <c r="F48" s="18"/>
      <c r="K48" s="17"/>
      <c r="L48" s="28" t="s">
        <v>63</v>
      </c>
      <c r="M48" s="11" t="e">
        <f>AVERAGEIFS(F5:F1200, I5:I1200, 1, H5:H1200, 1)</f>
        <v>#DIV/0!</v>
      </c>
      <c r="O48" s="12"/>
      <c r="P48" s="12"/>
      <c r="Q48" s="12"/>
      <c r="R48" s="12"/>
      <c r="S48" s="12"/>
    </row>
    <row r="49" spans="1:19" x14ac:dyDescent="0.25">
      <c r="A49" s="16"/>
      <c r="B49" s="16"/>
      <c r="C49" s="18"/>
      <c r="D49" s="18"/>
      <c r="E49" s="18"/>
      <c r="F49" s="18"/>
      <c r="K49" s="17"/>
      <c r="L49" s="27" t="s">
        <v>64</v>
      </c>
      <c r="M49" s="5" t="e">
        <f>AVERAGEIFS(F5:F1200, G5:G1200, "face", H5:H1200, 1, I5:I1200, 1)</f>
        <v>#DIV/0!</v>
      </c>
      <c r="O49" s="12"/>
      <c r="P49" s="12"/>
      <c r="Q49" s="12"/>
      <c r="R49" s="12"/>
      <c r="S49" s="12"/>
    </row>
    <row r="50" spans="1:19" x14ac:dyDescent="0.25">
      <c r="A50" s="16"/>
      <c r="B50" s="16"/>
      <c r="C50" s="18"/>
      <c r="D50" s="18"/>
      <c r="E50" s="18"/>
      <c r="F50" s="18"/>
      <c r="K50" s="17"/>
      <c r="L50" s="28" t="s">
        <v>65</v>
      </c>
      <c r="M50" s="5" t="e">
        <f>AVERAGEIFS(F5:F1200, G5:G1200, "eyes", H5:H1200, 1, I5:I1200, 1)</f>
        <v>#DIV/0!</v>
      </c>
      <c r="O50" s="12"/>
      <c r="P50" s="12"/>
      <c r="Q50" s="12"/>
      <c r="R50" s="12"/>
      <c r="S50" s="12"/>
    </row>
    <row r="51" spans="1:19" x14ac:dyDescent="0.25">
      <c r="A51" s="16"/>
      <c r="B51" s="16"/>
      <c r="C51" s="18"/>
      <c r="D51" s="18"/>
      <c r="E51" s="18"/>
      <c r="F51" s="18"/>
      <c r="K51" s="17"/>
      <c r="L51" s="28" t="s">
        <v>66</v>
      </c>
      <c r="M51" s="5" t="e">
        <f>AVERAGEIFS(F5:F1200, G5:G1200, "nose", H5:H1200, 1, I5:I1200, 1)</f>
        <v>#DIV/0!</v>
      </c>
      <c r="O51" s="12"/>
      <c r="P51" s="12"/>
      <c r="Q51" s="12"/>
      <c r="R51" s="12"/>
      <c r="S51" s="12"/>
    </row>
    <row r="52" spans="1:19" x14ac:dyDescent="0.25">
      <c r="A52" s="16"/>
      <c r="B52" s="16"/>
      <c r="C52" s="18"/>
      <c r="D52" s="18"/>
      <c r="E52" s="18"/>
      <c r="F52" s="18"/>
      <c r="K52" s="17"/>
      <c r="L52" s="28" t="s">
        <v>67</v>
      </c>
      <c r="M52" s="21" t="e">
        <f>AVERAGEIFS(F5:F1200, G5:G1200, "mouth", H5:H1200, 1, I5:I1200, 1)</f>
        <v>#DIV/0!</v>
      </c>
      <c r="O52" s="12"/>
      <c r="P52" s="12"/>
      <c r="Q52" s="12"/>
      <c r="R52" s="12"/>
      <c r="S52" s="12"/>
    </row>
    <row r="53" spans="1:19" x14ac:dyDescent="0.25">
      <c r="A53" s="16"/>
      <c r="B53" s="16"/>
      <c r="C53" s="18"/>
      <c r="D53" s="18"/>
      <c r="E53" s="18"/>
      <c r="F53" s="18"/>
      <c r="K53" s="17"/>
      <c r="L53" s="27" t="s">
        <v>68</v>
      </c>
      <c r="M53" s="6">
        <f>COUNTIFS(G5:G1200, "face", H5:H1200, 1,  I5:I1200, 1)</f>
        <v>0</v>
      </c>
      <c r="O53" s="12"/>
      <c r="P53" s="12"/>
      <c r="Q53" s="12"/>
      <c r="R53" s="12"/>
      <c r="S53" s="12"/>
    </row>
    <row r="54" spans="1:19" x14ac:dyDescent="0.25">
      <c r="A54" s="16"/>
      <c r="B54" s="16"/>
      <c r="C54" s="18"/>
      <c r="D54" s="18"/>
      <c r="E54" s="18"/>
      <c r="F54" s="18"/>
      <c r="K54" s="17"/>
      <c r="L54" s="28" t="s">
        <v>69</v>
      </c>
      <c r="M54" s="6">
        <f>COUNTIFS(G5:G1200, "eyes", H5:H1200, 1,  I5:I1200, 1)</f>
        <v>0</v>
      </c>
      <c r="O54" s="12"/>
      <c r="P54" s="12"/>
      <c r="Q54" s="12"/>
      <c r="R54" s="12"/>
      <c r="S54" s="12"/>
    </row>
    <row r="55" spans="1:19" x14ac:dyDescent="0.25">
      <c r="A55" s="16"/>
      <c r="B55" s="16"/>
      <c r="C55" s="18"/>
      <c r="D55" s="18"/>
      <c r="E55" s="18"/>
      <c r="F55" s="18"/>
      <c r="K55" s="17"/>
      <c r="L55" s="28" t="s">
        <v>70</v>
      </c>
      <c r="M55" s="6">
        <f>COUNTIFS(G5:G1200, "nose", H5:H1200, 1,  I5:I1200, 1)</f>
        <v>0</v>
      </c>
      <c r="O55" s="12"/>
      <c r="P55" s="12"/>
      <c r="Q55" s="12"/>
      <c r="R55" s="12"/>
      <c r="S55" s="12"/>
    </row>
    <row r="56" spans="1:19" x14ac:dyDescent="0.25">
      <c r="A56" s="16"/>
      <c r="B56" s="16"/>
      <c r="C56" s="18"/>
      <c r="D56" s="18"/>
      <c r="E56" s="18"/>
      <c r="F56" s="18"/>
      <c r="K56" s="17"/>
      <c r="L56" s="28" t="s">
        <v>71</v>
      </c>
      <c r="M56" s="6">
        <f>COUNTIFS(G5:G1200, "mouth", H5:H1200, 1, I5:I1200, 1)</f>
        <v>0</v>
      </c>
      <c r="O56" s="12"/>
      <c r="P56" s="12"/>
      <c r="Q56" s="12"/>
      <c r="R56" s="12"/>
      <c r="S56" s="12"/>
    </row>
    <row r="57" spans="1:19" x14ac:dyDescent="0.25">
      <c r="A57" s="16"/>
      <c r="B57" s="16"/>
      <c r="C57" s="18"/>
      <c r="D57" s="18"/>
      <c r="E57" s="18"/>
      <c r="F57" s="18"/>
      <c r="K57" s="17"/>
      <c r="L57" s="29" t="s">
        <v>72</v>
      </c>
      <c r="M57" s="11" t="e">
        <f>(SUMIFS(F5:F1200, G5:G1200,"face", H5:H1200, 1, I5:I1200, 1)/SUMIFS(F5:F1200, I5:I1200, 1, H5:H1200, 1))</f>
        <v>#DIV/0!</v>
      </c>
      <c r="O57" s="12"/>
      <c r="P57" s="12"/>
      <c r="Q57" s="12"/>
      <c r="R57" s="12"/>
      <c r="S57" s="12"/>
    </row>
    <row r="58" spans="1:19" x14ac:dyDescent="0.25">
      <c r="A58" s="16"/>
      <c r="B58" s="16"/>
      <c r="C58" s="18"/>
      <c r="D58" s="18"/>
      <c r="E58" s="18"/>
      <c r="F58" s="18"/>
      <c r="K58" s="17"/>
      <c r="L58" s="30" t="s">
        <v>73</v>
      </c>
      <c r="M58" s="11" t="e">
        <f>(SUMIFS(F5:F1200, G5:G1200,"eyes", H5:H1200, 1, I5:I1200, 1)/SUMIFS(F5:F1200, I5:I1200, 1, H5:H1200, 1))</f>
        <v>#DIV/0!</v>
      </c>
      <c r="O58" s="33"/>
      <c r="P58" s="33"/>
      <c r="Q58" s="12"/>
      <c r="R58" s="33"/>
      <c r="S58" s="33"/>
    </row>
    <row r="59" spans="1:19" x14ac:dyDescent="0.25">
      <c r="A59" s="16"/>
      <c r="B59" s="16"/>
      <c r="C59" s="18"/>
      <c r="D59" s="18"/>
      <c r="E59" s="18"/>
      <c r="F59" s="18"/>
      <c r="K59" s="17"/>
      <c r="L59" s="30" t="s">
        <v>74</v>
      </c>
      <c r="M59" s="11" t="e">
        <f>(SUMIFS(F5:F1200, G5:G1200,"nose", H5:H1200, 1, I5:I1200, 1)/SUMIFS(F5:F1200, I5:I1200, 1, H5:H1200, 1))</f>
        <v>#DIV/0!</v>
      </c>
      <c r="O59" s="12"/>
      <c r="P59" s="12"/>
      <c r="Q59" s="12"/>
      <c r="R59" s="12"/>
      <c r="S59" s="12"/>
    </row>
    <row r="60" spans="1:19" x14ac:dyDescent="0.25">
      <c r="A60" s="16"/>
      <c r="B60" s="16"/>
      <c r="C60" s="18"/>
      <c r="D60" s="18"/>
      <c r="E60" s="18"/>
      <c r="F60" s="18"/>
      <c r="K60" s="17"/>
      <c r="L60" s="30" t="s">
        <v>75</v>
      </c>
      <c r="M60" s="8" t="e">
        <f>(SUMIFS(F5:F1200, G5:G1200,"mouth", H5:H1200, 1, I5:I1200, 1)/SUMIFS(F5:F1200, I5:I1200, 1, H5:H1200, 1))</f>
        <v>#DIV/0!</v>
      </c>
      <c r="O60" s="12"/>
      <c r="P60" s="12"/>
      <c r="Q60" s="12"/>
      <c r="R60" s="12"/>
      <c r="S60" s="12"/>
    </row>
    <row r="61" spans="1:19" x14ac:dyDescent="0.25">
      <c r="A61" s="16"/>
      <c r="B61" s="16"/>
      <c r="C61" s="18"/>
      <c r="D61" s="18"/>
      <c r="E61" s="18"/>
      <c r="F61" s="18"/>
      <c r="K61" s="17"/>
      <c r="L61" s="27" t="s">
        <v>76</v>
      </c>
      <c r="M61" s="11">
        <f>SUMIFS(F5:F1200,  H5:H1200, 1, I5:I1200, 2)</f>
        <v>0</v>
      </c>
      <c r="O61" s="12"/>
      <c r="P61" s="12"/>
      <c r="Q61" s="12"/>
      <c r="R61" s="12"/>
      <c r="S61" s="12"/>
    </row>
    <row r="62" spans="1:19" x14ac:dyDescent="0.25">
      <c r="A62" s="16"/>
      <c r="B62" s="16"/>
      <c r="C62" s="18"/>
      <c r="D62" s="18"/>
      <c r="E62" s="18"/>
      <c r="F62" s="18"/>
      <c r="K62" s="17"/>
      <c r="L62" s="28" t="s">
        <v>77</v>
      </c>
      <c r="M62" s="11" t="e">
        <f>AVERAGEIFS(F5:F1200,  H5:H1200, 1, I5:I1200, 2)</f>
        <v>#DIV/0!</v>
      </c>
      <c r="Q62" s="16"/>
    </row>
    <row r="63" spans="1:19" x14ac:dyDescent="0.25">
      <c r="A63" s="16"/>
      <c r="B63" s="16"/>
      <c r="C63" s="18"/>
      <c r="D63" s="18"/>
      <c r="E63" s="18"/>
      <c r="F63" s="18"/>
      <c r="K63" s="17"/>
      <c r="L63" s="27" t="s">
        <v>78</v>
      </c>
      <c r="M63" s="5" t="e">
        <f>AVERAGEIFS(F5:F1200, G5:G1200, "face", H5:H1200, 1, I5:I1200, 2)</f>
        <v>#DIV/0!</v>
      </c>
      <c r="Q63" s="16"/>
    </row>
    <row r="64" spans="1:19" x14ac:dyDescent="0.25">
      <c r="A64" s="16"/>
      <c r="B64" s="16"/>
      <c r="C64" s="18"/>
      <c r="D64" s="18"/>
      <c r="E64" s="18"/>
      <c r="F64" s="18"/>
      <c r="K64" s="17"/>
      <c r="L64" s="28" t="s">
        <v>79</v>
      </c>
      <c r="M64" s="5" t="e">
        <f>AVERAGEIFS(F5:F1200, G5:G1200, "eyes", H5:H1200, 1, I5:I1200, 2)</f>
        <v>#DIV/0!</v>
      </c>
      <c r="Q64" s="16"/>
    </row>
    <row r="65" spans="1:17" x14ac:dyDescent="0.25">
      <c r="A65" s="16"/>
      <c r="B65" s="16"/>
      <c r="C65" s="18"/>
      <c r="D65" s="18"/>
      <c r="E65" s="18"/>
      <c r="F65" s="18"/>
      <c r="K65" s="17"/>
      <c r="L65" s="28" t="s">
        <v>80</v>
      </c>
      <c r="M65" s="5" t="e">
        <f>AVERAGEIFS(F5:F1200, G5:G1200, "nose", H5:H1200, 1, I5:I1200, 2)</f>
        <v>#DIV/0!</v>
      </c>
      <c r="Q65" s="16"/>
    </row>
    <row r="66" spans="1:17" x14ac:dyDescent="0.25">
      <c r="A66" s="16"/>
      <c r="B66" s="16"/>
      <c r="C66" s="18"/>
      <c r="D66" s="18"/>
      <c r="E66" s="18"/>
      <c r="F66" s="18"/>
      <c r="K66" s="17"/>
      <c r="L66" s="28" t="s">
        <v>81</v>
      </c>
      <c r="M66" s="5" t="e">
        <f>AVERAGEIFS(F5:F1200, G5:G1200, "mouth", H5:H1200, 1, I5:I1200, 2)</f>
        <v>#DIV/0!</v>
      </c>
      <c r="Q66" s="16"/>
    </row>
    <row r="67" spans="1:17" x14ac:dyDescent="0.25">
      <c r="A67" s="16"/>
      <c r="B67" s="16"/>
      <c r="C67" s="18"/>
      <c r="D67" s="18"/>
      <c r="E67" s="18"/>
      <c r="F67" s="18"/>
      <c r="K67" s="17"/>
      <c r="L67" s="27" t="s">
        <v>82</v>
      </c>
      <c r="M67" s="6">
        <f>COUNTIFS(G5:G1200, "face", H5:H1200, 1, I5:I1200, 2)</f>
        <v>0</v>
      </c>
      <c r="Q67" s="16"/>
    </row>
    <row r="68" spans="1:17" x14ac:dyDescent="0.25">
      <c r="A68" s="16"/>
      <c r="B68" s="16"/>
      <c r="C68" s="18"/>
      <c r="D68" s="18"/>
      <c r="E68" s="18"/>
      <c r="F68" s="18"/>
      <c r="K68" s="17"/>
      <c r="L68" s="28" t="s">
        <v>83</v>
      </c>
      <c r="M68" s="6">
        <f>COUNTIFS(G5:G1200, "eyes", H5:H1200, 1, I5:I1200, 2)</f>
        <v>0</v>
      </c>
      <c r="Q68" s="16"/>
    </row>
    <row r="69" spans="1:17" x14ac:dyDescent="0.25">
      <c r="A69" s="16"/>
      <c r="B69" s="16"/>
      <c r="C69" s="18"/>
      <c r="D69" s="18"/>
      <c r="E69" s="18"/>
      <c r="F69" s="18"/>
      <c r="K69" s="17"/>
      <c r="L69" s="28" t="s">
        <v>84</v>
      </c>
      <c r="M69" s="6">
        <f>COUNTIFS(G5:G1200, "nose", H5:H1200, 1, I5:I1200, 2)</f>
        <v>0</v>
      </c>
      <c r="Q69" s="16"/>
    </row>
    <row r="70" spans="1:17" x14ac:dyDescent="0.25">
      <c r="A70" s="16"/>
      <c r="B70" s="16"/>
      <c r="C70" s="18"/>
      <c r="D70" s="18"/>
      <c r="E70" s="18"/>
      <c r="F70" s="18"/>
      <c r="K70" s="17"/>
      <c r="L70" s="28" t="s">
        <v>85</v>
      </c>
      <c r="M70" s="6">
        <f>COUNTIFS(G5:G1200, "mouth", H5:H1200, 1, I5:I1200, 2)</f>
        <v>0</v>
      </c>
      <c r="Q70" s="16"/>
    </row>
    <row r="71" spans="1:17" x14ac:dyDescent="0.25">
      <c r="A71" s="16"/>
      <c r="B71" s="16"/>
      <c r="C71" s="18"/>
      <c r="D71" s="18"/>
      <c r="E71" s="18"/>
      <c r="F71" s="18"/>
      <c r="K71" s="17"/>
      <c r="L71" s="29" t="s">
        <v>86</v>
      </c>
      <c r="M71" s="11" t="e">
        <f>(SUMIFS(F5:F1200, G5:G1200,"face", H5:H1200, 1, I5:I1200, 2)/SUMIFS(F5:F1200, H5:H1200, 1, I5:I1200, 2))</f>
        <v>#DIV/0!</v>
      </c>
      <c r="Q71" s="16"/>
    </row>
    <row r="72" spans="1:17" x14ac:dyDescent="0.25">
      <c r="A72" s="16"/>
      <c r="B72" s="16"/>
      <c r="C72" s="18"/>
      <c r="D72" s="18"/>
      <c r="E72" s="18"/>
      <c r="F72" s="18"/>
      <c r="K72" s="17"/>
      <c r="L72" s="30" t="s">
        <v>87</v>
      </c>
      <c r="M72" s="11" t="e">
        <f>(SUMIFS(F5:F1200, G5:G1200,"eyes", H5:H1200, 1, I5:I1200, 2)/SUMIFS(F5:F1200, H5:H1200, 1, I5:I1200, 2))</f>
        <v>#DIV/0!</v>
      </c>
      <c r="Q72" s="16"/>
    </row>
    <row r="73" spans="1:17" x14ac:dyDescent="0.25">
      <c r="A73" s="16"/>
      <c r="B73" s="16"/>
      <c r="C73" s="18"/>
      <c r="D73" s="18"/>
      <c r="E73" s="18"/>
      <c r="F73" s="18"/>
      <c r="K73" s="17"/>
      <c r="L73" s="30" t="s">
        <v>88</v>
      </c>
      <c r="M73" s="11" t="e">
        <f>(SUMIFS(F5:F1200, G5:G1200,"nose", H5:H1200, 1, I5:I1200, 2)/SUMIFS(F5:F1200, H5:H1200, 1, I5:I1200, 2))</f>
        <v>#DIV/0!</v>
      </c>
    </row>
    <row r="74" spans="1:17" x14ac:dyDescent="0.25">
      <c r="A74" s="16"/>
      <c r="B74" s="16"/>
      <c r="C74" s="18"/>
      <c r="D74" s="18"/>
      <c r="E74" s="18"/>
      <c r="F74" s="18"/>
      <c r="K74" s="17"/>
      <c r="L74" s="30" t="s">
        <v>89</v>
      </c>
      <c r="M74" s="11" t="e">
        <f>(SUMIFS(F5:F1200, G5:G1200,"mouth", H5:H1200, 1, I5:I1200, 2)/SUMIFS(F5:F1200, H5:H1200, 1, I5:I1200, 2))</f>
        <v>#DIV/0!</v>
      </c>
    </row>
    <row r="75" spans="1:17" x14ac:dyDescent="0.25">
      <c r="A75" s="16"/>
      <c r="B75" s="16"/>
      <c r="C75" s="18"/>
      <c r="D75" s="18"/>
      <c r="E75" s="18"/>
      <c r="F75" s="18"/>
      <c r="K75" s="17"/>
      <c r="L75" s="27" t="s">
        <v>90</v>
      </c>
      <c r="M75" s="11">
        <f>SUMIFS(F5:F1200, H5:H1200, 2, I5:I1200, 1)</f>
        <v>0</v>
      </c>
    </row>
    <row r="76" spans="1:17" x14ac:dyDescent="0.25">
      <c r="A76" s="16"/>
      <c r="B76" s="16"/>
      <c r="C76" s="18"/>
      <c r="D76" s="18"/>
      <c r="E76" s="18"/>
      <c r="F76" s="18"/>
      <c r="K76" s="17"/>
      <c r="L76" s="28" t="s">
        <v>91</v>
      </c>
      <c r="M76" s="11" t="e">
        <f>AVERAGEIFS(F5:F1200, I5:I1200, 1, H5:H1200, 2)</f>
        <v>#DIV/0!</v>
      </c>
    </row>
    <row r="77" spans="1:17" x14ac:dyDescent="0.25">
      <c r="A77" s="16"/>
      <c r="B77" s="16"/>
      <c r="C77" s="18"/>
      <c r="D77" s="18"/>
      <c r="E77" s="18"/>
      <c r="F77" s="18"/>
      <c r="K77" s="17"/>
      <c r="L77" s="27" t="s">
        <v>92</v>
      </c>
      <c r="M77" s="5" t="e">
        <f>AVERAGEIFS(F5:F1200, G5:G1200, "face", H5:H1200, 2, I5:I1200, 1)</f>
        <v>#DIV/0!</v>
      </c>
    </row>
    <row r="78" spans="1:17" x14ac:dyDescent="0.25">
      <c r="A78" s="16"/>
      <c r="B78" s="16"/>
      <c r="C78" s="18"/>
      <c r="D78" s="18"/>
      <c r="E78" s="18"/>
      <c r="F78" s="18"/>
      <c r="K78" s="17"/>
      <c r="L78" s="28" t="s">
        <v>93</v>
      </c>
      <c r="M78" s="5" t="e">
        <f>AVERAGEIFS(F5:F1200, G5:G1200, "eyes", H5:H1200, 2, I5:I1200, 1)</f>
        <v>#DIV/0!</v>
      </c>
    </row>
    <row r="79" spans="1:17" x14ac:dyDescent="0.25">
      <c r="A79" s="16"/>
      <c r="B79" s="16"/>
      <c r="C79" s="18"/>
      <c r="D79" s="18"/>
      <c r="E79" s="18"/>
      <c r="F79" s="18"/>
      <c r="K79" s="17"/>
      <c r="L79" s="28" t="s">
        <v>94</v>
      </c>
      <c r="M79" s="24" t="e">
        <f>AVERAGEIFS(F5:F1200, G5:G1200, "nose", H5:H1200, 2, I5:I1200, 1)</f>
        <v>#DIV/0!</v>
      </c>
    </row>
    <row r="80" spans="1:17" x14ac:dyDescent="0.25">
      <c r="A80" s="16"/>
      <c r="B80" s="16"/>
      <c r="C80" s="18"/>
      <c r="D80" s="18"/>
      <c r="E80" s="18"/>
      <c r="F80" s="18"/>
      <c r="K80" s="17"/>
      <c r="L80" s="28" t="s">
        <v>95</v>
      </c>
      <c r="M80" s="21" t="e">
        <f>AVERAGEIFS(F5:F1200, G5:G1200, "mouth", H5:H1200, 2, I5:I1200, 1)</f>
        <v>#DIV/0!</v>
      </c>
    </row>
    <row r="81" spans="1:13" x14ac:dyDescent="0.25">
      <c r="A81" s="16"/>
      <c r="B81" s="16"/>
      <c r="C81" s="18"/>
      <c r="D81" s="18"/>
      <c r="E81" s="18"/>
      <c r="F81" s="18"/>
      <c r="K81" s="17"/>
      <c r="L81" s="27" t="s">
        <v>96</v>
      </c>
      <c r="M81" s="6">
        <f>COUNTIFS(G5:G1200, "face", H5:H1200, 2,  I5:I1200, 1)</f>
        <v>0</v>
      </c>
    </row>
    <row r="82" spans="1:13" x14ac:dyDescent="0.25">
      <c r="A82" s="16"/>
      <c r="B82" s="16"/>
      <c r="C82" s="18"/>
      <c r="D82" s="18"/>
      <c r="E82" s="18"/>
      <c r="F82" s="18"/>
      <c r="K82" s="17"/>
      <c r="L82" s="28" t="s">
        <v>97</v>
      </c>
      <c r="M82" s="6">
        <f>COUNTIFS(G5:G1200, "eyes", H5:H1200, 2,  I5:I1200, 1)</f>
        <v>0</v>
      </c>
    </row>
    <row r="83" spans="1:13" x14ac:dyDescent="0.25">
      <c r="A83" s="16"/>
      <c r="B83" s="16"/>
      <c r="C83" s="18"/>
      <c r="D83" s="18"/>
      <c r="E83" s="18"/>
      <c r="F83" s="18"/>
      <c r="K83" s="17"/>
      <c r="L83" s="28" t="s">
        <v>98</v>
      </c>
      <c r="M83" s="6">
        <f>COUNTIFS(G5:G1200, "nose", H5:H1200, 2,  I5:I1200, 1)</f>
        <v>0</v>
      </c>
    </row>
    <row r="84" spans="1:13" x14ac:dyDescent="0.25">
      <c r="A84" s="16"/>
      <c r="B84" s="16"/>
      <c r="C84" s="18"/>
      <c r="D84" s="18"/>
      <c r="E84" s="18"/>
      <c r="F84" s="18"/>
      <c r="K84" s="17"/>
      <c r="L84" s="28" t="s">
        <v>99</v>
      </c>
      <c r="M84" s="6">
        <f>COUNTIFS(G5:G1200, "mouth", H5:H1200, 2, I5:I1200, 1)</f>
        <v>0</v>
      </c>
    </row>
    <row r="85" spans="1:13" x14ac:dyDescent="0.25">
      <c r="A85" s="16"/>
      <c r="B85" s="16"/>
      <c r="C85" s="18"/>
      <c r="D85" s="18"/>
      <c r="E85" s="18"/>
      <c r="F85" s="18"/>
      <c r="K85" s="17"/>
      <c r="L85" s="29" t="s">
        <v>100</v>
      </c>
      <c r="M85" s="11" t="e">
        <f>(SUMIFS(F5:F1200, G5:G1200,"face", H5:H1200, 2, I5:I1200, 1)/SUMIFS(F5:F1200, I5:I1200, 1, H5:H1200, 2))</f>
        <v>#DIV/0!</v>
      </c>
    </row>
    <row r="86" spans="1:13" x14ac:dyDescent="0.25">
      <c r="A86" s="16"/>
      <c r="B86" s="16"/>
      <c r="C86" s="18"/>
      <c r="D86" s="18"/>
      <c r="E86" s="18"/>
      <c r="F86" s="18"/>
      <c r="K86" s="17"/>
      <c r="L86" s="30" t="s">
        <v>101</v>
      </c>
      <c r="M86" s="11" t="e">
        <f>(SUMIFS(F5:F1200, G5:G1200,"eyes", H5:H1200, 2, I5:I1200, 1)/SUMIFS(F5:F1200, I5:I1200, 1, H5:H1200, 2))</f>
        <v>#DIV/0!</v>
      </c>
    </row>
    <row r="87" spans="1:13" x14ac:dyDescent="0.25">
      <c r="A87" s="16"/>
      <c r="B87" s="16"/>
      <c r="C87" s="18"/>
      <c r="D87" s="18"/>
      <c r="E87" s="18"/>
      <c r="F87" s="18"/>
      <c r="K87" s="17"/>
      <c r="L87" s="30" t="s">
        <v>102</v>
      </c>
      <c r="M87" s="11" t="e">
        <f>(SUMIFS(F5:F1200, G5:G1200,"nose", H5:H1200, 2, I5:I1200, 1)/SUMIFS(F5:F1200, I5:I1200, 1, H5:H1200, 2))</f>
        <v>#DIV/0!</v>
      </c>
    </row>
    <row r="88" spans="1:13" x14ac:dyDescent="0.25">
      <c r="A88" s="16"/>
      <c r="B88" s="16"/>
      <c r="C88" s="18"/>
      <c r="D88" s="18"/>
      <c r="E88" s="18"/>
      <c r="F88" s="18"/>
      <c r="K88" s="17"/>
      <c r="L88" s="30" t="s">
        <v>103</v>
      </c>
      <c r="M88" s="8" t="e">
        <f>(SUMIFS(F5:F1200, G5:G1200,"mouth", H5:H1200, 2, I5:I1200, 1)/SUMIFS(F5:F1200, I5:I1200, 1, H5:H1200, 2))</f>
        <v>#DIV/0!</v>
      </c>
    </row>
    <row r="89" spans="1:13" x14ac:dyDescent="0.25">
      <c r="A89" s="16"/>
      <c r="B89" s="16"/>
      <c r="C89" s="18"/>
      <c r="D89" s="18"/>
      <c r="E89" s="18"/>
      <c r="F89" s="18"/>
      <c r="K89" s="17"/>
      <c r="L89" s="27" t="s">
        <v>117</v>
      </c>
      <c r="M89" s="11">
        <f>SUMIFS(F5:F1200,  H5:H1200, 2, I5:I1200, 2)</f>
        <v>0</v>
      </c>
    </row>
    <row r="90" spans="1:13" x14ac:dyDescent="0.25">
      <c r="A90" s="16"/>
      <c r="B90" s="16"/>
      <c r="C90" s="18"/>
      <c r="D90" s="18"/>
      <c r="E90" s="18"/>
      <c r="F90" s="18"/>
      <c r="K90" s="17"/>
      <c r="L90" s="28" t="s">
        <v>116</v>
      </c>
      <c r="M90" s="11" t="e">
        <f>AVERAGEIFS(F5:F1200,  H5:H1200, 2, I5:I1200, 2)</f>
        <v>#DIV/0!</v>
      </c>
    </row>
    <row r="91" spans="1:13" x14ac:dyDescent="0.25">
      <c r="A91" s="16"/>
      <c r="B91" s="16"/>
      <c r="C91" s="18"/>
      <c r="D91" s="18"/>
      <c r="E91" s="18"/>
      <c r="F91" s="18"/>
      <c r="K91" s="17"/>
      <c r="L91" s="27" t="s">
        <v>115</v>
      </c>
      <c r="M91" s="5" t="e">
        <f>AVERAGEIFS(F5:F1200, G5:G1200, "face", H5:H1200, 2, I5:I1200, 2)</f>
        <v>#DIV/0!</v>
      </c>
    </row>
    <row r="92" spans="1:13" x14ac:dyDescent="0.25">
      <c r="A92" s="16"/>
      <c r="B92" s="16"/>
      <c r="C92" s="18"/>
      <c r="D92" s="18"/>
      <c r="E92" s="18"/>
      <c r="F92" s="18"/>
      <c r="K92" s="17"/>
      <c r="L92" s="28" t="s">
        <v>114</v>
      </c>
      <c r="M92" s="5" t="e">
        <f>AVERAGEIFS(F5:F1200, G5:G1200, "eyes", H5:H1200, 2, I5:I1200, 2)</f>
        <v>#DIV/0!</v>
      </c>
    </row>
    <row r="93" spans="1:13" x14ac:dyDescent="0.25">
      <c r="A93" s="16"/>
      <c r="B93" s="16"/>
      <c r="C93" s="18"/>
      <c r="D93" s="18"/>
      <c r="E93" s="18"/>
      <c r="F93" s="18"/>
      <c r="K93" s="17"/>
      <c r="L93" s="28" t="s">
        <v>113</v>
      </c>
      <c r="M93" s="5" t="e">
        <f>AVERAGEIFS(F5:F1200, G5:G1200, "nose", H5:H1200, 2, I5:I1200, 2)</f>
        <v>#DIV/0!</v>
      </c>
    </row>
    <row r="94" spans="1:13" x14ac:dyDescent="0.25">
      <c r="A94" s="16"/>
      <c r="B94" s="16"/>
      <c r="C94" s="18"/>
      <c r="D94" s="18"/>
      <c r="E94" s="18"/>
      <c r="F94" s="18"/>
      <c r="K94" s="17"/>
      <c r="L94" s="28" t="s">
        <v>112</v>
      </c>
      <c r="M94" s="5" t="e">
        <f>AVERAGEIFS(F5:F1200, G5:G1200, "mouth", H5:H1200, 2, I5:I1200, 2)</f>
        <v>#DIV/0!</v>
      </c>
    </row>
    <row r="95" spans="1:13" x14ac:dyDescent="0.25">
      <c r="A95" s="16"/>
      <c r="B95" s="16"/>
      <c r="C95" s="18"/>
      <c r="D95" s="18"/>
      <c r="E95" s="18"/>
      <c r="F95" s="18"/>
      <c r="K95" s="17"/>
      <c r="L95" s="27" t="s">
        <v>111</v>
      </c>
      <c r="M95" s="6">
        <f>COUNTIFS(G5:G1200, "face", H5:H1200, 2, I5:I1200, 2)</f>
        <v>0</v>
      </c>
    </row>
    <row r="96" spans="1:13" x14ac:dyDescent="0.25">
      <c r="A96" s="16"/>
      <c r="B96" s="16"/>
      <c r="C96" s="18"/>
      <c r="D96" s="18"/>
      <c r="E96" s="18"/>
      <c r="F96" s="18"/>
      <c r="K96" s="17"/>
      <c r="L96" s="28" t="s">
        <v>110</v>
      </c>
      <c r="M96" s="6">
        <f>COUNTIFS(G5:G1200, "eyes", H5:H1200, 2, I5:I1200, 2)</f>
        <v>0</v>
      </c>
    </row>
    <row r="97" spans="1:13" x14ac:dyDescent="0.25">
      <c r="A97" s="16"/>
      <c r="B97" s="16"/>
      <c r="C97" s="18"/>
      <c r="D97" s="18"/>
      <c r="E97" s="18"/>
      <c r="F97" s="18"/>
      <c r="K97" s="17"/>
      <c r="L97" s="28" t="s">
        <v>109</v>
      </c>
      <c r="M97" s="6">
        <f>COUNTIFS(G5:G1200, "nose", H5:H1200, 2, I5:I1200, 2)</f>
        <v>0</v>
      </c>
    </row>
    <row r="98" spans="1:13" x14ac:dyDescent="0.25">
      <c r="A98" s="16"/>
      <c r="B98" s="16"/>
      <c r="C98" s="18"/>
      <c r="D98" s="18"/>
      <c r="E98" s="18"/>
      <c r="F98" s="18"/>
      <c r="K98" s="17"/>
      <c r="L98" s="28" t="s">
        <v>108</v>
      </c>
      <c r="M98" s="6">
        <f>COUNTIFS(G5:G1200, "mouth", H5:H1200, 2, I5:I1200, 2)</f>
        <v>0</v>
      </c>
    </row>
    <row r="99" spans="1:13" x14ac:dyDescent="0.25">
      <c r="A99" s="16"/>
      <c r="B99" s="16"/>
      <c r="C99" s="18"/>
      <c r="D99" s="18"/>
      <c r="E99" s="18"/>
      <c r="F99" s="18"/>
      <c r="K99" s="17"/>
      <c r="L99" s="29" t="s">
        <v>107</v>
      </c>
      <c r="M99" s="11" t="e">
        <f>(SUMIFS(F5:F1200, G5:G1200,"face", H5:H1200, 2, I5:I1200, 2)/SUMIFS(F5:F1200, H5:H1200, 2, I5:I1200, 2))</f>
        <v>#DIV/0!</v>
      </c>
    </row>
    <row r="100" spans="1:13" x14ac:dyDescent="0.25">
      <c r="A100" s="16"/>
      <c r="B100" s="16"/>
      <c r="C100" s="18"/>
      <c r="D100" s="18"/>
      <c r="E100" s="18"/>
      <c r="F100" s="18"/>
      <c r="K100" s="17"/>
      <c r="L100" s="30" t="s">
        <v>106</v>
      </c>
      <c r="M100" s="11" t="e">
        <f>(SUMIFS(F5:F1200, G5:G1200,"eyes", H5:H1200, 2, I5:I1200, 2)/SUMIFS(F5:F1200, H5:H1200, 2, I5:I1200, 2))</f>
        <v>#DIV/0!</v>
      </c>
    </row>
    <row r="101" spans="1:13" x14ac:dyDescent="0.25">
      <c r="A101" s="16"/>
      <c r="B101" s="16"/>
      <c r="C101" s="18"/>
      <c r="D101" s="18"/>
      <c r="E101" s="18"/>
      <c r="F101" s="18"/>
      <c r="K101" s="17"/>
      <c r="L101" s="30" t="s">
        <v>105</v>
      </c>
      <c r="M101" s="11" t="e">
        <f>(SUMIFS(F5:F1200, G5:G1200,"nose", H5:H1200, 2, I5:I1200, 2)/SUMIFS(F5:F1200, H5:H1200, 2, I5:I1200, 2))</f>
        <v>#DIV/0!</v>
      </c>
    </row>
    <row r="102" spans="1:13" x14ac:dyDescent="0.25">
      <c r="A102" s="16"/>
      <c r="B102" s="16"/>
      <c r="C102" s="18"/>
      <c r="D102" s="18"/>
      <c r="E102" s="18"/>
      <c r="F102" s="18"/>
      <c r="K102" s="17"/>
      <c r="L102" s="30" t="s">
        <v>104</v>
      </c>
      <c r="M102" s="11" t="e">
        <f>(SUMIFS(F5:F1200, G5:G1200,"mouth", H5:H1200, 2, I5:I1200, 2)/SUMIFS(F5:F1200, H5:H1200, 2, I5:I1200, 2))</f>
        <v>#DIV/0!</v>
      </c>
    </row>
    <row r="103" spans="1:13" x14ac:dyDescent="0.25">
      <c r="A103" s="16"/>
      <c r="B103" s="16"/>
      <c r="C103" s="18"/>
      <c r="D103" s="18"/>
      <c r="E103" s="18"/>
      <c r="F103" s="18"/>
      <c r="K103" s="17"/>
      <c r="L103" s="27" t="s">
        <v>118</v>
      </c>
      <c r="M103" s="25">
        <f>SUMIFS(F5:F1200, H5:H1200, 3, I5:I1200, 1)</f>
        <v>0</v>
      </c>
    </row>
    <row r="104" spans="1:13" x14ac:dyDescent="0.25">
      <c r="A104" s="16"/>
      <c r="B104" s="16"/>
      <c r="C104" s="18"/>
      <c r="D104" s="18"/>
      <c r="E104" s="18"/>
      <c r="F104" s="18"/>
      <c r="K104" s="17"/>
      <c r="L104" s="28" t="s">
        <v>119</v>
      </c>
      <c r="M104" s="25" t="e">
        <f>AVERAGEIFS(F5:F1200, I5:I1200, 1, H5:H1200, 3)</f>
        <v>#DIV/0!</v>
      </c>
    </row>
    <row r="105" spans="1:13" x14ac:dyDescent="0.25">
      <c r="A105" s="16"/>
      <c r="B105" s="16"/>
      <c r="C105" s="18"/>
      <c r="D105" s="18"/>
      <c r="E105" s="18"/>
      <c r="F105" s="18"/>
      <c r="K105" s="17"/>
      <c r="L105" s="27" t="s">
        <v>120</v>
      </c>
      <c r="M105" s="5" t="e">
        <f>AVERAGEIFS(F5:F1200, G5:G1200, "face", H5:H1200, 3, I5:I1200, 1)</f>
        <v>#DIV/0!</v>
      </c>
    </row>
    <row r="106" spans="1:13" x14ac:dyDescent="0.25">
      <c r="A106" s="16"/>
      <c r="B106" s="16"/>
      <c r="C106" s="18"/>
      <c r="D106" s="18"/>
      <c r="E106" s="18"/>
      <c r="F106" s="18"/>
      <c r="K106" s="17"/>
      <c r="L106" s="28" t="s">
        <v>121</v>
      </c>
      <c r="M106" s="5" t="e">
        <f>AVERAGEIFS(F5:F1200, G5:G1200, "eyes", H5:H1200, 3, I5:I1200, 1)</f>
        <v>#DIV/0!</v>
      </c>
    </row>
    <row r="107" spans="1:13" x14ac:dyDescent="0.25">
      <c r="A107" s="16"/>
      <c r="B107" s="16"/>
      <c r="C107" s="18"/>
      <c r="D107" s="18"/>
      <c r="E107" s="18"/>
      <c r="F107" s="18"/>
      <c r="K107" s="17"/>
      <c r="L107" s="28" t="s">
        <v>122</v>
      </c>
      <c r="M107" s="24" t="e">
        <f>AVERAGEIFS(F5:F1200, G5:G1200, "nose", H5:H1200, 3, I5:I1200, 1)</f>
        <v>#DIV/0!</v>
      </c>
    </row>
    <row r="108" spans="1:13" x14ac:dyDescent="0.25">
      <c r="A108" s="16"/>
      <c r="B108" s="16"/>
      <c r="C108" s="18"/>
      <c r="D108" s="18"/>
      <c r="E108" s="18"/>
      <c r="F108" s="18"/>
      <c r="K108" s="17"/>
      <c r="L108" s="28" t="s">
        <v>123</v>
      </c>
      <c r="M108" s="21" t="e">
        <f>AVERAGEIFS(F5:F1200, G5:G1200, "mouth", H5:H1200, 3, I5:I1200, 1)</f>
        <v>#DIV/0!</v>
      </c>
    </row>
    <row r="109" spans="1:13" x14ac:dyDescent="0.25">
      <c r="A109" s="16"/>
      <c r="B109" s="16"/>
      <c r="C109" s="18"/>
      <c r="D109" s="18"/>
      <c r="E109" s="18"/>
      <c r="F109" s="18"/>
      <c r="K109" s="17"/>
      <c r="L109" s="27" t="s">
        <v>124</v>
      </c>
      <c r="M109" s="6">
        <f>COUNTIFS(G5:G1200, "face", H5:H1200, 3,  I5:I1200, 1)</f>
        <v>0</v>
      </c>
    </row>
    <row r="110" spans="1:13" x14ac:dyDescent="0.25">
      <c r="A110" s="16"/>
      <c r="B110" s="16"/>
      <c r="C110" s="18"/>
      <c r="D110" s="18"/>
      <c r="E110" s="18"/>
      <c r="F110" s="18"/>
      <c r="K110" s="17"/>
      <c r="L110" s="28" t="s">
        <v>125</v>
      </c>
      <c r="M110" s="6">
        <f>COUNTIFS(G5:G1200, "eyes", H5:H1200, 3,  I5:I1200, 1)</f>
        <v>0</v>
      </c>
    </row>
    <row r="111" spans="1:13" x14ac:dyDescent="0.25">
      <c r="A111" s="16"/>
      <c r="B111" s="16"/>
      <c r="C111" s="18"/>
      <c r="D111" s="18"/>
      <c r="E111" s="18"/>
      <c r="F111" s="18"/>
      <c r="K111" s="17"/>
      <c r="L111" s="28" t="s">
        <v>126</v>
      </c>
      <c r="M111" s="6">
        <f>COUNTIFS(G5:G1200, "nose", H5:H1200, 3,  I5:I1200, 1)</f>
        <v>0</v>
      </c>
    </row>
    <row r="112" spans="1:13" x14ac:dyDescent="0.25">
      <c r="A112" s="16"/>
      <c r="B112" s="16"/>
      <c r="C112" s="18"/>
      <c r="D112" s="18"/>
      <c r="E112" s="18"/>
      <c r="F112" s="18"/>
      <c r="K112" s="17"/>
      <c r="L112" s="28" t="s">
        <v>127</v>
      </c>
      <c r="M112" s="6">
        <f>COUNTIFS(G5:G1200, "mouth", H5:H1200, 3, I5:I1200, 1)</f>
        <v>0</v>
      </c>
    </row>
    <row r="113" spans="1:13" x14ac:dyDescent="0.25">
      <c r="A113" s="16"/>
      <c r="B113" s="16"/>
      <c r="C113" s="18"/>
      <c r="D113" s="18"/>
      <c r="E113" s="18"/>
      <c r="F113" s="18"/>
      <c r="K113" s="17"/>
      <c r="L113" s="29" t="s">
        <v>128</v>
      </c>
      <c r="M113" s="11" t="e">
        <f>(SUMIFS(F5:F1200, G5:G1200,"face", H5:H1200, 3, I5:I1200, 1)/SUMIFS(F5:F1200, I5:I1200, 1, H5:H1200, 3))</f>
        <v>#DIV/0!</v>
      </c>
    </row>
    <row r="114" spans="1:13" x14ac:dyDescent="0.25">
      <c r="A114" s="16"/>
      <c r="B114" s="16"/>
      <c r="C114" s="18"/>
      <c r="D114" s="18"/>
      <c r="E114" s="18"/>
      <c r="F114" s="18"/>
      <c r="K114" s="17"/>
      <c r="L114" s="30" t="s">
        <v>129</v>
      </c>
      <c r="M114" s="11" t="e">
        <f>(SUMIFS(F5:F1200, G5:G1200,"eyes", H5:H1200, 3, I5:I1200, 1)/SUMIFS(F5:F1200, I5:I1200, 1, H5:H1200, 3))</f>
        <v>#DIV/0!</v>
      </c>
    </row>
    <row r="115" spans="1:13" x14ac:dyDescent="0.25">
      <c r="A115" s="16"/>
      <c r="B115" s="16"/>
      <c r="C115" s="18"/>
      <c r="D115" s="18"/>
      <c r="E115" s="18"/>
      <c r="F115" s="18"/>
      <c r="K115" s="17"/>
      <c r="L115" s="30" t="s">
        <v>130</v>
      </c>
      <c r="M115" s="11" t="e">
        <f>(SUMIFS(F5:F1200, G5:G1200,"nose", H5:H1200, 3, I5:I1200, 1)/SUMIFS(F5:F1200, I5:I1200, 1, H5:H1200, 3))</f>
        <v>#DIV/0!</v>
      </c>
    </row>
    <row r="116" spans="1:13" x14ac:dyDescent="0.25">
      <c r="A116" s="16"/>
      <c r="B116" s="16"/>
      <c r="C116" s="18"/>
      <c r="D116" s="18"/>
      <c r="E116" s="18"/>
      <c r="F116" s="18"/>
      <c r="K116" s="17"/>
      <c r="L116" s="30" t="s">
        <v>131</v>
      </c>
      <c r="M116" s="8" t="e">
        <f>(SUMIFS(F5:F1200, G5:G1200,"mouth", H5:H1200, 3, I5:I1200, 1)/SUMIFS(F5:F1200, I5:I1200, 1, H5:H1200, 3))</f>
        <v>#DIV/0!</v>
      </c>
    </row>
    <row r="117" spans="1:13" x14ac:dyDescent="0.25">
      <c r="A117" s="16"/>
      <c r="B117" s="16"/>
      <c r="C117" s="18"/>
      <c r="D117" s="18"/>
      <c r="E117" s="18"/>
      <c r="F117" s="18"/>
      <c r="K117" s="17"/>
      <c r="L117" s="27" t="s">
        <v>132</v>
      </c>
      <c r="M117" s="11">
        <f>SUMIFS(F5:F1200,  H5:H1200, 3, I5:I1200, 2)</f>
        <v>0</v>
      </c>
    </row>
    <row r="118" spans="1:13" x14ac:dyDescent="0.25">
      <c r="A118" s="16"/>
      <c r="B118" s="16"/>
      <c r="C118" s="18"/>
      <c r="D118" s="18"/>
      <c r="E118" s="18"/>
      <c r="F118" s="18"/>
      <c r="K118" s="17"/>
      <c r="L118" s="28" t="s">
        <v>133</v>
      </c>
      <c r="M118" s="11" t="e">
        <f>AVERAGEIFS(F5:F1200,  H5:H1200, 3, I5:I1200, 2)</f>
        <v>#DIV/0!</v>
      </c>
    </row>
    <row r="119" spans="1:13" x14ac:dyDescent="0.25">
      <c r="A119" s="16"/>
      <c r="B119" s="16"/>
      <c r="C119" s="18"/>
      <c r="D119" s="18"/>
      <c r="E119" s="18"/>
      <c r="F119" s="18"/>
      <c r="K119" s="17"/>
      <c r="L119" s="27" t="s">
        <v>134</v>
      </c>
      <c r="M119" s="5" t="e">
        <f>AVERAGEIFS(F5:F1200, G5:G1200, "face", H5:H1200, 3, I5:I1200, 2)</f>
        <v>#DIV/0!</v>
      </c>
    </row>
    <row r="120" spans="1:13" x14ac:dyDescent="0.25">
      <c r="A120" s="16"/>
      <c r="B120" s="16"/>
      <c r="C120" s="18"/>
      <c r="D120" s="18"/>
      <c r="E120" s="18"/>
      <c r="F120" s="18"/>
      <c r="K120" s="17"/>
      <c r="L120" s="28" t="s">
        <v>135</v>
      </c>
      <c r="M120" s="5" t="e">
        <f>AVERAGEIFS(F5:F1200, G5:G1200, "eyes", H5:H1200, 3, I5:I1200, 2)</f>
        <v>#DIV/0!</v>
      </c>
    </row>
    <row r="121" spans="1:13" x14ac:dyDescent="0.25">
      <c r="A121" s="16"/>
      <c r="B121" s="16"/>
      <c r="C121" s="18"/>
      <c r="D121" s="18"/>
      <c r="E121" s="18"/>
      <c r="F121" s="18"/>
      <c r="K121" s="17"/>
      <c r="L121" s="28" t="s">
        <v>136</v>
      </c>
      <c r="M121" s="5" t="e">
        <f>AVERAGEIFS(F5:F1200, G5:G1200, "nose", H5:H1200, 3, I5:I1200, 2)</f>
        <v>#DIV/0!</v>
      </c>
    </row>
    <row r="122" spans="1:13" x14ac:dyDescent="0.25">
      <c r="A122" s="16"/>
      <c r="B122" s="16"/>
      <c r="C122" s="18"/>
      <c r="D122" s="18"/>
      <c r="E122" s="18"/>
      <c r="F122" s="18"/>
      <c r="K122" s="17"/>
      <c r="L122" s="28" t="s">
        <v>137</v>
      </c>
      <c r="M122" s="5" t="e">
        <f>AVERAGEIFS(F5:F1200, G5:G1200, "mouth", H5:H1200, 3, I5:I1200, 2)</f>
        <v>#DIV/0!</v>
      </c>
    </row>
    <row r="123" spans="1:13" x14ac:dyDescent="0.25">
      <c r="A123" s="16"/>
      <c r="B123" s="16"/>
      <c r="C123" s="18"/>
      <c r="D123" s="18"/>
      <c r="E123" s="18"/>
      <c r="F123" s="18"/>
      <c r="K123" s="17"/>
      <c r="L123" s="27" t="s">
        <v>138</v>
      </c>
      <c r="M123" s="6">
        <f>COUNTIFS(G5:G1200, "face", H5:H1200, 3, I5:I1200, 2)</f>
        <v>0</v>
      </c>
    </row>
    <row r="124" spans="1:13" x14ac:dyDescent="0.25">
      <c r="A124" s="16"/>
      <c r="B124" s="16"/>
      <c r="C124" s="18"/>
      <c r="D124" s="18"/>
      <c r="E124" s="18"/>
      <c r="F124" s="18"/>
      <c r="K124" s="17"/>
      <c r="L124" s="28" t="s">
        <v>139</v>
      </c>
      <c r="M124" s="6">
        <f>COUNTIFS(G5:G1200, "eyes", H5:H1200, 3, I5:I1200, 2)</f>
        <v>0</v>
      </c>
    </row>
    <row r="125" spans="1:13" x14ac:dyDescent="0.25">
      <c r="A125" s="16"/>
      <c r="B125" s="16"/>
      <c r="C125" s="18"/>
      <c r="D125" s="18"/>
      <c r="E125" s="18"/>
      <c r="F125" s="18"/>
      <c r="K125" s="17"/>
      <c r="L125" s="28" t="s">
        <v>140</v>
      </c>
      <c r="M125" s="6">
        <f>COUNTIFS(G5:G1200, "nose", H5:H1200, 3, I5:I1200, 2)</f>
        <v>0</v>
      </c>
    </row>
    <row r="126" spans="1:13" x14ac:dyDescent="0.25">
      <c r="A126" s="16"/>
      <c r="B126" s="16"/>
      <c r="C126" s="18"/>
      <c r="D126" s="18"/>
      <c r="E126" s="18"/>
      <c r="F126" s="18"/>
      <c r="K126" s="17"/>
      <c r="L126" s="28" t="s">
        <v>141</v>
      </c>
      <c r="M126" s="6">
        <f>COUNTIFS(G5:G1200, "mouth", H5:H1200, 3, I5:I1200, 2)</f>
        <v>0</v>
      </c>
    </row>
    <row r="127" spans="1:13" x14ac:dyDescent="0.25">
      <c r="A127" s="16"/>
      <c r="B127" s="16"/>
      <c r="C127" s="18"/>
      <c r="D127" s="18"/>
      <c r="E127" s="18"/>
      <c r="F127" s="18"/>
      <c r="K127" s="17"/>
      <c r="L127" s="29" t="s">
        <v>142</v>
      </c>
      <c r="M127" s="11" t="e">
        <f>(SUMIFS(F5:F1200, G5:G1200,"face", H5:H1200, 3, I5:I1200, 2)/SUMIFS(F5:F1200, H5:H1200, 3, I5:I1200, 2))</f>
        <v>#DIV/0!</v>
      </c>
    </row>
    <row r="128" spans="1:13" x14ac:dyDescent="0.25">
      <c r="A128" s="16"/>
      <c r="B128" s="16"/>
      <c r="C128" s="18"/>
      <c r="D128" s="18"/>
      <c r="E128" s="18"/>
      <c r="F128" s="18"/>
      <c r="K128" s="17"/>
      <c r="L128" s="30" t="s">
        <v>143</v>
      </c>
      <c r="M128" s="11" t="e">
        <f>(SUMIFS(F5:F1200, G5:G1200,"eyes", H5:H1200, 3, I5:I1200, 2)/SUMIFS(F5:F1200, H5:H1200, 3, I5:I1200, 2))</f>
        <v>#DIV/0!</v>
      </c>
    </row>
    <row r="129" spans="1:13" x14ac:dyDescent="0.25">
      <c r="A129" s="16"/>
      <c r="B129" s="16"/>
      <c r="C129" s="18"/>
      <c r="D129" s="18"/>
      <c r="E129" s="18"/>
      <c r="F129" s="18"/>
      <c r="K129" s="17"/>
      <c r="L129" s="30" t="s">
        <v>144</v>
      </c>
      <c r="M129" s="11" t="e">
        <f>(SUMIFS(F5:F1200, G5:G1200,"nose", H5:H1200, 3, I5:I1200, 2)/SUMIFS(F5:F1200, H5:H1200, 3, I5:I1200, 2))</f>
        <v>#DIV/0!</v>
      </c>
    </row>
    <row r="130" spans="1:13" x14ac:dyDescent="0.25">
      <c r="A130" s="16"/>
      <c r="B130" s="16"/>
      <c r="C130" s="18"/>
      <c r="D130" s="18"/>
      <c r="E130" s="18"/>
      <c r="F130" s="18"/>
      <c r="K130" s="17"/>
      <c r="L130" s="30" t="s">
        <v>145</v>
      </c>
      <c r="M130" s="11" t="e">
        <f>(SUMIFS(F5:F1200, G5:G1200,"mouth", H5:H1200, 3, I5:I1200, 2)/SUMIFS(F5:F1200, H5:H1200, 3, I5:I1200, 2))</f>
        <v>#DIV/0!</v>
      </c>
    </row>
    <row r="131" spans="1:13" x14ac:dyDescent="0.25">
      <c r="A131" s="16"/>
      <c r="B131" s="16"/>
      <c r="C131" s="18"/>
      <c r="D131" s="18"/>
      <c r="E131" s="18"/>
      <c r="F131" s="18"/>
      <c r="K131" s="17"/>
    </row>
    <row r="132" spans="1:13" x14ac:dyDescent="0.25">
      <c r="A132" s="16"/>
      <c r="B132" s="16"/>
      <c r="C132" s="18"/>
      <c r="D132" s="18"/>
      <c r="E132" s="18"/>
      <c r="F132" s="18"/>
      <c r="K132" s="17"/>
    </row>
    <row r="133" spans="1:13" x14ac:dyDescent="0.25">
      <c r="A133" s="16"/>
      <c r="B133" s="16"/>
      <c r="C133" s="18"/>
      <c r="D133" s="18"/>
      <c r="E133" s="18"/>
      <c r="F133" s="18"/>
      <c r="K133" s="17"/>
    </row>
    <row r="134" spans="1:13" x14ac:dyDescent="0.25">
      <c r="A134" s="16"/>
      <c r="B134" s="16"/>
      <c r="C134" s="18"/>
      <c r="D134" s="18"/>
      <c r="E134" s="18"/>
      <c r="F134" s="18"/>
      <c r="K134" s="17"/>
    </row>
    <row r="135" spans="1:13" x14ac:dyDescent="0.25">
      <c r="A135" s="16"/>
      <c r="B135" s="16"/>
      <c r="C135" s="18"/>
      <c r="D135" s="18"/>
      <c r="E135" s="18"/>
      <c r="F135" s="18"/>
      <c r="K135" s="17"/>
    </row>
    <row r="136" spans="1:13" x14ac:dyDescent="0.25">
      <c r="A136" s="16"/>
      <c r="B136" s="16"/>
      <c r="C136" s="18"/>
      <c r="D136" s="18"/>
      <c r="E136" s="18"/>
      <c r="F136" s="18"/>
      <c r="K136" s="17"/>
    </row>
    <row r="137" spans="1:13" x14ac:dyDescent="0.25">
      <c r="A137" s="16"/>
      <c r="B137" s="16"/>
      <c r="C137" s="18"/>
      <c r="D137" s="18"/>
      <c r="E137" s="18"/>
      <c r="F137" s="18"/>
      <c r="K137" s="17"/>
    </row>
    <row r="138" spans="1:13" x14ac:dyDescent="0.25">
      <c r="A138" s="16"/>
      <c r="B138" s="16"/>
      <c r="C138" s="18"/>
      <c r="D138" s="18"/>
      <c r="E138" s="18"/>
      <c r="F138" s="18"/>
      <c r="K138" s="17"/>
    </row>
    <row r="139" spans="1:13" x14ac:dyDescent="0.25">
      <c r="A139" s="16"/>
      <c r="B139" s="16"/>
      <c r="C139" s="18"/>
      <c r="D139" s="18"/>
      <c r="E139" s="18"/>
      <c r="F139" s="18"/>
      <c r="K139" s="17"/>
    </row>
    <row r="140" spans="1:13" x14ac:dyDescent="0.25">
      <c r="A140" s="16"/>
      <c r="B140" s="16"/>
      <c r="C140" s="18"/>
      <c r="D140" s="18"/>
      <c r="E140" s="18"/>
      <c r="F140" s="18"/>
      <c r="K140" s="17"/>
    </row>
    <row r="141" spans="1:13" x14ac:dyDescent="0.25">
      <c r="A141" s="16"/>
      <c r="B141" s="16"/>
      <c r="C141" s="18"/>
      <c r="D141" s="18"/>
      <c r="E141" s="18"/>
      <c r="F141" s="18"/>
      <c r="K141" s="17"/>
    </row>
    <row r="142" spans="1:13" x14ac:dyDescent="0.25">
      <c r="A142" s="16"/>
      <c r="B142" s="16"/>
      <c r="C142" s="18"/>
      <c r="D142" s="18"/>
      <c r="E142" s="18"/>
      <c r="F142" s="18"/>
      <c r="K142" s="17"/>
    </row>
    <row r="143" spans="1:13" x14ac:dyDescent="0.25">
      <c r="A143" s="16"/>
      <c r="B143" s="16"/>
      <c r="C143" s="18"/>
      <c r="D143" s="18"/>
      <c r="E143" s="18"/>
      <c r="F143" s="18"/>
      <c r="K143" s="17"/>
    </row>
    <row r="144" spans="1:13" x14ac:dyDescent="0.25">
      <c r="A144" s="16"/>
      <c r="B144" s="16"/>
      <c r="C144" s="18"/>
      <c r="D144" s="18"/>
      <c r="E144" s="18"/>
      <c r="F144" s="18"/>
      <c r="K144" s="17"/>
    </row>
    <row r="145" spans="1:11" x14ac:dyDescent="0.25">
      <c r="A145" s="16"/>
      <c r="B145" s="16"/>
      <c r="C145" s="18"/>
      <c r="D145" s="18"/>
      <c r="E145" s="18"/>
      <c r="F145" s="18"/>
      <c r="K145" s="17"/>
    </row>
    <row r="146" spans="1:11" x14ac:dyDescent="0.25">
      <c r="A146" s="16"/>
      <c r="B146" s="16"/>
      <c r="C146" s="18"/>
      <c r="D146" s="18"/>
      <c r="E146" s="18"/>
      <c r="F146" s="18"/>
      <c r="K146" s="17"/>
    </row>
    <row r="147" spans="1:11" x14ac:dyDescent="0.25">
      <c r="A147" s="16"/>
      <c r="B147" s="16"/>
      <c r="C147" s="18"/>
      <c r="D147" s="18"/>
      <c r="E147" s="18"/>
      <c r="F147" s="18"/>
      <c r="K147" s="17"/>
    </row>
    <row r="148" spans="1:11" x14ac:dyDescent="0.25">
      <c r="A148" s="16"/>
      <c r="B148" s="16"/>
      <c r="C148" s="18"/>
      <c r="D148" s="18"/>
      <c r="E148" s="18"/>
      <c r="F148" s="18"/>
      <c r="K148" s="17"/>
    </row>
    <row r="149" spans="1:11" x14ac:dyDescent="0.25">
      <c r="A149" s="16"/>
      <c r="B149" s="16"/>
      <c r="C149" s="18"/>
      <c r="D149" s="18"/>
      <c r="E149" s="18"/>
      <c r="F149" s="18"/>
      <c r="K149" s="17"/>
    </row>
    <row r="150" spans="1:11" x14ac:dyDescent="0.25">
      <c r="A150" s="16"/>
      <c r="B150" s="16"/>
      <c r="C150" s="18"/>
      <c r="D150" s="18"/>
      <c r="E150" s="18"/>
      <c r="F150" s="18"/>
      <c r="K150" s="17"/>
    </row>
    <row r="151" spans="1:11" x14ac:dyDescent="0.25">
      <c r="A151" s="16"/>
      <c r="B151" s="16"/>
      <c r="C151" s="18"/>
      <c r="D151" s="18"/>
      <c r="E151" s="18"/>
      <c r="F151" s="18"/>
      <c r="K151" s="17"/>
    </row>
    <row r="152" spans="1:11" x14ac:dyDescent="0.25">
      <c r="A152" s="16"/>
      <c r="B152" s="16"/>
      <c r="C152" s="18"/>
      <c r="D152" s="18"/>
      <c r="E152" s="18"/>
      <c r="F152" s="18"/>
      <c r="K152" s="17"/>
    </row>
    <row r="153" spans="1:11" x14ac:dyDescent="0.25">
      <c r="A153" s="16"/>
      <c r="B153" s="16"/>
      <c r="C153" s="18"/>
      <c r="D153" s="18"/>
      <c r="E153" s="18"/>
      <c r="F153" s="18"/>
      <c r="K153" s="17"/>
    </row>
    <row r="154" spans="1:11" x14ac:dyDescent="0.25">
      <c r="A154" s="16"/>
      <c r="B154" s="16"/>
      <c r="C154" s="18"/>
      <c r="D154" s="18"/>
      <c r="E154" s="18"/>
      <c r="F154" s="18"/>
      <c r="K154" s="17"/>
    </row>
    <row r="155" spans="1:11" x14ac:dyDescent="0.25">
      <c r="A155" s="16"/>
      <c r="B155" s="16"/>
      <c r="C155" s="18"/>
      <c r="D155" s="18"/>
      <c r="E155" s="18"/>
      <c r="F155" s="18"/>
      <c r="K155" s="17"/>
    </row>
    <row r="156" spans="1:11" x14ac:dyDescent="0.25">
      <c r="A156" s="16"/>
      <c r="B156" s="16"/>
      <c r="C156" s="18"/>
      <c r="D156" s="18"/>
      <c r="E156" s="18"/>
      <c r="F156" s="18"/>
      <c r="K156" s="17"/>
    </row>
    <row r="157" spans="1:11" x14ac:dyDescent="0.25">
      <c r="A157" s="16"/>
      <c r="B157" s="16"/>
      <c r="C157" s="18"/>
      <c r="D157" s="18"/>
      <c r="E157" s="18"/>
      <c r="F157" s="18"/>
      <c r="K157" s="17"/>
    </row>
    <row r="158" spans="1:11" x14ac:dyDescent="0.25">
      <c r="A158" s="16"/>
      <c r="B158" s="16"/>
      <c r="C158" s="18"/>
      <c r="D158" s="18"/>
      <c r="E158" s="18"/>
      <c r="F158" s="18"/>
      <c r="K158" s="17"/>
    </row>
    <row r="159" spans="1:11" x14ac:dyDescent="0.25">
      <c r="A159" s="16"/>
      <c r="B159" s="16"/>
      <c r="C159" s="18"/>
      <c r="D159" s="18"/>
      <c r="E159" s="18"/>
      <c r="F159" s="18"/>
      <c r="K159" s="17"/>
    </row>
    <row r="160" spans="1:11" x14ac:dyDescent="0.25">
      <c r="A160" s="16"/>
      <c r="B160" s="16"/>
      <c r="C160" s="18"/>
      <c r="D160" s="18"/>
      <c r="E160" s="18"/>
      <c r="F160" s="18"/>
      <c r="K160" s="17"/>
    </row>
    <row r="161" spans="1:11" x14ac:dyDescent="0.25">
      <c r="A161" s="16"/>
      <c r="B161" s="16"/>
      <c r="C161" s="18"/>
      <c r="D161" s="18"/>
      <c r="E161" s="18"/>
      <c r="F161" s="18"/>
      <c r="K161" s="17"/>
    </row>
    <row r="162" spans="1:11" x14ac:dyDescent="0.25">
      <c r="A162" s="16"/>
      <c r="B162" s="16"/>
      <c r="C162" s="18"/>
      <c r="D162" s="18"/>
      <c r="E162" s="18"/>
      <c r="F162" s="18"/>
      <c r="K162" s="17"/>
    </row>
    <row r="163" spans="1:11" x14ac:dyDescent="0.25">
      <c r="A163" s="16"/>
      <c r="B163" s="16"/>
      <c r="C163" s="18"/>
      <c r="D163" s="18"/>
      <c r="E163" s="18"/>
      <c r="F163" s="18"/>
      <c r="K163" s="17"/>
    </row>
    <row r="164" spans="1:11" x14ac:dyDescent="0.25">
      <c r="A164" s="16"/>
      <c r="B164" s="16"/>
      <c r="C164" s="18"/>
      <c r="D164" s="18"/>
      <c r="E164" s="18"/>
      <c r="F164" s="18"/>
      <c r="K164" s="17"/>
    </row>
    <row r="165" spans="1:11" x14ac:dyDescent="0.25">
      <c r="A165" s="16"/>
      <c r="B165" s="16"/>
      <c r="C165" s="18"/>
      <c r="D165" s="18"/>
      <c r="E165" s="18"/>
      <c r="F165" s="18"/>
      <c r="K165" s="17"/>
    </row>
    <row r="166" spans="1:11" x14ac:dyDescent="0.25">
      <c r="A166" s="16"/>
      <c r="B166" s="16"/>
      <c r="C166" s="18"/>
      <c r="D166" s="18"/>
      <c r="E166" s="18"/>
      <c r="F166" s="18"/>
      <c r="K166" s="17"/>
    </row>
    <row r="167" spans="1:11" x14ac:dyDescent="0.25">
      <c r="A167" s="16"/>
      <c r="B167" s="16"/>
      <c r="C167" s="18"/>
      <c r="D167" s="18"/>
      <c r="E167" s="18"/>
      <c r="F167" s="18"/>
      <c r="K167" s="17"/>
    </row>
    <row r="168" spans="1:11" x14ac:dyDescent="0.25">
      <c r="A168" s="16"/>
      <c r="B168" s="16"/>
      <c r="C168" s="18"/>
      <c r="D168" s="18"/>
      <c r="E168" s="18"/>
      <c r="F168" s="18"/>
      <c r="K168" s="17"/>
    </row>
    <row r="169" spans="1:11" x14ac:dyDescent="0.25">
      <c r="A169" s="16"/>
      <c r="B169" s="16"/>
      <c r="C169" s="18"/>
      <c r="D169" s="18"/>
      <c r="E169" s="18"/>
      <c r="F169" s="18"/>
      <c r="K169" s="17"/>
    </row>
    <row r="170" spans="1:11" x14ac:dyDescent="0.25">
      <c r="A170" s="16"/>
      <c r="B170" s="16"/>
      <c r="C170" s="18"/>
      <c r="D170" s="18"/>
      <c r="E170" s="18"/>
      <c r="F170" s="18"/>
      <c r="K170" s="17"/>
    </row>
    <row r="171" spans="1:11" x14ac:dyDescent="0.25">
      <c r="A171" s="16"/>
      <c r="B171" s="16"/>
      <c r="C171" s="18"/>
      <c r="D171" s="18"/>
      <c r="E171" s="18"/>
      <c r="F171" s="18"/>
      <c r="K171" s="17"/>
    </row>
    <row r="172" spans="1:11" x14ac:dyDescent="0.25">
      <c r="A172" s="16"/>
      <c r="B172" s="16"/>
      <c r="C172" s="18"/>
      <c r="D172" s="18"/>
      <c r="E172" s="18"/>
      <c r="F172" s="18"/>
      <c r="K172" s="17"/>
    </row>
    <row r="173" spans="1:11" x14ac:dyDescent="0.25">
      <c r="A173" s="16"/>
      <c r="B173" s="16"/>
      <c r="C173" s="18"/>
      <c r="D173" s="18"/>
      <c r="E173" s="18"/>
      <c r="F173" s="18"/>
      <c r="K173" s="17"/>
    </row>
    <row r="174" spans="1:11" x14ac:dyDescent="0.25">
      <c r="A174" s="16"/>
      <c r="B174" s="16"/>
      <c r="C174" s="18"/>
      <c r="D174" s="18"/>
      <c r="E174" s="18"/>
      <c r="F174" s="18"/>
      <c r="K174" s="17"/>
    </row>
    <row r="175" spans="1:11" x14ac:dyDescent="0.25">
      <c r="A175" s="16"/>
      <c r="B175" s="16"/>
      <c r="C175" s="18"/>
      <c r="D175" s="18"/>
      <c r="E175" s="18"/>
      <c r="F175" s="18"/>
      <c r="K175" s="17"/>
    </row>
    <row r="176" spans="1:11" x14ac:dyDescent="0.25">
      <c r="A176" s="16"/>
      <c r="B176" s="16"/>
      <c r="C176" s="18"/>
      <c r="D176" s="18"/>
      <c r="E176" s="18"/>
      <c r="F176" s="18"/>
      <c r="K176" s="17"/>
    </row>
    <row r="177" spans="1:11" x14ac:dyDescent="0.25">
      <c r="A177" s="16"/>
      <c r="B177" s="16"/>
      <c r="C177" s="18"/>
      <c r="D177" s="18"/>
      <c r="E177" s="18"/>
      <c r="F177" s="18"/>
      <c r="K177" s="17"/>
    </row>
    <row r="178" spans="1:11" x14ac:dyDescent="0.25">
      <c r="A178" s="16"/>
      <c r="B178" s="16"/>
      <c r="C178" s="18"/>
      <c r="D178" s="18"/>
      <c r="E178" s="18"/>
      <c r="F178" s="18"/>
      <c r="K178" s="17"/>
    </row>
    <row r="179" spans="1:11" x14ac:dyDescent="0.25">
      <c r="A179" s="16"/>
      <c r="B179" s="16"/>
      <c r="C179" s="18"/>
      <c r="D179" s="18"/>
      <c r="E179" s="18"/>
      <c r="F179" s="18"/>
      <c r="K179" s="17"/>
    </row>
    <row r="180" spans="1:11" x14ac:dyDescent="0.25">
      <c r="A180" s="16"/>
      <c r="B180" s="16"/>
      <c r="C180" s="18"/>
      <c r="D180" s="18"/>
      <c r="E180" s="18"/>
      <c r="F180" s="18"/>
      <c r="K180" s="17"/>
    </row>
    <row r="181" spans="1:11" x14ac:dyDescent="0.25">
      <c r="A181" s="16"/>
      <c r="B181" s="16"/>
      <c r="C181" s="18"/>
      <c r="D181" s="18"/>
      <c r="E181" s="18"/>
      <c r="F181" s="18"/>
      <c r="K181" s="17"/>
    </row>
    <row r="182" spans="1:11" x14ac:dyDescent="0.25">
      <c r="A182" s="16"/>
      <c r="B182" s="16"/>
      <c r="C182" s="18"/>
      <c r="D182" s="18"/>
      <c r="E182" s="18"/>
      <c r="F182" s="18"/>
      <c r="K182" s="17"/>
    </row>
    <row r="183" spans="1:11" x14ac:dyDescent="0.25">
      <c r="A183" s="16"/>
      <c r="B183" s="16"/>
      <c r="C183" s="18"/>
      <c r="D183" s="18"/>
      <c r="E183" s="18"/>
      <c r="F183" s="18"/>
      <c r="K183" s="17"/>
    </row>
    <row r="184" spans="1:11" x14ac:dyDescent="0.25">
      <c r="A184" s="16"/>
      <c r="B184" s="16"/>
      <c r="C184" s="18"/>
      <c r="D184" s="18"/>
      <c r="E184" s="18"/>
      <c r="F184" s="18"/>
      <c r="K184" s="17"/>
    </row>
    <row r="185" spans="1:11" x14ac:dyDescent="0.25">
      <c r="A185" s="16"/>
      <c r="B185" s="16"/>
      <c r="C185" s="18"/>
      <c r="D185" s="18"/>
      <c r="E185" s="18"/>
      <c r="F185" s="18"/>
      <c r="K185" s="17"/>
    </row>
    <row r="186" spans="1:11" x14ac:dyDescent="0.25">
      <c r="A186" s="16"/>
      <c r="B186" s="16"/>
      <c r="C186" s="18"/>
      <c r="D186" s="18"/>
      <c r="E186" s="18"/>
      <c r="F186" s="18"/>
      <c r="K186" s="17"/>
    </row>
    <row r="187" spans="1:11" x14ac:dyDescent="0.25">
      <c r="A187" s="16"/>
      <c r="B187" s="16"/>
      <c r="C187" s="18"/>
      <c r="D187" s="18"/>
      <c r="E187" s="18"/>
      <c r="F187" s="18"/>
      <c r="K187" s="17"/>
    </row>
    <row r="188" spans="1:11" x14ac:dyDescent="0.25">
      <c r="A188" s="16"/>
      <c r="B188" s="16"/>
      <c r="C188" s="18"/>
      <c r="D188" s="18"/>
      <c r="E188" s="18"/>
      <c r="F188" s="18"/>
      <c r="K188" s="17"/>
    </row>
    <row r="189" spans="1:11" x14ac:dyDescent="0.25">
      <c r="A189" s="16"/>
      <c r="B189" s="16"/>
      <c r="C189" s="18"/>
      <c r="D189" s="18"/>
      <c r="E189" s="18"/>
      <c r="F189" s="18"/>
      <c r="K189" s="17"/>
    </row>
    <row r="190" spans="1:11" x14ac:dyDescent="0.25">
      <c r="A190" s="16"/>
      <c r="B190" s="16"/>
      <c r="C190" s="18"/>
      <c r="D190" s="18"/>
      <c r="E190" s="18"/>
      <c r="F190" s="18"/>
      <c r="K190" s="17"/>
    </row>
    <row r="191" spans="1:11" x14ac:dyDescent="0.25">
      <c r="A191" s="16"/>
      <c r="B191" s="16"/>
      <c r="C191" s="18"/>
      <c r="D191" s="18"/>
      <c r="E191" s="18"/>
      <c r="F191" s="18"/>
      <c r="K191" s="17"/>
    </row>
    <row r="192" spans="1:11" x14ac:dyDescent="0.25">
      <c r="A192" s="16"/>
      <c r="B192" s="16"/>
      <c r="C192" s="18"/>
      <c r="D192" s="18"/>
      <c r="E192" s="18"/>
      <c r="F192" s="18"/>
      <c r="K192" s="17"/>
    </row>
    <row r="193" spans="1:11" x14ac:dyDescent="0.25">
      <c r="A193" s="16"/>
      <c r="B193" s="16"/>
      <c r="C193" s="18"/>
      <c r="D193" s="18"/>
      <c r="E193" s="18"/>
      <c r="F193" s="18"/>
      <c r="K193" s="17"/>
    </row>
    <row r="194" spans="1:11" x14ac:dyDescent="0.25">
      <c r="A194" s="16"/>
      <c r="B194" s="16"/>
      <c r="C194" s="18"/>
      <c r="D194" s="18"/>
      <c r="E194" s="18"/>
      <c r="F194" s="18"/>
      <c r="K194" s="17"/>
    </row>
    <row r="195" spans="1:11" x14ac:dyDescent="0.25">
      <c r="A195" s="16"/>
      <c r="B195" s="16"/>
      <c r="C195" s="18"/>
      <c r="D195" s="18"/>
      <c r="E195" s="18"/>
      <c r="F195" s="18"/>
      <c r="K195" s="17"/>
    </row>
    <row r="196" spans="1:11" x14ac:dyDescent="0.25">
      <c r="A196" s="16"/>
      <c r="B196" s="16"/>
      <c r="C196" s="18"/>
      <c r="D196" s="18"/>
      <c r="E196" s="18"/>
      <c r="F196" s="18"/>
      <c r="K196" s="17"/>
    </row>
    <row r="197" spans="1:11" x14ac:dyDescent="0.25">
      <c r="A197" s="16"/>
      <c r="B197" s="16"/>
      <c r="C197" s="18"/>
      <c r="D197" s="18"/>
      <c r="E197" s="18"/>
      <c r="F197" s="18"/>
      <c r="K197" s="17"/>
    </row>
    <row r="198" spans="1:11" x14ac:dyDescent="0.25">
      <c r="A198" s="16"/>
      <c r="B198" s="16"/>
      <c r="C198" s="18"/>
      <c r="D198" s="18"/>
      <c r="E198" s="18"/>
      <c r="F198" s="18"/>
      <c r="K198" s="17"/>
    </row>
    <row r="199" spans="1:11" x14ac:dyDescent="0.25">
      <c r="A199" s="16"/>
      <c r="B199" s="16"/>
      <c r="C199" s="18"/>
      <c r="D199" s="18"/>
      <c r="E199" s="18"/>
      <c r="F199" s="18"/>
      <c r="K199" s="17"/>
    </row>
    <row r="200" spans="1:11" x14ac:dyDescent="0.25">
      <c r="A200" s="16"/>
      <c r="B200" s="16"/>
      <c r="C200" s="18"/>
      <c r="D200" s="18"/>
      <c r="E200" s="18"/>
      <c r="F200" s="18"/>
      <c r="K200" s="17"/>
    </row>
    <row r="201" spans="1:11" x14ac:dyDescent="0.25">
      <c r="A201" s="16"/>
      <c r="B201" s="16"/>
      <c r="C201" s="18"/>
      <c r="D201" s="18"/>
      <c r="E201" s="18"/>
      <c r="F201" s="18"/>
      <c r="K201" s="17"/>
    </row>
    <row r="202" spans="1:11" x14ac:dyDescent="0.25">
      <c r="A202" s="16"/>
      <c r="B202" s="16"/>
      <c r="C202" s="18"/>
      <c r="D202" s="18"/>
      <c r="E202" s="18"/>
      <c r="F202" s="18"/>
      <c r="K202" s="17"/>
    </row>
    <row r="203" spans="1:11" x14ac:dyDescent="0.25">
      <c r="A203" s="16"/>
      <c r="B203" s="16"/>
      <c r="C203" s="18"/>
      <c r="D203" s="18"/>
      <c r="E203" s="18"/>
      <c r="F203" s="18"/>
      <c r="K203" s="17"/>
    </row>
    <row r="204" spans="1:11" x14ac:dyDescent="0.25">
      <c r="A204" s="16"/>
      <c r="B204" s="16"/>
      <c r="C204" s="18"/>
      <c r="D204" s="18"/>
      <c r="E204" s="18"/>
      <c r="F204" s="18"/>
      <c r="K204" s="17"/>
    </row>
    <row r="205" spans="1:11" x14ac:dyDescent="0.25">
      <c r="A205" s="16"/>
      <c r="B205" s="16"/>
      <c r="C205" s="18"/>
      <c r="D205" s="18"/>
      <c r="E205" s="18"/>
      <c r="F205" s="18"/>
      <c r="K205" s="17"/>
    </row>
    <row r="206" spans="1:11" x14ac:dyDescent="0.25">
      <c r="A206" s="16"/>
      <c r="B206" s="16"/>
      <c r="C206" s="18"/>
      <c r="D206" s="18"/>
      <c r="E206" s="18"/>
      <c r="F206" s="18"/>
      <c r="K206" s="17"/>
    </row>
    <row r="207" spans="1:11" x14ac:dyDescent="0.25">
      <c r="A207" s="16"/>
      <c r="B207" s="16"/>
      <c r="C207" s="18"/>
      <c r="D207" s="18"/>
      <c r="E207" s="18"/>
      <c r="F207" s="18"/>
      <c r="K207" s="17"/>
    </row>
    <row r="208" spans="1:11" x14ac:dyDescent="0.25">
      <c r="A208" s="16"/>
      <c r="B208" s="16"/>
      <c r="C208" s="18"/>
      <c r="D208" s="18"/>
      <c r="E208" s="18"/>
      <c r="F208" s="18"/>
      <c r="K208" s="17"/>
    </row>
    <row r="209" spans="1:11" x14ac:dyDescent="0.25">
      <c r="A209" s="16"/>
      <c r="B209" s="16"/>
      <c r="C209" s="18"/>
      <c r="D209" s="18"/>
      <c r="E209" s="18"/>
      <c r="F209" s="18"/>
      <c r="K209" s="17"/>
    </row>
    <row r="210" spans="1:11" x14ac:dyDescent="0.25">
      <c r="A210" s="16"/>
      <c r="B210" s="16"/>
      <c r="C210" s="18"/>
      <c r="D210" s="18"/>
      <c r="E210" s="18"/>
      <c r="F210" s="18"/>
      <c r="K210" s="17"/>
    </row>
    <row r="211" spans="1:11" x14ac:dyDescent="0.25">
      <c r="A211" s="16"/>
      <c r="B211" s="16"/>
      <c r="C211" s="18"/>
      <c r="D211" s="18"/>
      <c r="E211" s="18"/>
      <c r="F211" s="18"/>
      <c r="K211" s="17"/>
    </row>
    <row r="212" spans="1:11" x14ac:dyDescent="0.25">
      <c r="A212" s="16"/>
      <c r="B212" s="16"/>
      <c r="C212" s="18"/>
      <c r="D212" s="18"/>
      <c r="E212" s="18"/>
      <c r="F212" s="18"/>
      <c r="K212" s="17"/>
    </row>
    <row r="213" spans="1:11" x14ac:dyDescent="0.25">
      <c r="A213" s="16"/>
      <c r="B213" s="16"/>
      <c r="C213" s="18"/>
      <c r="D213" s="18"/>
      <c r="E213" s="18"/>
      <c r="F213" s="18"/>
      <c r="K213" s="17"/>
    </row>
    <row r="214" spans="1:11" x14ac:dyDescent="0.25">
      <c r="A214" s="16"/>
      <c r="B214" s="16"/>
      <c r="C214" s="18"/>
      <c r="D214" s="18"/>
      <c r="E214" s="18"/>
      <c r="F214" s="18"/>
      <c r="K214" s="17"/>
    </row>
    <row r="215" spans="1:11" x14ac:dyDescent="0.25">
      <c r="A215" s="16"/>
      <c r="B215" s="16"/>
      <c r="C215" s="18"/>
      <c r="D215" s="18"/>
      <c r="E215" s="18"/>
      <c r="F215" s="18"/>
      <c r="K215" s="17"/>
    </row>
    <row r="216" spans="1:11" x14ac:dyDescent="0.25">
      <c r="A216" s="16"/>
      <c r="B216" s="16"/>
      <c r="C216" s="18"/>
      <c r="D216" s="18"/>
      <c r="E216" s="18"/>
      <c r="F216" s="18"/>
      <c r="K216" s="17"/>
    </row>
    <row r="217" spans="1:11" x14ac:dyDescent="0.25">
      <c r="A217" s="16"/>
      <c r="B217" s="16"/>
      <c r="C217" s="18"/>
      <c r="D217" s="18"/>
      <c r="E217" s="18"/>
      <c r="F217" s="18"/>
      <c r="K217" s="17"/>
    </row>
    <row r="218" spans="1:11" x14ac:dyDescent="0.25">
      <c r="A218" s="16"/>
      <c r="B218" s="16"/>
      <c r="C218" s="18"/>
      <c r="D218" s="18"/>
      <c r="E218" s="18"/>
      <c r="F218" s="18"/>
      <c r="K218" s="17"/>
    </row>
    <row r="219" spans="1:11" x14ac:dyDescent="0.25">
      <c r="A219" s="16"/>
      <c r="B219" s="16"/>
      <c r="C219" s="18"/>
      <c r="D219" s="18"/>
      <c r="E219" s="18"/>
      <c r="F219" s="18"/>
      <c r="K219" s="17"/>
    </row>
    <row r="220" spans="1:11" x14ac:dyDescent="0.25">
      <c r="A220" s="16"/>
      <c r="B220" s="16"/>
      <c r="C220" s="18"/>
      <c r="D220" s="18"/>
      <c r="E220" s="18"/>
      <c r="F220" s="18"/>
      <c r="K220" s="17"/>
    </row>
    <row r="221" spans="1:11" x14ac:dyDescent="0.25">
      <c r="A221" s="16"/>
      <c r="B221" s="16"/>
      <c r="C221" s="18"/>
      <c r="D221" s="18"/>
      <c r="E221" s="18"/>
      <c r="F221" s="18"/>
      <c r="K221" s="17"/>
    </row>
    <row r="222" spans="1:11" x14ac:dyDescent="0.25">
      <c r="A222" s="16"/>
      <c r="B222" s="16"/>
      <c r="C222" s="18"/>
      <c r="D222" s="18"/>
      <c r="E222" s="18"/>
      <c r="F222" s="18"/>
      <c r="K222" s="17"/>
    </row>
    <row r="223" spans="1:11" x14ac:dyDescent="0.25">
      <c r="A223" s="16"/>
      <c r="B223" s="16"/>
      <c r="C223" s="18"/>
      <c r="D223" s="18"/>
      <c r="E223" s="18"/>
      <c r="F223" s="18"/>
      <c r="K223" s="17"/>
    </row>
    <row r="224" spans="1:11" x14ac:dyDescent="0.25">
      <c r="A224" s="16"/>
      <c r="B224" s="16"/>
      <c r="C224" s="18"/>
      <c r="D224" s="18"/>
      <c r="E224" s="18"/>
      <c r="F224" s="18"/>
      <c r="K224" s="17"/>
    </row>
    <row r="225" spans="1:11" x14ac:dyDescent="0.25">
      <c r="A225" s="16"/>
      <c r="B225" s="16"/>
      <c r="C225" s="18"/>
      <c r="D225" s="18"/>
      <c r="E225" s="18"/>
      <c r="F225" s="18"/>
      <c r="K225" s="17"/>
    </row>
    <row r="226" spans="1:11" x14ac:dyDescent="0.25">
      <c r="A226" s="16"/>
      <c r="B226" s="16"/>
      <c r="C226" s="18"/>
      <c r="D226" s="18"/>
      <c r="E226" s="18"/>
      <c r="F226" s="18"/>
      <c r="K226" s="17"/>
    </row>
    <row r="227" spans="1:11" x14ac:dyDescent="0.25">
      <c r="A227" s="16"/>
      <c r="B227" s="16"/>
      <c r="C227" s="18"/>
      <c r="D227" s="18"/>
      <c r="E227" s="18"/>
      <c r="F227" s="18"/>
      <c r="K227" s="17"/>
    </row>
    <row r="228" spans="1:11" x14ac:dyDescent="0.25">
      <c r="A228" s="16"/>
      <c r="B228" s="16"/>
      <c r="C228" s="18"/>
      <c r="D228" s="18"/>
      <c r="E228" s="18"/>
      <c r="F228" s="18"/>
      <c r="K228" s="17"/>
    </row>
    <row r="229" spans="1:11" x14ac:dyDescent="0.25">
      <c r="A229" s="16"/>
      <c r="B229" s="16"/>
      <c r="C229" s="18"/>
      <c r="D229" s="18"/>
      <c r="E229" s="18"/>
      <c r="F229" s="18"/>
      <c r="K229" s="17"/>
    </row>
    <row r="230" spans="1:11" x14ac:dyDescent="0.25">
      <c r="A230" s="16"/>
      <c r="B230" s="16"/>
      <c r="C230" s="18"/>
      <c r="D230" s="18"/>
      <c r="E230" s="18"/>
      <c r="F230" s="18"/>
      <c r="K230" s="17"/>
    </row>
    <row r="231" spans="1:11" x14ac:dyDescent="0.25">
      <c r="A231" s="16"/>
      <c r="B231" s="16"/>
      <c r="C231" s="18"/>
      <c r="D231" s="18"/>
      <c r="E231" s="18"/>
      <c r="F231" s="18"/>
      <c r="K231" s="17"/>
    </row>
    <row r="232" spans="1:11" x14ac:dyDescent="0.25">
      <c r="A232" s="16"/>
      <c r="B232" s="16"/>
      <c r="C232" s="18"/>
      <c r="D232" s="18"/>
      <c r="E232" s="18"/>
      <c r="F232" s="18"/>
      <c r="K232" s="17"/>
    </row>
    <row r="233" spans="1:11" x14ac:dyDescent="0.25">
      <c r="A233" s="16"/>
      <c r="B233" s="16"/>
      <c r="C233" s="18"/>
      <c r="D233" s="18"/>
      <c r="E233" s="18"/>
      <c r="F233" s="18"/>
      <c r="K233" s="17"/>
    </row>
    <row r="234" spans="1:11" x14ac:dyDescent="0.25">
      <c r="A234" s="16"/>
      <c r="B234" s="16"/>
      <c r="C234" s="18"/>
      <c r="D234" s="18"/>
      <c r="E234" s="18"/>
      <c r="F234" s="18"/>
      <c r="K234" s="17"/>
    </row>
    <row r="235" spans="1:11" x14ac:dyDescent="0.25">
      <c r="A235" s="16"/>
      <c r="B235" s="16"/>
      <c r="C235" s="18"/>
      <c r="D235" s="18"/>
      <c r="E235" s="18"/>
      <c r="F235" s="18"/>
      <c r="K235" s="17"/>
    </row>
    <row r="236" spans="1:11" x14ac:dyDescent="0.25">
      <c r="A236" s="16"/>
      <c r="B236" s="16"/>
      <c r="C236" s="18"/>
      <c r="D236" s="18"/>
      <c r="E236" s="18"/>
      <c r="F236" s="18"/>
      <c r="K236" s="17"/>
    </row>
    <row r="237" spans="1:11" x14ac:dyDescent="0.25">
      <c r="A237" s="16"/>
      <c r="B237" s="16"/>
      <c r="C237" s="18"/>
      <c r="D237" s="18"/>
      <c r="E237" s="18"/>
      <c r="F237" s="18"/>
      <c r="K237" s="17"/>
    </row>
    <row r="238" spans="1:11" x14ac:dyDescent="0.25">
      <c r="A238" s="16"/>
      <c r="B238" s="16"/>
      <c r="C238" s="18"/>
      <c r="D238" s="18"/>
      <c r="E238" s="18"/>
      <c r="F238" s="18"/>
      <c r="K238" s="17"/>
    </row>
    <row r="239" spans="1:11" x14ac:dyDescent="0.25">
      <c r="A239" s="16"/>
      <c r="B239" s="16"/>
      <c r="C239" s="18"/>
      <c r="D239" s="18"/>
      <c r="E239" s="18"/>
      <c r="F239" s="18"/>
      <c r="K239" s="17"/>
    </row>
    <row r="240" spans="1:11" x14ac:dyDescent="0.25">
      <c r="A240" s="16"/>
      <c r="B240" s="16"/>
      <c r="C240" s="18"/>
      <c r="D240" s="18"/>
      <c r="E240" s="18"/>
      <c r="F240" s="18"/>
      <c r="K240" s="17"/>
    </row>
    <row r="241" spans="1:11" x14ac:dyDescent="0.25">
      <c r="A241" s="16"/>
      <c r="B241" s="16"/>
      <c r="C241" s="18"/>
      <c r="D241" s="18"/>
      <c r="E241" s="18"/>
      <c r="F241" s="18"/>
      <c r="K241" s="17"/>
    </row>
    <row r="242" spans="1:11" x14ac:dyDescent="0.25">
      <c r="A242" s="16"/>
      <c r="B242" s="16"/>
      <c r="C242" s="18"/>
      <c r="D242" s="18"/>
      <c r="E242" s="18"/>
      <c r="F242" s="18"/>
      <c r="K242" s="17"/>
    </row>
    <row r="243" spans="1:11" x14ac:dyDescent="0.25">
      <c r="A243" s="16"/>
      <c r="B243" s="16"/>
      <c r="C243" s="18"/>
      <c r="D243" s="18"/>
      <c r="E243" s="18"/>
      <c r="F243" s="18"/>
      <c r="K243" s="17"/>
    </row>
    <row r="244" spans="1:11" x14ac:dyDescent="0.25">
      <c r="A244" s="16"/>
      <c r="B244" s="16"/>
      <c r="C244" s="18"/>
      <c r="D244" s="18"/>
      <c r="E244" s="18"/>
      <c r="F244" s="18"/>
      <c r="K244" s="17"/>
    </row>
    <row r="245" spans="1:11" x14ac:dyDescent="0.25">
      <c r="A245" s="16"/>
      <c r="B245" s="16"/>
      <c r="C245" s="18"/>
      <c r="D245" s="18"/>
      <c r="E245" s="18"/>
      <c r="F245" s="18"/>
      <c r="K245" s="17"/>
    </row>
    <row r="246" spans="1:11" x14ac:dyDescent="0.25">
      <c r="A246" s="16"/>
      <c r="B246" s="16"/>
      <c r="C246" s="18"/>
      <c r="D246" s="18"/>
      <c r="E246" s="18"/>
      <c r="F246" s="18"/>
      <c r="K246" s="17"/>
    </row>
    <row r="247" spans="1:11" x14ac:dyDescent="0.25">
      <c r="A247" s="16"/>
      <c r="B247" s="16"/>
      <c r="C247" s="18"/>
      <c r="D247" s="18"/>
      <c r="E247" s="18"/>
      <c r="F247" s="18"/>
      <c r="K247" s="17"/>
    </row>
    <row r="248" spans="1:11" x14ac:dyDescent="0.25">
      <c r="A248" s="16"/>
      <c r="B248" s="16"/>
      <c r="C248" s="18"/>
      <c r="D248" s="18"/>
      <c r="E248" s="18"/>
      <c r="F248" s="18"/>
      <c r="K248" s="17"/>
    </row>
    <row r="249" spans="1:11" x14ac:dyDescent="0.25">
      <c r="A249" s="16"/>
      <c r="B249" s="16"/>
      <c r="C249" s="18"/>
      <c r="D249" s="18"/>
      <c r="E249" s="18"/>
      <c r="F249" s="18"/>
      <c r="K249" s="17"/>
    </row>
    <row r="250" spans="1:11" x14ac:dyDescent="0.25">
      <c r="A250" s="16"/>
      <c r="B250" s="16"/>
      <c r="C250" s="18"/>
      <c r="D250" s="18"/>
      <c r="E250" s="18"/>
      <c r="F250" s="18"/>
      <c r="K250" s="17"/>
    </row>
    <row r="251" spans="1:11" x14ac:dyDescent="0.25">
      <c r="A251" s="16"/>
      <c r="B251" s="16"/>
      <c r="C251" s="18"/>
      <c r="D251" s="18"/>
      <c r="E251" s="18"/>
      <c r="F251" s="18"/>
      <c r="K251" s="17"/>
    </row>
    <row r="252" spans="1:11" x14ac:dyDescent="0.25">
      <c r="A252" s="16"/>
      <c r="B252" s="16"/>
      <c r="C252" s="18"/>
      <c r="D252" s="18"/>
      <c r="E252" s="18"/>
      <c r="F252" s="18"/>
      <c r="K252" s="17"/>
    </row>
    <row r="253" spans="1:11" x14ac:dyDescent="0.25">
      <c r="A253" s="16"/>
      <c r="B253" s="16"/>
      <c r="C253" s="18"/>
      <c r="D253" s="18"/>
      <c r="E253" s="18"/>
      <c r="F253" s="18"/>
      <c r="K253" s="17"/>
    </row>
    <row r="254" spans="1:11" x14ac:dyDescent="0.25">
      <c r="A254" s="16"/>
      <c r="B254" s="16"/>
      <c r="C254" s="18"/>
      <c r="D254" s="18"/>
      <c r="E254" s="18"/>
      <c r="F254" s="18"/>
      <c r="K254" s="17"/>
    </row>
    <row r="255" spans="1:11" x14ac:dyDescent="0.25">
      <c r="A255" s="16"/>
      <c r="B255" s="16"/>
      <c r="C255" s="18"/>
      <c r="D255" s="18"/>
      <c r="E255" s="18"/>
      <c r="F255" s="18"/>
      <c r="K255" s="17"/>
    </row>
    <row r="256" spans="1:11" x14ac:dyDescent="0.25">
      <c r="A256" s="16"/>
      <c r="B256" s="16"/>
      <c r="C256" s="18"/>
      <c r="D256" s="18"/>
      <c r="E256" s="18"/>
      <c r="F256" s="18"/>
      <c r="K256" s="17"/>
    </row>
    <row r="257" spans="1:11" x14ac:dyDescent="0.25">
      <c r="A257" s="16"/>
      <c r="B257" s="16"/>
      <c r="C257" s="18"/>
      <c r="D257" s="18"/>
      <c r="E257" s="18"/>
      <c r="F257" s="18"/>
      <c r="K257" s="17"/>
    </row>
    <row r="258" spans="1:11" x14ac:dyDescent="0.25">
      <c r="A258" s="16"/>
      <c r="B258" s="16"/>
      <c r="C258" s="18"/>
      <c r="D258" s="18"/>
      <c r="E258" s="18"/>
      <c r="F258" s="18"/>
      <c r="K258" s="17"/>
    </row>
    <row r="259" spans="1:11" x14ac:dyDescent="0.25">
      <c r="A259" s="16"/>
      <c r="B259" s="16"/>
      <c r="C259" s="18"/>
      <c r="D259" s="18"/>
      <c r="E259" s="18"/>
      <c r="F259" s="18"/>
      <c r="K259" s="17"/>
    </row>
    <row r="260" spans="1:11" x14ac:dyDescent="0.25">
      <c r="A260" s="16"/>
      <c r="B260" s="16"/>
      <c r="C260" s="18"/>
      <c r="D260" s="18"/>
      <c r="E260" s="18"/>
      <c r="F260" s="18"/>
      <c r="K260" s="17"/>
    </row>
    <row r="261" spans="1:11" x14ac:dyDescent="0.25">
      <c r="A261" s="16"/>
      <c r="B261" s="16"/>
      <c r="C261" s="18"/>
      <c r="D261" s="18"/>
      <c r="E261" s="18"/>
      <c r="F261" s="18"/>
      <c r="K261" s="17"/>
    </row>
    <row r="262" spans="1:11" x14ac:dyDescent="0.25">
      <c r="A262" s="16"/>
      <c r="B262" s="16"/>
      <c r="C262" s="18"/>
      <c r="D262" s="18"/>
      <c r="E262" s="18"/>
      <c r="F262" s="18"/>
      <c r="K262" s="17"/>
    </row>
    <row r="263" spans="1:11" x14ac:dyDescent="0.25">
      <c r="A263" s="16"/>
      <c r="B263" s="16"/>
      <c r="C263" s="18"/>
      <c r="D263" s="18"/>
      <c r="E263" s="18"/>
      <c r="F263" s="18"/>
      <c r="K263" s="17"/>
    </row>
    <row r="264" spans="1:11" x14ac:dyDescent="0.25">
      <c r="A264" s="16"/>
      <c r="B264" s="16"/>
      <c r="C264" s="18"/>
      <c r="D264" s="18"/>
      <c r="E264" s="18"/>
      <c r="F264" s="18"/>
      <c r="K264" s="17"/>
    </row>
    <row r="265" spans="1:11" x14ac:dyDescent="0.25">
      <c r="A265" s="16"/>
      <c r="B265" s="16"/>
      <c r="C265" s="18"/>
      <c r="D265" s="18"/>
      <c r="E265" s="18"/>
      <c r="F265" s="18"/>
      <c r="K265" s="17"/>
    </row>
    <row r="266" spans="1:11" x14ac:dyDescent="0.25">
      <c r="A266" s="16"/>
      <c r="B266" s="16"/>
      <c r="C266" s="18"/>
      <c r="D266" s="18"/>
      <c r="E266" s="18"/>
      <c r="F266" s="18"/>
      <c r="K266" s="17"/>
    </row>
    <row r="267" spans="1:11" x14ac:dyDescent="0.25">
      <c r="A267" s="16"/>
      <c r="B267" s="16"/>
      <c r="C267" s="18"/>
      <c r="D267" s="18"/>
      <c r="E267" s="18"/>
      <c r="F267" s="18"/>
      <c r="K267" s="17"/>
    </row>
    <row r="268" spans="1:11" x14ac:dyDescent="0.25">
      <c r="A268" s="16"/>
      <c r="B268" s="16"/>
      <c r="C268" s="18"/>
      <c r="D268" s="18"/>
      <c r="E268" s="18"/>
      <c r="F268" s="18"/>
      <c r="K268" s="17"/>
    </row>
    <row r="269" spans="1:11" x14ac:dyDescent="0.25">
      <c r="A269" s="16"/>
      <c r="B269" s="16"/>
      <c r="C269" s="18"/>
      <c r="D269" s="18"/>
      <c r="E269" s="18"/>
      <c r="F269" s="18"/>
      <c r="K269" s="17"/>
    </row>
    <row r="270" spans="1:11" x14ac:dyDescent="0.25">
      <c r="A270" s="16"/>
      <c r="B270" s="16"/>
      <c r="C270" s="18"/>
      <c r="D270" s="18"/>
      <c r="E270" s="18"/>
      <c r="F270" s="18"/>
      <c r="K270" s="17"/>
    </row>
    <row r="271" spans="1:11" x14ac:dyDescent="0.25">
      <c r="A271" s="16"/>
      <c r="B271" s="16"/>
      <c r="C271" s="18"/>
      <c r="D271" s="18"/>
      <c r="E271" s="18"/>
      <c r="F271" s="18"/>
      <c r="K271" s="17"/>
    </row>
    <row r="272" spans="1:11" x14ac:dyDescent="0.25">
      <c r="A272" s="16"/>
      <c r="B272" s="16"/>
      <c r="C272" s="18"/>
      <c r="D272" s="18"/>
      <c r="E272" s="18"/>
      <c r="F272" s="18"/>
      <c r="K272" s="17"/>
    </row>
    <row r="273" spans="1:11" x14ac:dyDescent="0.25">
      <c r="A273" s="16"/>
      <c r="B273" s="16"/>
      <c r="C273" s="18"/>
      <c r="D273" s="18"/>
      <c r="E273" s="18"/>
      <c r="F273" s="18"/>
      <c r="K273" s="17"/>
    </row>
    <row r="274" spans="1:11" x14ac:dyDescent="0.25">
      <c r="A274" s="16"/>
      <c r="B274" s="16"/>
      <c r="C274" s="18"/>
      <c r="D274" s="18"/>
      <c r="E274" s="18"/>
      <c r="F274" s="18"/>
      <c r="K274" s="17"/>
    </row>
    <row r="275" spans="1:11" x14ac:dyDescent="0.25">
      <c r="A275" s="16"/>
      <c r="B275" s="16"/>
      <c r="C275" s="18"/>
      <c r="D275" s="18"/>
      <c r="E275" s="18"/>
      <c r="F275" s="18"/>
      <c r="K275" s="17"/>
    </row>
    <row r="276" spans="1:11" x14ac:dyDescent="0.25">
      <c r="A276" s="16"/>
      <c r="B276" s="16"/>
      <c r="C276" s="18"/>
      <c r="D276" s="18"/>
      <c r="E276" s="18"/>
      <c r="F276" s="18"/>
      <c r="K276" s="17"/>
    </row>
    <row r="277" spans="1:11" x14ac:dyDescent="0.25">
      <c r="A277" s="16"/>
      <c r="B277" s="16"/>
      <c r="C277" s="18"/>
      <c r="D277" s="18"/>
      <c r="E277" s="18"/>
      <c r="F277" s="18"/>
      <c r="K277" s="17"/>
    </row>
    <row r="278" spans="1:11" x14ac:dyDescent="0.25">
      <c r="A278" s="16"/>
      <c r="B278" s="16"/>
      <c r="C278" s="18"/>
      <c r="D278" s="18"/>
      <c r="E278" s="18"/>
      <c r="F278" s="18"/>
      <c r="K278" s="17"/>
    </row>
    <row r="279" spans="1:11" x14ac:dyDescent="0.25">
      <c r="A279" s="16"/>
      <c r="B279" s="16"/>
      <c r="C279" s="18"/>
      <c r="D279" s="18"/>
      <c r="E279" s="18"/>
      <c r="F279" s="18"/>
      <c r="K279" s="17"/>
    </row>
    <row r="280" spans="1:11" x14ac:dyDescent="0.25">
      <c r="A280" s="16"/>
      <c r="B280" s="16"/>
      <c r="C280" s="18"/>
      <c r="D280" s="18"/>
      <c r="E280" s="18"/>
      <c r="F280" s="18"/>
      <c r="K280" s="17"/>
    </row>
    <row r="281" spans="1:11" x14ac:dyDescent="0.25">
      <c r="A281" s="16"/>
      <c r="B281" s="16"/>
      <c r="C281" s="18"/>
      <c r="D281" s="18"/>
      <c r="E281" s="18"/>
      <c r="F281" s="18"/>
      <c r="K281" s="17"/>
    </row>
    <row r="282" spans="1:11" x14ac:dyDescent="0.25">
      <c r="A282" s="16"/>
      <c r="B282" s="16"/>
      <c r="C282" s="18"/>
      <c r="D282" s="18"/>
      <c r="E282" s="18"/>
      <c r="F282" s="18"/>
      <c r="K282" s="17"/>
    </row>
    <row r="283" spans="1:11" x14ac:dyDescent="0.25">
      <c r="A283" s="16"/>
      <c r="B283" s="16"/>
      <c r="C283" s="18"/>
      <c r="D283" s="18"/>
      <c r="E283" s="18"/>
      <c r="F283" s="18"/>
      <c r="K283" s="17"/>
    </row>
    <row r="284" spans="1:11" x14ac:dyDescent="0.25">
      <c r="A284" s="16"/>
      <c r="B284" s="16"/>
      <c r="C284" s="18"/>
      <c r="D284" s="18"/>
      <c r="E284" s="18"/>
      <c r="F284" s="18"/>
      <c r="K284" s="17"/>
    </row>
    <row r="285" spans="1:11" x14ac:dyDescent="0.25">
      <c r="A285" s="16"/>
      <c r="B285" s="16"/>
      <c r="C285" s="18"/>
      <c r="D285" s="18"/>
      <c r="E285" s="18"/>
      <c r="F285" s="18"/>
      <c r="K285" s="17"/>
    </row>
    <row r="286" spans="1:11" x14ac:dyDescent="0.25">
      <c r="A286" s="16"/>
      <c r="B286" s="16"/>
      <c r="C286" s="18"/>
      <c r="D286" s="18"/>
      <c r="E286" s="18"/>
      <c r="F286" s="18"/>
      <c r="K286" s="17"/>
    </row>
    <row r="287" spans="1:11" x14ac:dyDescent="0.25">
      <c r="A287" s="16"/>
      <c r="B287" s="16"/>
      <c r="C287" s="18"/>
      <c r="D287" s="18"/>
      <c r="E287" s="18"/>
      <c r="F287" s="18"/>
      <c r="K287" s="17"/>
    </row>
    <row r="288" spans="1:11" x14ac:dyDescent="0.25">
      <c r="A288" s="16"/>
      <c r="B288" s="16"/>
      <c r="C288" s="18"/>
      <c r="D288" s="18"/>
      <c r="E288" s="18"/>
      <c r="F288" s="18"/>
      <c r="K288" s="17"/>
    </row>
    <row r="289" spans="1:11" x14ac:dyDescent="0.25">
      <c r="A289" s="16"/>
      <c r="B289" s="16"/>
      <c r="C289" s="18"/>
      <c r="D289" s="18"/>
      <c r="E289" s="18"/>
      <c r="F289" s="18"/>
      <c r="K289" s="17"/>
    </row>
    <row r="290" spans="1:11" x14ac:dyDescent="0.25">
      <c r="A290" s="16"/>
      <c r="B290" s="16"/>
      <c r="C290" s="18"/>
      <c r="D290" s="18"/>
      <c r="E290" s="18"/>
      <c r="F290" s="18"/>
      <c r="K290" s="17"/>
    </row>
    <row r="291" spans="1:11" x14ac:dyDescent="0.25">
      <c r="A291" s="16"/>
      <c r="B291" s="16"/>
      <c r="C291" s="18"/>
      <c r="D291" s="18"/>
      <c r="E291" s="18"/>
      <c r="F291" s="18"/>
      <c r="K291" s="17"/>
    </row>
    <row r="292" spans="1:11" x14ac:dyDescent="0.25">
      <c r="A292" s="16"/>
      <c r="B292" s="16"/>
      <c r="C292" s="18"/>
      <c r="D292" s="18"/>
      <c r="E292" s="18"/>
      <c r="F292" s="18"/>
      <c r="K292" s="17"/>
    </row>
    <row r="293" spans="1:11" x14ac:dyDescent="0.25">
      <c r="A293" s="16"/>
      <c r="B293" s="16"/>
      <c r="C293" s="18"/>
      <c r="D293" s="18"/>
      <c r="E293" s="18"/>
      <c r="F293" s="18"/>
      <c r="K293" s="17"/>
    </row>
    <row r="294" spans="1:11" x14ac:dyDescent="0.25">
      <c r="A294" s="16"/>
      <c r="B294" s="16"/>
      <c r="C294" s="18"/>
      <c r="D294" s="18"/>
      <c r="E294" s="18"/>
      <c r="F294" s="18"/>
      <c r="K294" s="17"/>
    </row>
    <row r="295" spans="1:11" x14ac:dyDescent="0.25">
      <c r="A295" s="16"/>
      <c r="B295" s="16"/>
      <c r="C295" s="18"/>
      <c r="D295" s="18"/>
      <c r="E295" s="18"/>
      <c r="F295" s="18"/>
      <c r="K295" s="17"/>
    </row>
    <row r="296" spans="1:11" x14ac:dyDescent="0.25">
      <c r="A296" s="16"/>
      <c r="B296" s="16"/>
      <c r="C296" s="18"/>
      <c r="D296" s="18"/>
      <c r="E296" s="18"/>
      <c r="F296" s="18"/>
      <c r="K296" s="17"/>
    </row>
    <row r="297" spans="1:11" x14ac:dyDescent="0.25">
      <c r="A297" s="16"/>
      <c r="B297" s="16"/>
      <c r="C297" s="18"/>
      <c r="D297" s="18"/>
      <c r="E297" s="18"/>
      <c r="F297" s="18"/>
      <c r="K297" s="17"/>
    </row>
    <row r="298" spans="1:11" x14ac:dyDescent="0.25">
      <c r="A298" s="16"/>
      <c r="B298" s="16"/>
      <c r="C298" s="18"/>
      <c r="D298" s="18"/>
      <c r="E298" s="18"/>
      <c r="F298" s="18"/>
      <c r="K298" s="17"/>
    </row>
    <row r="299" spans="1:11" x14ac:dyDescent="0.25">
      <c r="A299" s="16"/>
      <c r="B299" s="16"/>
      <c r="C299" s="18"/>
      <c r="D299" s="18"/>
      <c r="E299" s="18"/>
      <c r="F299" s="18"/>
      <c r="K299" s="17"/>
    </row>
    <row r="300" spans="1:11" x14ac:dyDescent="0.25">
      <c r="A300" s="16"/>
      <c r="B300" s="16"/>
      <c r="C300" s="18"/>
      <c r="D300" s="18"/>
      <c r="E300" s="18"/>
      <c r="F300" s="18"/>
      <c r="K300" s="17"/>
    </row>
    <row r="301" spans="1:11" x14ac:dyDescent="0.25">
      <c r="A301" s="16"/>
      <c r="B301" s="16"/>
      <c r="C301" s="18"/>
      <c r="D301" s="18"/>
      <c r="E301" s="18"/>
      <c r="F301" s="18"/>
      <c r="K301" s="17"/>
    </row>
    <row r="302" spans="1:11" x14ac:dyDescent="0.25">
      <c r="A302" s="16"/>
      <c r="B302" s="16"/>
      <c r="C302" s="18"/>
      <c r="D302" s="18"/>
      <c r="E302" s="18"/>
      <c r="F302" s="18"/>
      <c r="K302" s="17"/>
    </row>
    <row r="303" spans="1:11" x14ac:dyDescent="0.25">
      <c r="A303" s="16"/>
      <c r="B303" s="16"/>
      <c r="C303" s="18"/>
      <c r="D303" s="18"/>
      <c r="E303" s="18"/>
      <c r="F303" s="18"/>
      <c r="K303" s="17"/>
    </row>
    <row r="304" spans="1:11" x14ac:dyDescent="0.25">
      <c r="A304" s="16"/>
      <c r="B304" s="16"/>
      <c r="C304" s="18"/>
      <c r="D304" s="18"/>
      <c r="E304" s="18"/>
      <c r="F304" s="18"/>
      <c r="K304" s="17"/>
    </row>
    <row r="305" spans="1:11" x14ac:dyDescent="0.25">
      <c r="A305" s="16"/>
      <c r="B305" s="16"/>
      <c r="C305" s="18"/>
      <c r="D305" s="18"/>
      <c r="E305" s="18"/>
      <c r="F305" s="18"/>
      <c r="K305" s="17"/>
    </row>
    <row r="306" spans="1:11" x14ac:dyDescent="0.25">
      <c r="A306" s="16"/>
      <c r="B306" s="16"/>
      <c r="C306" s="18"/>
      <c r="D306" s="18"/>
      <c r="E306" s="18"/>
      <c r="F306" s="18"/>
      <c r="K306" s="17"/>
    </row>
    <row r="307" spans="1:11" x14ac:dyDescent="0.25">
      <c r="A307" s="16"/>
      <c r="B307" s="16"/>
      <c r="C307" s="18"/>
      <c r="D307" s="18"/>
      <c r="E307" s="18"/>
      <c r="F307" s="18"/>
      <c r="K307" s="17"/>
    </row>
    <row r="308" spans="1:11" x14ac:dyDescent="0.25">
      <c r="A308" s="16"/>
      <c r="B308" s="16"/>
      <c r="C308" s="18"/>
      <c r="D308" s="18"/>
      <c r="E308" s="18"/>
      <c r="F308" s="18"/>
      <c r="K308" s="17"/>
    </row>
    <row r="309" spans="1:11" x14ac:dyDescent="0.25">
      <c r="A309" s="16"/>
      <c r="B309" s="16"/>
      <c r="C309" s="18"/>
      <c r="D309" s="18"/>
      <c r="E309" s="18"/>
      <c r="F309" s="18"/>
      <c r="K309" s="17"/>
    </row>
    <row r="310" spans="1:11" x14ac:dyDescent="0.25">
      <c r="A310" s="16"/>
      <c r="B310" s="16"/>
      <c r="C310" s="18"/>
      <c r="D310" s="18"/>
      <c r="E310" s="18"/>
      <c r="F310" s="18"/>
      <c r="K310" s="17"/>
    </row>
    <row r="311" spans="1:11" x14ac:dyDescent="0.25">
      <c r="A311" s="16"/>
      <c r="B311" s="16"/>
      <c r="C311" s="18"/>
      <c r="D311" s="18"/>
      <c r="E311" s="18"/>
      <c r="F311" s="18"/>
      <c r="K311" s="17"/>
    </row>
    <row r="312" spans="1:11" x14ac:dyDescent="0.25">
      <c r="A312" s="16"/>
      <c r="B312" s="16"/>
      <c r="C312" s="18"/>
      <c r="D312" s="18"/>
      <c r="E312" s="18"/>
      <c r="F312" s="18"/>
      <c r="K312" s="17"/>
    </row>
    <row r="313" spans="1:11" x14ac:dyDescent="0.25">
      <c r="A313" s="16"/>
      <c r="B313" s="16"/>
      <c r="C313" s="18"/>
      <c r="D313" s="18"/>
      <c r="E313" s="18"/>
      <c r="F313" s="18"/>
      <c r="K313" s="17"/>
    </row>
    <row r="314" spans="1:11" x14ac:dyDescent="0.25">
      <c r="A314" s="16"/>
      <c r="B314" s="16"/>
      <c r="C314" s="18"/>
      <c r="D314" s="18"/>
      <c r="E314" s="18"/>
      <c r="F314" s="18"/>
      <c r="K314" s="17"/>
    </row>
    <row r="315" spans="1:11" x14ac:dyDescent="0.25">
      <c r="A315" s="16"/>
      <c r="B315" s="16"/>
      <c r="C315" s="18"/>
      <c r="D315" s="18"/>
      <c r="E315" s="18"/>
      <c r="F315" s="18"/>
      <c r="K315" s="17"/>
    </row>
    <row r="316" spans="1:11" x14ac:dyDescent="0.25">
      <c r="A316" s="16"/>
      <c r="B316" s="16"/>
      <c r="C316" s="18"/>
      <c r="D316" s="18"/>
      <c r="E316" s="18"/>
      <c r="F316" s="18"/>
      <c r="K316" s="17"/>
    </row>
    <row r="317" spans="1:11" x14ac:dyDescent="0.25">
      <c r="A317" s="16"/>
      <c r="B317" s="16"/>
      <c r="C317" s="18"/>
      <c r="D317" s="18"/>
      <c r="E317" s="18"/>
      <c r="F317" s="18"/>
      <c r="K317" s="17"/>
    </row>
    <row r="318" spans="1:11" x14ac:dyDescent="0.25">
      <c r="A318" s="16"/>
      <c r="B318" s="16"/>
      <c r="C318" s="18"/>
      <c r="D318" s="18"/>
      <c r="E318" s="18"/>
      <c r="F318" s="18"/>
      <c r="K318" s="17"/>
    </row>
    <row r="319" spans="1:11" x14ac:dyDescent="0.25">
      <c r="A319" s="16"/>
      <c r="B319" s="16"/>
      <c r="C319" s="18"/>
      <c r="D319" s="18"/>
      <c r="E319" s="18"/>
      <c r="F319" s="18"/>
      <c r="K319" s="17"/>
    </row>
    <row r="320" spans="1:11" x14ac:dyDescent="0.25">
      <c r="A320" s="16"/>
      <c r="B320" s="16"/>
      <c r="C320" s="18"/>
      <c r="D320" s="18"/>
      <c r="E320" s="18"/>
      <c r="F320" s="18"/>
      <c r="K320" s="17"/>
    </row>
    <row r="321" spans="1:11" x14ac:dyDescent="0.25">
      <c r="A321" s="16"/>
      <c r="B321" s="16"/>
      <c r="C321" s="18"/>
      <c r="D321" s="18"/>
      <c r="E321" s="18"/>
      <c r="F321" s="18"/>
      <c r="K321" s="17"/>
    </row>
    <row r="322" spans="1:11" x14ac:dyDescent="0.25">
      <c r="A322" s="16"/>
      <c r="B322" s="16"/>
      <c r="C322" s="18"/>
      <c r="D322" s="18"/>
      <c r="E322" s="18"/>
      <c r="F322" s="18"/>
      <c r="K322" s="17"/>
    </row>
    <row r="323" spans="1:11" x14ac:dyDescent="0.25">
      <c r="A323" s="16"/>
      <c r="B323" s="16"/>
      <c r="C323" s="18"/>
      <c r="D323" s="18"/>
      <c r="E323" s="18"/>
      <c r="F323" s="18"/>
      <c r="K323" s="17"/>
    </row>
    <row r="324" spans="1:11" x14ac:dyDescent="0.25">
      <c r="A324" s="16"/>
      <c r="B324" s="16"/>
      <c r="C324" s="18"/>
      <c r="D324" s="18"/>
      <c r="E324" s="18"/>
      <c r="F324" s="18"/>
      <c r="K324" s="17"/>
    </row>
    <row r="325" spans="1:11" x14ac:dyDescent="0.25">
      <c r="A325" s="16"/>
      <c r="B325" s="16"/>
      <c r="C325" s="18"/>
      <c r="D325" s="18"/>
      <c r="E325" s="18"/>
      <c r="F325" s="18"/>
      <c r="K325" s="17"/>
    </row>
    <row r="326" spans="1:11" x14ac:dyDescent="0.25">
      <c r="A326" s="16"/>
      <c r="B326" s="16"/>
      <c r="C326" s="18"/>
      <c r="D326" s="18"/>
      <c r="E326" s="18"/>
      <c r="F326" s="18"/>
      <c r="K326" s="17"/>
    </row>
    <row r="327" spans="1:11" x14ac:dyDescent="0.25">
      <c r="A327" s="16"/>
      <c r="B327" s="16"/>
      <c r="C327" s="18"/>
      <c r="D327" s="18"/>
      <c r="E327" s="18"/>
      <c r="F327" s="18"/>
      <c r="K327" s="17"/>
    </row>
    <row r="328" spans="1:11" x14ac:dyDescent="0.25">
      <c r="A328" s="16"/>
      <c r="B328" s="16"/>
      <c r="C328" s="18"/>
      <c r="D328" s="18"/>
      <c r="E328" s="18"/>
      <c r="F328" s="18"/>
      <c r="K328" s="17"/>
    </row>
    <row r="329" spans="1:11" x14ac:dyDescent="0.25">
      <c r="A329" s="16"/>
      <c r="B329" s="16"/>
      <c r="C329" s="18"/>
      <c r="D329" s="18"/>
      <c r="E329" s="18"/>
      <c r="F329" s="18"/>
      <c r="K329" s="17"/>
    </row>
    <row r="330" spans="1:11" x14ac:dyDescent="0.25">
      <c r="A330" s="16"/>
      <c r="B330" s="16"/>
      <c r="C330" s="18"/>
      <c r="D330" s="18"/>
      <c r="E330" s="18"/>
      <c r="F330" s="18"/>
      <c r="K330" s="17"/>
    </row>
    <row r="331" spans="1:11" x14ac:dyDescent="0.25">
      <c r="A331" s="16"/>
      <c r="B331" s="16"/>
      <c r="C331" s="18"/>
      <c r="D331" s="18"/>
      <c r="E331" s="18"/>
      <c r="F331" s="18"/>
      <c r="K331" s="17"/>
    </row>
    <row r="332" spans="1:11" x14ac:dyDescent="0.25">
      <c r="A332" s="16"/>
      <c r="B332" s="16"/>
      <c r="C332" s="18"/>
      <c r="D332" s="18"/>
      <c r="E332" s="18"/>
      <c r="F332" s="18"/>
      <c r="K332" s="17"/>
    </row>
    <row r="333" spans="1:11" x14ac:dyDescent="0.25">
      <c r="A333" s="16"/>
      <c r="B333" s="16"/>
      <c r="C333" s="18"/>
      <c r="D333" s="18"/>
      <c r="E333" s="18"/>
      <c r="F333" s="18"/>
      <c r="K333" s="17"/>
    </row>
    <row r="334" spans="1:11" x14ac:dyDescent="0.25">
      <c r="A334" s="16"/>
      <c r="B334" s="16"/>
      <c r="C334" s="18"/>
      <c r="D334" s="18"/>
      <c r="E334" s="18"/>
      <c r="F334" s="18"/>
      <c r="K334" s="17"/>
    </row>
    <row r="335" spans="1:11" x14ac:dyDescent="0.25">
      <c r="A335" s="16"/>
      <c r="B335" s="16"/>
      <c r="C335" s="18"/>
      <c r="D335" s="18"/>
      <c r="E335" s="18"/>
      <c r="F335" s="18"/>
      <c r="K335" s="17"/>
    </row>
    <row r="336" spans="1:11" x14ac:dyDescent="0.25">
      <c r="A336" s="16"/>
      <c r="B336" s="16"/>
      <c r="C336" s="18"/>
      <c r="D336" s="18"/>
      <c r="E336" s="18"/>
      <c r="F336" s="18"/>
      <c r="K336" s="17"/>
    </row>
    <row r="337" spans="1:11" x14ac:dyDescent="0.25">
      <c r="A337" s="16"/>
      <c r="B337" s="16"/>
      <c r="C337" s="18"/>
      <c r="D337" s="18"/>
      <c r="E337" s="18"/>
      <c r="F337" s="18"/>
      <c r="K337" s="17"/>
    </row>
    <row r="338" spans="1:11" x14ac:dyDescent="0.25">
      <c r="A338" s="16"/>
      <c r="B338" s="16"/>
      <c r="C338" s="18"/>
      <c r="D338" s="18"/>
      <c r="E338" s="18"/>
      <c r="F338" s="18"/>
      <c r="K338" s="17"/>
    </row>
    <row r="339" spans="1:11" x14ac:dyDescent="0.25">
      <c r="A339" s="16"/>
      <c r="B339" s="16"/>
      <c r="C339" s="18"/>
      <c r="D339" s="18"/>
      <c r="E339" s="18"/>
      <c r="F339" s="18"/>
      <c r="K339" s="17"/>
    </row>
    <row r="340" spans="1:11" x14ac:dyDescent="0.25">
      <c r="A340" s="16"/>
      <c r="B340" s="16"/>
      <c r="C340" s="18"/>
      <c r="D340" s="18"/>
      <c r="E340" s="18"/>
      <c r="F340" s="18"/>
      <c r="K340" s="17"/>
    </row>
    <row r="341" spans="1:11" x14ac:dyDescent="0.25">
      <c r="A341" s="16"/>
      <c r="B341" s="16"/>
      <c r="C341" s="18"/>
      <c r="D341" s="18"/>
      <c r="E341" s="18"/>
      <c r="F341" s="18"/>
      <c r="K341" s="17"/>
    </row>
    <row r="342" spans="1:11" x14ac:dyDescent="0.25">
      <c r="A342" s="16"/>
      <c r="B342" s="16"/>
      <c r="C342" s="18"/>
      <c r="D342" s="18"/>
      <c r="E342" s="18"/>
      <c r="F342" s="18"/>
      <c r="K342" s="17"/>
    </row>
    <row r="343" spans="1:11" x14ac:dyDescent="0.25">
      <c r="A343" s="16"/>
      <c r="B343" s="16"/>
      <c r="C343" s="18"/>
      <c r="D343" s="18"/>
      <c r="E343" s="18"/>
      <c r="F343" s="18"/>
      <c r="K343" s="17"/>
    </row>
    <row r="344" spans="1:11" x14ac:dyDescent="0.25">
      <c r="A344" s="16"/>
      <c r="B344" s="16"/>
      <c r="C344" s="18"/>
      <c r="D344" s="18"/>
      <c r="E344" s="18"/>
      <c r="F344" s="18"/>
      <c r="K344" s="17"/>
    </row>
    <row r="345" spans="1:11" x14ac:dyDescent="0.25">
      <c r="A345" s="16"/>
      <c r="B345" s="16"/>
      <c r="C345" s="18"/>
      <c r="D345" s="18"/>
      <c r="E345" s="18"/>
      <c r="F345" s="18"/>
      <c r="K345" s="17"/>
    </row>
    <row r="346" spans="1:11" x14ac:dyDescent="0.25">
      <c r="A346" s="16"/>
      <c r="B346" s="16"/>
      <c r="C346" s="18"/>
      <c r="D346" s="18"/>
      <c r="E346" s="18"/>
      <c r="F346" s="18"/>
      <c r="K346" s="17"/>
    </row>
    <row r="347" spans="1:11" x14ac:dyDescent="0.25">
      <c r="A347" s="16"/>
      <c r="B347" s="16"/>
      <c r="C347" s="18"/>
      <c r="D347" s="18"/>
      <c r="E347" s="18"/>
      <c r="F347" s="18"/>
      <c r="K347" s="17"/>
    </row>
    <row r="348" spans="1:11" x14ac:dyDescent="0.25">
      <c r="A348" s="16"/>
      <c r="B348" s="16"/>
      <c r="C348" s="18"/>
      <c r="D348" s="18"/>
      <c r="E348" s="18"/>
      <c r="F348" s="18"/>
      <c r="K348" s="17"/>
    </row>
    <row r="349" spans="1:11" x14ac:dyDescent="0.25">
      <c r="A349" s="16"/>
      <c r="B349" s="16"/>
      <c r="C349" s="18"/>
      <c r="D349" s="18"/>
      <c r="E349" s="18"/>
      <c r="F349" s="18"/>
      <c r="K349" s="17"/>
    </row>
    <row r="350" spans="1:11" x14ac:dyDescent="0.25">
      <c r="A350" s="16"/>
      <c r="B350" s="16"/>
      <c r="C350" s="18"/>
      <c r="D350" s="18"/>
      <c r="E350" s="18"/>
      <c r="F350" s="18"/>
      <c r="K350" s="17"/>
    </row>
    <row r="351" spans="1:11" x14ac:dyDescent="0.25">
      <c r="A351" s="16"/>
      <c r="B351" s="16"/>
      <c r="C351" s="18"/>
      <c r="D351" s="18"/>
      <c r="E351" s="18"/>
      <c r="F351" s="18"/>
      <c r="K351" s="17"/>
    </row>
    <row r="352" spans="1:11" x14ac:dyDescent="0.25">
      <c r="A352" s="16"/>
      <c r="B352" s="16"/>
      <c r="C352" s="18"/>
      <c r="D352" s="18"/>
      <c r="E352" s="18"/>
      <c r="F352" s="18"/>
      <c r="K352" s="17"/>
    </row>
    <row r="353" spans="1:11" x14ac:dyDescent="0.25">
      <c r="A353" s="16"/>
      <c r="B353" s="16"/>
      <c r="C353" s="18"/>
      <c r="D353" s="18"/>
      <c r="E353" s="18"/>
      <c r="F353" s="18"/>
      <c r="K353" s="17"/>
    </row>
    <row r="354" spans="1:11" x14ac:dyDescent="0.25">
      <c r="A354" s="16"/>
      <c r="B354" s="16"/>
      <c r="C354" s="18"/>
      <c r="D354" s="18"/>
      <c r="E354" s="18"/>
      <c r="F354" s="18"/>
      <c r="K354" s="17"/>
    </row>
    <row r="355" spans="1:11" x14ac:dyDescent="0.25">
      <c r="A355" s="16"/>
      <c r="B355" s="16"/>
      <c r="C355" s="18"/>
      <c r="D355" s="18"/>
      <c r="E355" s="18"/>
      <c r="F355" s="18"/>
      <c r="K355" s="17"/>
    </row>
    <row r="356" spans="1:11" x14ac:dyDescent="0.25">
      <c r="A356" s="16"/>
      <c r="B356" s="16"/>
      <c r="C356" s="18"/>
      <c r="D356" s="18"/>
      <c r="E356" s="18"/>
      <c r="F356" s="18"/>
      <c r="K356" s="17"/>
    </row>
    <row r="357" spans="1:11" x14ac:dyDescent="0.25">
      <c r="A357" s="16"/>
      <c r="B357" s="16"/>
      <c r="C357" s="18"/>
      <c r="D357" s="18"/>
      <c r="E357" s="18"/>
      <c r="F357" s="18"/>
      <c r="K357" s="17"/>
    </row>
    <row r="358" spans="1:11" x14ac:dyDescent="0.25">
      <c r="A358" s="16"/>
      <c r="B358" s="16"/>
      <c r="C358" s="18"/>
      <c r="D358" s="18"/>
      <c r="E358" s="18"/>
      <c r="F358" s="18"/>
      <c r="K358" s="17"/>
    </row>
    <row r="359" spans="1:11" x14ac:dyDescent="0.25">
      <c r="A359" s="16"/>
      <c r="B359" s="16"/>
      <c r="C359" s="18"/>
      <c r="D359" s="18"/>
      <c r="E359" s="18"/>
      <c r="F359" s="18"/>
      <c r="K359" s="17"/>
    </row>
    <row r="360" spans="1:11" x14ac:dyDescent="0.25">
      <c r="A360" s="16"/>
      <c r="B360" s="16"/>
      <c r="C360" s="18"/>
      <c r="D360" s="18"/>
      <c r="E360" s="18"/>
      <c r="F360" s="18"/>
      <c r="K360" s="17"/>
    </row>
    <row r="361" spans="1:11" x14ac:dyDescent="0.25">
      <c r="A361" s="16"/>
      <c r="B361" s="16"/>
      <c r="C361" s="18"/>
      <c r="D361" s="18"/>
      <c r="E361" s="18"/>
      <c r="F361" s="18"/>
      <c r="K361" s="17"/>
    </row>
    <row r="362" spans="1:11" x14ac:dyDescent="0.25">
      <c r="A362" s="16"/>
      <c r="B362" s="16"/>
      <c r="C362" s="18"/>
      <c r="D362" s="18"/>
      <c r="E362" s="18"/>
      <c r="F362" s="18"/>
      <c r="K362" s="17"/>
    </row>
    <row r="363" spans="1:11" x14ac:dyDescent="0.25">
      <c r="A363" s="16"/>
      <c r="B363" s="16"/>
      <c r="C363" s="18"/>
      <c r="D363" s="18"/>
      <c r="E363" s="18"/>
      <c r="F363" s="18"/>
      <c r="K363" s="17"/>
    </row>
    <row r="364" spans="1:11" x14ac:dyDescent="0.25">
      <c r="A364" s="16"/>
      <c r="B364" s="16"/>
      <c r="C364" s="18"/>
      <c r="D364" s="18"/>
      <c r="E364" s="18"/>
      <c r="F364" s="18"/>
      <c r="K364" s="17"/>
    </row>
    <row r="365" spans="1:11" x14ac:dyDescent="0.25">
      <c r="A365" s="16"/>
      <c r="B365" s="16"/>
      <c r="C365" s="18"/>
      <c r="D365" s="18"/>
      <c r="E365" s="18"/>
      <c r="F365" s="18"/>
      <c r="K365" s="17"/>
    </row>
    <row r="366" spans="1:11" x14ac:dyDescent="0.25">
      <c r="A366" s="16"/>
      <c r="B366" s="16"/>
      <c r="C366" s="18"/>
      <c r="D366" s="18"/>
      <c r="E366" s="18"/>
      <c r="F366" s="18"/>
      <c r="K366" s="17"/>
    </row>
    <row r="367" spans="1:11" x14ac:dyDescent="0.25">
      <c r="A367" s="16"/>
      <c r="B367" s="16"/>
      <c r="C367" s="18"/>
      <c r="D367" s="18"/>
      <c r="E367" s="18"/>
      <c r="F367" s="18"/>
      <c r="K367" s="17"/>
    </row>
    <row r="368" spans="1:11" x14ac:dyDescent="0.25">
      <c r="A368" s="16"/>
      <c r="B368" s="16"/>
      <c r="C368" s="18"/>
      <c r="D368" s="18"/>
      <c r="E368" s="18"/>
      <c r="F368" s="18"/>
      <c r="K368" s="17"/>
    </row>
    <row r="369" spans="1:11" x14ac:dyDescent="0.25">
      <c r="A369" s="16"/>
      <c r="B369" s="16"/>
      <c r="C369" s="18"/>
      <c r="D369" s="18"/>
      <c r="E369" s="18"/>
      <c r="F369" s="18"/>
      <c r="K369" s="17"/>
    </row>
    <row r="370" spans="1:11" x14ac:dyDescent="0.25">
      <c r="A370" s="16"/>
      <c r="B370" s="16"/>
      <c r="C370" s="18"/>
      <c r="D370" s="18"/>
      <c r="E370" s="18"/>
      <c r="F370" s="18"/>
      <c r="K370" s="17"/>
    </row>
    <row r="371" spans="1:11" x14ac:dyDescent="0.25">
      <c r="A371" s="16"/>
      <c r="B371" s="16"/>
      <c r="C371" s="18"/>
      <c r="D371" s="18"/>
      <c r="E371" s="18"/>
      <c r="F371" s="18"/>
      <c r="K371" s="17"/>
    </row>
    <row r="372" spans="1:11" x14ac:dyDescent="0.25">
      <c r="A372" s="16"/>
      <c r="B372" s="16"/>
      <c r="C372" s="18"/>
      <c r="D372" s="18"/>
      <c r="E372" s="18"/>
      <c r="F372" s="18"/>
      <c r="K372" s="17"/>
    </row>
    <row r="373" spans="1:11" x14ac:dyDescent="0.25">
      <c r="A373" s="16"/>
      <c r="B373" s="16"/>
      <c r="C373" s="18"/>
      <c r="D373" s="18"/>
      <c r="E373" s="18"/>
      <c r="F373" s="18"/>
      <c r="K373" s="17"/>
    </row>
    <row r="374" spans="1:11" x14ac:dyDescent="0.25">
      <c r="A374" s="16"/>
      <c r="B374" s="16"/>
      <c r="C374" s="18"/>
      <c r="D374" s="18"/>
      <c r="E374" s="18"/>
      <c r="F374" s="18"/>
      <c r="K374" s="17"/>
    </row>
    <row r="375" spans="1:11" x14ac:dyDescent="0.25">
      <c r="A375" s="16"/>
      <c r="B375" s="16"/>
      <c r="C375" s="18"/>
      <c r="D375" s="18"/>
      <c r="E375" s="18"/>
      <c r="F375" s="18"/>
      <c r="K375" s="17"/>
    </row>
    <row r="376" spans="1:11" x14ac:dyDescent="0.25">
      <c r="A376" s="16"/>
      <c r="B376" s="16"/>
      <c r="C376" s="18"/>
      <c r="D376" s="18"/>
      <c r="E376" s="18"/>
      <c r="F376" s="18"/>
      <c r="K376" s="17"/>
    </row>
    <row r="377" spans="1:11" x14ac:dyDescent="0.25">
      <c r="A377" s="16"/>
      <c r="B377" s="16"/>
      <c r="C377" s="18"/>
      <c r="D377" s="18"/>
      <c r="E377" s="18"/>
      <c r="F377" s="18"/>
      <c r="K377" s="17"/>
    </row>
    <row r="378" spans="1:11" x14ac:dyDescent="0.25">
      <c r="A378" s="16"/>
      <c r="B378" s="16"/>
      <c r="C378" s="18"/>
      <c r="D378" s="18"/>
      <c r="E378" s="18"/>
      <c r="F378" s="18"/>
      <c r="K378" s="17"/>
    </row>
    <row r="379" spans="1:11" x14ac:dyDescent="0.25">
      <c r="A379" s="16"/>
      <c r="B379" s="16"/>
      <c r="C379" s="18"/>
      <c r="D379" s="18"/>
      <c r="E379" s="18"/>
      <c r="F379" s="18"/>
      <c r="K379" s="17"/>
    </row>
    <row r="380" spans="1:11" x14ac:dyDescent="0.25">
      <c r="A380" s="16"/>
      <c r="B380" s="16"/>
      <c r="C380" s="18"/>
      <c r="D380" s="18"/>
      <c r="E380" s="18"/>
      <c r="F380" s="18"/>
      <c r="K380" s="17"/>
    </row>
    <row r="381" spans="1:11" x14ac:dyDescent="0.25">
      <c r="A381" s="16"/>
      <c r="B381" s="16"/>
      <c r="C381" s="18"/>
      <c r="D381" s="18"/>
      <c r="E381" s="18"/>
      <c r="F381" s="18"/>
      <c r="K381" s="17"/>
    </row>
    <row r="382" spans="1:11" x14ac:dyDescent="0.25">
      <c r="A382" s="16"/>
      <c r="B382" s="16"/>
      <c r="C382" s="18"/>
      <c r="D382" s="18"/>
      <c r="E382" s="18"/>
      <c r="F382" s="18"/>
      <c r="K382" s="17"/>
    </row>
    <row r="383" spans="1:11" x14ac:dyDescent="0.25">
      <c r="A383" s="16"/>
      <c r="B383" s="16"/>
      <c r="C383" s="18"/>
      <c r="D383" s="18"/>
      <c r="E383" s="18"/>
      <c r="F383" s="18"/>
      <c r="K383" s="17"/>
    </row>
    <row r="384" spans="1:11" x14ac:dyDescent="0.25">
      <c r="A384" s="16"/>
      <c r="B384" s="16"/>
      <c r="C384" s="18"/>
      <c r="D384" s="18"/>
      <c r="E384" s="18"/>
      <c r="F384" s="18"/>
      <c r="K384" s="17"/>
    </row>
    <row r="385" spans="1:11" x14ac:dyDescent="0.25">
      <c r="A385" s="16"/>
      <c r="B385" s="16"/>
      <c r="C385" s="18"/>
      <c r="D385" s="18"/>
      <c r="E385" s="18"/>
      <c r="F385" s="18"/>
      <c r="K385" s="17"/>
    </row>
    <row r="386" spans="1:11" x14ac:dyDescent="0.25">
      <c r="A386" s="16"/>
      <c r="B386" s="16"/>
      <c r="C386" s="18"/>
      <c r="D386" s="18"/>
      <c r="E386" s="18"/>
      <c r="F386" s="18"/>
      <c r="K386" s="17"/>
    </row>
    <row r="387" spans="1:11" x14ac:dyDescent="0.25">
      <c r="A387" s="16"/>
      <c r="B387" s="16"/>
      <c r="C387" s="18"/>
      <c r="D387" s="18"/>
      <c r="E387" s="18"/>
      <c r="F387" s="18"/>
      <c r="K387" s="17"/>
    </row>
    <row r="388" spans="1:11" x14ac:dyDescent="0.25">
      <c r="A388" s="16"/>
      <c r="B388" s="16"/>
      <c r="C388" s="18"/>
      <c r="D388" s="18"/>
      <c r="E388" s="18"/>
      <c r="F388" s="18"/>
      <c r="K388" s="17"/>
    </row>
    <row r="389" spans="1:11" x14ac:dyDescent="0.25">
      <c r="A389" s="16"/>
      <c r="B389" s="16"/>
      <c r="C389" s="18"/>
      <c r="D389" s="18"/>
      <c r="E389" s="18"/>
      <c r="F389" s="18"/>
      <c r="K389" s="17"/>
    </row>
    <row r="390" spans="1:11" x14ac:dyDescent="0.25">
      <c r="A390" s="16"/>
      <c r="B390" s="16"/>
      <c r="C390" s="18"/>
      <c r="D390" s="18"/>
      <c r="E390" s="18"/>
      <c r="F390" s="18"/>
      <c r="K390" s="17"/>
    </row>
    <row r="391" spans="1:11" x14ac:dyDescent="0.25">
      <c r="A391" s="16"/>
      <c r="B391" s="16"/>
      <c r="C391" s="18"/>
      <c r="D391" s="18"/>
      <c r="E391" s="18"/>
      <c r="F391" s="18"/>
      <c r="K391" s="17"/>
    </row>
    <row r="392" spans="1:11" x14ac:dyDescent="0.25">
      <c r="A392" s="16"/>
      <c r="B392" s="16"/>
      <c r="C392" s="18"/>
      <c r="D392" s="18"/>
      <c r="E392" s="18"/>
      <c r="F392" s="18"/>
      <c r="K392" s="17"/>
    </row>
    <row r="393" spans="1:11" x14ac:dyDescent="0.25">
      <c r="A393" s="16"/>
      <c r="B393" s="16"/>
      <c r="C393" s="18"/>
      <c r="D393" s="18"/>
      <c r="E393" s="18"/>
      <c r="F393" s="18"/>
      <c r="K393" s="17"/>
    </row>
    <row r="394" spans="1:11" x14ac:dyDescent="0.25">
      <c r="A394" s="16"/>
      <c r="B394" s="16"/>
      <c r="C394" s="18"/>
      <c r="D394" s="18"/>
      <c r="E394" s="18"/>
      <c r="F394" s="18"/>
      <c r="K394" s="17"/>
    </row>
    <row r="395" spans="1:11" x14ac:dyDescent="0.25">
      <c r="A395" s="16"/>
      <c r="B395" s="16"/>
      <c r="C395" s="18"/>
      <c r="D395" s="18"/>
      <c r="E395" s="18"/>
      <c r="F395" s="18"/>
      <c r="K395" s="17"/>
    </row>
    <row r="396" spans="1:11" x14ac:dyDescent="0.25">
      <c r="A396" s="16"/>
      <c r="B396" s="16"/>
      <c r="C396" s="18"/>
      <c r="D396" s="18"/>
      <c r="E396" s="18"/>
      <c r="F396" s="18"/>
      <c r="K396" s="17"/>
    </row>
    <row r="397" spans="1:11" x14ac:dyDescent="0.25">
      <c r="A397" s="16"/>
      <c r="B397" s="16"/>
      <c r="C397" s="18"/>
      <c r="D397" s="18"/>
      <c r="E397" s="18"/>
      <c r="F397" s="18"/>
      <c r="K397" s="17"/>
    </row>
    <row r="398" spans="1:11" x14ac:dyDescent="0.25">
      <c r="A398" s="16"/>
      <c r="B398" s="16"/>
      <c r="C398" s="18"/>
      <c r="D398" s="18"/>
      <c r="E398" s="18"/>
      <c r="F398" s="18"/>
      <c r="K398" s="17"/>
    </row>
    <row r="399" spans="1:11" x14ac:dyDescent="0.25">
      <c r="A399" s="16"/>
      <c r="B399" s="16"/>
      <c r="C399" s="18"/>
      <c r="D399" s="18"/>
      <c r="E399" s="18"/>
      <c r="F399" s="18"/>
      <c r="K399" s="17"/>
    </row>
    <row r="400" spans="1:11" x14ac:dyDescent="0.25">
      <c r="A400" s="16"/>
      <c r="B400" s="16"/>
      <c r="C400" s="18"/>
      <c r="D400" s="18"/>
      <c r="E400" s="18"/>
      <c r="F400" s="18"/>
      <c r="K400" s="17"/>
    </row>
    <row r="401" spans="1:12" x14ac:dyDescent="0.25">
      <c r="A401" s="16"/>
      <c r="B401" s="16"/>
      <c r="C401" s="18"/>
      <c r="D401" s="18"/>
      <c r="E401" s="18"/>
      <c r="F401" s="18"/>
      <c r="K401" s="17"/>
    </row>
    <row r="402" spans="1:12" x14ac:dyDescent="0.25">
      <c r="A402" s="16"/>
      <c r="B402" s="16"/>
      <c r="C402" s="18"/>
      <c r="D402" s="18"/>
      <c r="E402" s="18"/>
      <c r="F402" s="18"/>
      <c r="K402" s="17"/>
    </row>
    <row r="403" spans="1:12" x14ac:dyDescent="0.25">
      <c r="A403" s="16"/>
      <c r="B403" s="16"/>
      <c r="C403" s="18"/>
      <c r="D403" s="18"/>
      <c r="E403" s="18"/>
      <c r="F403" s="18"/>
      <c r="K403" s="17"/>
    </row>
    <row r="404" spans="1:12" x14ac:dyDescent="0.25">
      <c r="A404" s="16"/>
      <c r="B404" s="16"/>
      <c r="C404" s="18"/>
      <c r="D404" s="18"/>
      <c r="E404" s="18"/>
      <c r="F404" s="18"/>
      <c r="K404" s="17"/>
    </row>
    <row r="405" spans="1:12" x14ac:dyDescent="0.25">
      <c r="A405" s="16"/>
      <c r="B405" s="16"/>
      <c r="C405" s="18"/>
      <c r="D405" s="18"/>
      <c r="E405" s="18"/>
      <c r="F405" s="18"/>
      <c r="K405" s="17"/>
    </row>
    <row r="406" spans="1:12" x14ac:dyDescent="0.25">
      <c r="A406" s="16"/>
      <c r="B406" s="16"/>
      <c r="C406" s="18"/>
      <c r="D406" s="18"/>
      <c r="E406" s="18"/>
      <c r="F406" s="18"/>
      <c r="K406" s="17"/>
      <c r="L406" s="31"/>
    </row>
    <row r="407" spans="1:12" x14ac:dyDescent="0.25">
      <c r="A407" s="16"/>
      <c r="B407" s="16"/>
      <c r="C407" s="18"/>
      <c r="D407" s="18"/>
      <c r="E407" s="18"/>
      <c r="F407" s="18"/>
      <c r="K407" s="17"/>
    </row>
    <row r="408" spans="1:12" x14ac:dyDescent="0.25">
      <c r="A408" s="16"/>
      <c r="B408" s="16"/>
      <c r="C408" s="18"/>
      <c r="D408" s="18"/>
      <c r="E408" s="18"/>
      <c r="F408" s="18"/>
      <c r="K408" s="17"/>
    </row>
    <row r="409" spans="1:12" x14ac:dyDescent="0.25">
      <c r="A409" s="16"/>
      <c r="B409" s="16"/>
      <c r="C409" s="18"/>
      <c r="D409" s="18"/>
      <c r="E409" s="18"/>
      <c r="F409" s="18"/>
      <c r="K409" s="17"/>
    </row>
    <row r="410" spans="1:12" x14ac:dyDescent="0.25">
      <c r="A410" s="16"/>
      <c r="B410" s="16"/>
      <c r="C410" s="18"/>
      <c r="D410" s="18"/>
      <c r="E410" s="18"/>
      <c r="F410" s="18"/>
      <c r="K410" s="17"/>
    </row>
    <row r="411" spans="1:12" x14ac:dyDescent="0.25">
      <c r="A411" s="16"/>
      <c r="B411" s="16"/>
      <c r="C411" s="18"/>
      <c r="D411" s="18"/>
      <c r="E411" s="18"/>
      <c r="F411" s="18"/>
      <c r="K411" s="17"/>
    </row>
    <row r="412" spans="1:12" x14ac:dyDescent="0.25">
      <c r="A412" s="16"/>
      <c r="B412" s="16"/>
      <c r="C412" s="18"/>
      <c r="D412" s="18"/>
      <c r="E412" s="18"/>
      <c r="F412" s="18"/>
      <c r="K412" s="17"/>
    </row>
    <row r="413" spans="1:12" x14ac:dyDescent="0.25">
      <c r="A413" s="16"/>
      <c r="B413" s="16"/>
      <c r="C413" s="18"/>
      <c r="D413" s="18"/>
      <c r="E413" s="18"/>
      <c r="F413" s="18"/>
      <c r="K413" s="17"/>
    </row>
    <row r="414" spans="1:12" x14ac:dyDescent="0.25">
      <c r="A414" s="16"/>
      <c r="B414" s="16"/>
      <c r="C414" s="18"/>
      <c r="D414" s="18"/>
      <c r="E414" s="18"/>
      <c r="F414" s="18"/>
      <c r="K414" s="17"/>
    </row>
    <row r="415" spans="1:12" x14ac:dyDescent="0.25">
      <c r="A415" s="16"/>
      <c r="B415" s="16"/>
      <c r="C415" s="18"/>
      <c r="D415" s="18"/>
      <c r="E415" s="18"/>
      <c r="F415" s="18"/>
      <c r="K415" s="17"/>
    </row>
    <row r="416" spans="1:12" x14ac:dyDescent="0.25">
      <c r="A416" s="16"/>
      <c r="B416" s="16"/>
      <c r="C416" s="18"/>
      <c r="D416" s="18"/>
      <c r="E416" s="18"/>
      <c r="F416" s="18"/>
      <c r="K416" s="17"/>
    </row>
    <row r="417" spans="1:11" x14ac:dyDescent="0.25">
      <c r="A417" s="16"/>
      <c r="B417" s="16"/>
      <c r="C417" s="18"/>
      <c r="D417" s="18"/>
      <c r="E417" s="18"/>
      <c r="F417" s="18"/>
      <c r="K417" s="17"/>
    </row>
    <row r="418" spans="1:11" x14ac:dyDescent="0.25">
      <c r="A418" s="16"/>
      <c r="B418" s="16"/>
      <c r="C418" s="18"/>
      <c r="D418" s="18"/>
      <c r="E418" s="18"/>
      <c r="F418" s="18"/>
      <c r="K418" s="17"/>
    </row>
    <row r="419" spans="1:11" x14ac:dyDescent="0.25">
      <c r="A419" s="16"/>
      <c r="B419" s="16"/>
      <c r="C419" s="18"/>
      <c r="D419" s="18"/>
      <c r="E419" s="18"/>
      <c r="F419" s="18"/>
      <c r="K419" s="17"/>
    </row>
    <row r="420" spans="1:11" x14ac:dyDescent="0.25">
      <c r="A420" s="16"/>
      <c r="B420" s="16"/>
      <c r="C420" s="18"/>
      <c r="D420" s="18"/>
      <c r="E420" s="18"/>
      <c r="F420" s="18"/>
      <c r="K420" s="17"/>
    </row>
    <row r="421" spans="1:11" x14ac:dyDescent="0.25">
      <c r="A421" s="16"/>
      <c r="B421" s="16"/>
      <c r="C421" s="18"/>
      <c r="D421" s="18"/>
      <c r="E421" s="18"/>
      <c r="F421" s="18"/>
      <c r="K421" s="17"/>
    </row>
    <row r="422" spans="1:11" x14ac:dyDescent="0.25">
      <c r="A422" s="16"/>
      <c r="B422" s="16"/>
      <c r="C422" s="18"/>
      <c r="D422" s="18"/>
      <c r="E422" s="18"/>
      <c r="F422" s="18"/>
      <c r="K422" s="17"/>
    </row>
    <row r="423" spans="1:11" x14ac:dyDescent="0.25">
      <c r="A423" s="16"/>
      <c r="B423" s="16"/>
      <c r="C423" s="18"/>
      <c r="D423" s="18"/>
      <c r="E423" s="18"/>
      <c r="F423" s="18"/>
      <c r="K423" s="17"/>
    </row>
    <row r="424" spans="1:11" x14ac:dyDescent="0.25">
      <c r="A424" s="16"/>
      <c r="B424" s="16"/>
      <c r="C424" s="18"/>
      <c r="D424" s="18"/>
      <c r="E424" s="18"/>
      <c r="F424" s="18"/>
      <c r="K424" s="17"/>
    </row>
    <row r="425" spans="1:11" x14ac:dyDescent="0.25">
      <c r="A425" s="16"/>
      <c r="B425" s="16"/>
      <c r="C425" s="18"/>
      <c r="D425" s="18"/>
      <c r="E425" s="18"/>
      <c r="F425" s="18"/>
      <c r="K425" s="17"/>
    </row>
    <row r="426" spans="1:11" x14ac:dyDescent="0.25">
      <c r="A426" s="16"/>
      <c r="B426" s="16"/>
      <c r="C426" s="18"/>
      <c r="D426" s="18"/>
      <c r="E426" s="18"/>
      <c r="F426" s="18"/>
      <c r="K426" s="17"/>
    </row>
    <row r="427" spans="1:11" x14ac:dyDescent="0.25">
      <c r="A427" s="16"/>
      <c r="B427" s="16"/>
      <c r="C427" s="18"/>
      <c r="D427" s="18"/>
      <c r="E427" s="18"/>
      <c r="F427" s="18"/>
      <c r="K427" s="17"/>
    </row>
    <row r="428" spans="1:11" x14ac:dyDescent="0.25">
      <c r="A428" s="16"/>
      <c r="B428" s="16"/>
      <c r="C428" s="18"/>
      <c r="D428" s="18"/>
      <c r="E428" s="18"/>
      <c r="F428" s="18"/>
      <c r="K428" s="17"/>
    </row>
    <row r="429" spans="1:11" x14ac:dyDescent="0.25">
      <c r="A429" s="16"/>
      <c r="B429" s="16"/>
      <c r="C429" s="18"/>
      <c r="D429" s="18"/>
      <c r="E429" s="18"/>
      <c r="F429" s="18"/>
      <c r="K429" s="17"/>
    </row>
    <row r="430" spans="1:11" x14ac:dyDescent="0.25">
      <c r="A430" s="16"/>
      <c r="B430" s="16"/>
      <c r="C430" s="18"/>
      <c r="D430" s="18"/>
      <c r="E430" s="18"/>
      <c r="F430" s="18"/>
      <c r="K430" s="17"/>
    </row>
    <row r="431" spans="1:11" x14ac:dyDescent="0.25">
      <c r="A431" s="16"/>
      <c r="B431" s="16"/>
      <c r="C431" s="18"/>
      <c r="D431" s="18"/>
      <c r="E431" s="18"/>
      <c r="F431" s="18"/>
      <c r="K431" s="17"/>
    </row>
    <row r="432" spans="1:11" x14ac:dyDescent="0.25">
      <c r="A432" s="16"/>
      <c r="B432" s="16"/>
      <c r="C432" s="18"/>
      <c r="D432" s="18"/>
      <c r="E432" s="18"/>
      <c r="F432" s="18"/>
      <c r="K432" s="17"/>
    </row>
    <row r="433" spans="1:11" x14ac:dyDescent="0.25">
      <c r="A433" s="16"/>
      <c r="B433" s="16"/>
      <c r="C433" s="18"/>
      <c r="D433" s="18"/>
      <c r="E433" s="18"/>
      <c r="F433" s="18"/>
      <c r="K433" s="17"/>
    </row>
    <row r="434" spans="1:11" x14ac:dyDescent="0.25">
      <c r="A434" s="16"/>
      <c r="B434" s="16"/>
      <c r="C434" s="18"/>
      <c r="D434" s="18"/>
      <c r="E434" s="18"/>
      <c r="F434" s="18"/>
      <c r="K434" s="17"/>
    </row>
    <row r="435" spans="1:11" x14ac:dyDescent="0.25">
      <c r="A435" s="16"/>
      <c r="B435" s="16"/>
      <c r="C435" s="18"/>
      <c r="D435" s="18"/>
      <c r="E435" s="18"/>
      <c r="F435" s="18"/>
      <c r="K435" s="17"/>
    </row>
    <row r="436" spans="1:11" x14ac:dyDescent="0.25">
      <c r="A436" s="16"/>
      <c r="B436" s="16"/>
      <c r="C436" s="18"/>
      <c r="D436" s="18"/>
      <c r="E436" s="18"/>
      <c r="F436" s="18"/>
      <c r="K436" s="17"/>
    </row>
    <row r="437" spans="1:11" x14ac:dyDescent="0.25">
      <c r="A437" s="16"/>
      <c r="B437" s="16"/>
      <c r="C437" s="18"/>
      <c r="D437" s="18"/>
      <c r="E437" s="18"/>
      <c r="F437" s="18"/>
      <c r="K437" s="17"/>
    </row>
    <row r="438" spans="1:11" x14ac:dyDescent="0.25">
      <c r="A438" s="16"/>
      <c r="B438" s="16"/>
      <c r="C438" s="18"/>
      <c r="D438" s="18"/>
      <c r="E438" s="18"/>
      <c r="F438" s="18"/>
      <c r="K438" s="17"/>
    </row>
    <row r="439" spans="1:11" x14ac:dyDescent="0.25">
      <c r="A439" s="16"/>
      <c r="B439" s="16"/>
      <c r="C439" s="18"/>
      <c r="D439" s="18"/>
      <c r="E439" s="18"/>
      <c r="F439" s="18"/>
      <c r="K439" s="17"/>
    </row>
    <row r="440" spans="1:11" x14ac:dyDescent="0.25">
      <c r="A440" s="16"/>
      <c r="B440" s="16"/>
      <c r="C440" s="18"/>
      <c r="D440" s="18"/>
      <c r="E440" s="18"/>
      <c r="F440" s="18"/>
      <c r="K440" s="17"/>
    </row>
    <row r="441" spans="1:11" x14ac:dyDescent="0.25">
      <c r="A441" s="16"/>
      <c r="B441" s="16"/>
      <c r="C441" s="18"/>
      <c r="D441" s="18"/>
      <c r="E441" s="18"/>
      <c r="F441" s="18"/>
      <c r="K441" s="17"/>
    </row>
    <row r="442" spans="1:11" x14ac:dyDescent="0.25">
      <c r="A442" s="16"/>
      <c r="B442" s="16"/>
      <c r="C442" s="18"/>
      <c r="D442" s="18"/>
      <c r="E442" s="18"/>
      <c r="F442" s="18"/>
      <c r="K442" s="17"/>
    </row>
    <row r="443" spans="1:11" x14ac:dyDescent="0.25">
      <c r="A443" s="16"/>
      <c r="B443" s="16"/>
      <c r="C443" s="18"/>
      <c r="D443" s="18"/>
      <c r="E443" s="18"/>
      <c r="F443" s="18"/>
      <c r="K443" s="17"/>
    </row>
    <row r="444" spans="1:11" x14ac:dyDescent="0.25">
      <c r="A444" s="16"/>
      <c r="B444" s="16"/>
      <c r="C444" s="18"/>
      <c r="D444" s="18"/>
      <c r="E444" s="18"/>
      <c r="F444" s="18"/>
      <c r="K444" s="17"/>
    </row>
    <row r="445" spans="1:11" x14ac:dyDescent="0.25">
      <c r="A445" s="16"/>
      <c r="B445" s="16"/>
      <c r="C445" s="18"/>
      <c r="D445" s="18"/>
      <c r="E445" s="18"/>
      <c r="F445" s="18"/>
      <c r="K445" s="17"/>
    </row>
    <row r="446" spans="1:11" x14ac:dyDescent="0.25">
      <c r="A446" s="16"/>
      <c r="B446" s="16"/>
      <c r="C446" s="18"/>
      <c r="D446" s="18"/>
      <c r="E446" s="18"/>
      <c r="F446" s="18"/>
      <c r="K446" s="17"/>
    </row>
    <row r="447" spans="1:11" x14ac:dyDescent="0.25">
      <c r="A447" s="16"/>
      <c r="B447" s="16"/>
      <c r="C447" s="18"/>
      <c r="D447" s="18"/>
      <c r="E447" s="18"/>
      <c r="F447" s="18"/>
      <c r="K447" s="17"/>
    </row>
    <row r="448" spans="1:11" x14ac:dyDescent="0.25">
      <c r="A448" s="16"/>
      <c r="B448" s="16"/>
      <c r="C448" s="18"/>
      <c r="D448" s="18"/>
      <c r="E448" s="18"/>
      <c r="F448" s="18"/>
      <c r="K448" s="17"/>
    </row>
    <row r="449" spans="1:11" x14ac:dyDescent="0.25">
      <c r="A449" s="16"/>
      <c r="B449" s="16"/>
      <c r="C449" s="18"/>
      <c r="D449" s="18"/>
      <c r="E449" s="18"/>
      <c r="F449" s="18"/>
      <c r="K449" s="17"/>
    </row>
    <row r="450" spans="1:11" x14ac:dyDescent="0.25">
      <c r="A450" s="16"/>
      <c r="B450" s="16"/>
      <c r="C450" s="18"/>
      <c r="D450" s="18"/>
      <c r="E450" s="18"/>
      <c r="F450" s="18"/>
      <c r="K450" s="17"/>
    </row>
    <row r="451" spans="1:11" x14ac:dyDescent="0.25">
      <c r="A451" s="16"/>
      <c r="B451" s="16"/>
      <c r="C451" s="18"/>
      <c r="D451" s="18"/>
      <c r="E451" s="18"/>
      <c r="F451" s="18"/>
      <c r="K451" s="17"/>
    </row>
    <row r="452" spans="1:11" x14ac:dyDescent="0.25">
      <c r="A452" s="16"/>
      <c r="B452" s="16"/>
      <c r="C452" s="18"/>
      <c r="D452" s="18"/>
      <c r="E452" s="18"/>
      <c r="F452" s="18"/>
      <c r="K452" s="17"/>
    </row>
    <row r="453" spans="1:11" x14ac:dyDescent="0.25">
      <c r="A453" s="16"/>
      <c r="B453" s="16"/>
      <c r="C453" s="18"/>
      <c r="D453" s="18"/>
      <c r="E453" s="18"/>
      <c r="F453" s="18"/>
      <c r="K453" s="17"/>
    </row>
    <row r="454" spans="1:11" x14ac:dyDescent="0.25">
      <c r="A454" s="16"/>
      <c r="B454" s="16"/>
      <c r="C454" s="18"/>
      <c r="D454" s="18"/>
      <c r="E454" s="18"/>
      <c r="F454" s="18"/>
      <c r="K454" s="17"/>
    </row>
    <row r="455" spans="1:11" x14ac:dyDescent="0.25">
      <c r="A455" s="16"/>
      <c r="B455" s="16"/>
      <c r="C455" s="18"/>
      <c r="D455" s="18"/>
      <c r="E455" s="18"/>
      <c r="F455" s="18"/>
      <c r="K455" s="17"/>
    </row>
    <row r="456" spans="1:11" x14ac:dyDescent="0.25">
      <c r="A456" s="16"/>
      <c r="B456" s="16"/>
      <c r="C456" s="18"/>
      <c r="D456" s="18"/>
      <c r="E456" s="18"/>
      <c r="F456" s="18"/>
      <c r="K456" s="17"/>
    </row>
    <row r="457" spans="1:11" x14ac:dyDescent="0.25">
      <c r="A457" s="16"/>
      <c r="B457" s="16"/>
      <c r="C457" s="18"/>
      <c r="D457" s="18"/>
      <c r="E457" s="18"/>
      <c r="F457" s="18"/>
      <c r="K457" s="17"/>
    </row>
    <row r="458" spans="1:11" x14ac:dyDescent="0.25">
      <c r="A458" s="16"/>
      <c r="B458" s="16"/>
      <c r="C458" s="18"/>
      <c r="D458" s="18"/>
      <c r="E458" s="18"/>
      <c r="F458" s="18"/>
      <c r="K458" s="17"/>
    </row>
    <row r="459" spans="1:11" x14ac:dyDescent="0.25">
      <c r="A459" s="16"/>
      <c r="B459" s="16"/>
      <c r="C459" s="18"/>
      <c r="D459" s="18"/>
      <c r="E459" s="18"/>
      <c r="F459" s="18"/>
      <c r="K459" s="17"/>
    </row>
    <row r="460" spans="1:11" x14ac:dyDescent="0.25">
      <c r="A460" s="16"/>
      <c r="B460" s="16"/>
      <c r="C460" s="18"/>
      <c r="D460" s="18"/>
      <c r="E460" s="18"/>
      <c r="F460" s="18"/>
      <c r="K460" s="17"/>
    </row>
    <row r="461" spans="1:11" x14ac:dyDescent="0.25">
      <c r="A461" s="16"/>
      <c r="B461" s="16"/>
      <c r="C461" s="18"/>
      <c r="D461" s="18"/>
      <c r="E461" s="18"/>
      <c r="F461" s="18"/>
      <c r="K461" s="17"/>
    </row>
    <row r="462" spans="1:11" x14ac:dyDescent="0.25">
      <c r="A462" s="16"/>
      <c r="B462" s="16"/>
      <c r="C462" s="18"/>
      <c r="D462" s="18"/>
      <c r="E462" s="18"/>
      <c r="F462" s="18"/>
      <c r="K462" s="17"/>
    </row>
    <row r="463" spans="1:11" x14ac:dyDescent="0.25">
      <c r="A463" s="16"/>
      <c r="B463" s="16"/>
      <c r="C463" s="18"/>
      <c r="D463" s="18"/>
      <c r="E463" s="18"/>
      <c r="F463" s="18"/>
      <c r="K463" s="17"/>
    </row>
    <row r="464" spans="1:11" x14ac:dyDescent="0.25">
      <c r="A464" s="16"/>
      <c r="B464" s="16"/>
      <c r="C464" s="18"/>
      <c r="D464" s="18"/>
      <c r="E464" s="18"/>
      <c r="F464" s="18"/>
      <c r="K464" s="17"/>
    </row>
    <row r="465" spans="1:11" x14ac:dyDescent="0.25">
      <c r="A465" s="16"/>
      <c r="B465" s="16"/>
      <c r="C465" s="18"/>
      <c r="D465" s="18"/>
      <c r="E465" s="18"/>
      <c r="F465" s="18"/>
      <c r="K465" s="17"/>
    </row>
    <row r="466" spans="1:11" x14ac:dyDescent="0.25">
      <c r="A466" s="16"/>
      <c r="B466" s="16"/>
      <c r="C466" s="18"/>
      <c r="D466" s="18"/>
      <c r="E466" s="18"/>
      <c r="F466" s="18"/>
      <c r="K466" s="17"/>
    </row>
    <row r="467" spans="1:11" x14ac:dyDescent="0.25">
      <c r="A467" s="16"/>
      <c r="B467" s="16"/>
      <c r="C467" s="18"/>
      <c r="D467" s="18"/>
      <c r="E467" s="18"/>
      <c r="F467" s="18"/>
      <c r="K467" s="17"/>
    </row>
    <row r="468" spans="1:11" x14ac:dyDescent="0.25">
      <c r="A468" s="16"/>
      <c r="B468" s="16"/>
      <c r="C468" s="18"/>
      <c r="D468" s="18"/>
      <c r="E468" s="18"/>
      <c r="F468" s="18"/>
      <c r="K468" s="17"/>
    </row>
    <row r="469" spans="1:11" x14ac:dyDescent="0.25">
      <c r="A469" s="16"/>
      <c r="B469" s="16"/>
      <c r="C469" s="18"/>
      <c r="D469" s="18"/>
      <c r="E469" s="18"/>
      <c r="F469" s="18"/>
      <c r="K469" s="17"/>
    </row>
    <row r="470" spans="1:11" x14ac:dyDescent="0.25">
      <c r="A470" s="16"/>
      <c r="B470" s="16"/>
      <c r="C470" s="18"/>
      <c r="D470" s="18"/>
      <c r="E470" s="18"/>
      <c r="F470" s="18"/>
      <c r="K470" s="17"/>
    </row>
    <row r="471" spans="1:11" x14ac:dyDescent="0.25">
      <c r="A471" s="16"/>
      <c r="B471" s="16"/>
      <c r="C471" s="18"/>
      <c r="D471" s="18"/>
      <c r="E471" s="18"/>
      <c r="F471" s="18"/>
      <c r="K471" s="17"/>
    </row>
    <row r="472" spans="1:11" x14ac:dyDescent="0.25">
      <c r="A472" s="16"/>
      <c r="B472" s="16"/>
      <c r="C472" s="18"/>
      <c r="D472" s="18"/>
      <c r="E472" s="18"/>
      <c r="F472" s="18"/>
      <c r="K472" s="17"/>
    </row>
    <row r="473" spans="1:11" x14ac:dyDescent="0.25">
      <c r="A473" s="16"/>
      <c r="B473" s="16"/>
      <c r="C473" s="18"/>
      <c r="D473" s="18"/>
      <c r="E473" s="18"/>
      <c r="F473" s="18"/>
      <c r="K473" s="17"/>
    </row>
    <row r="474" spans="1:11" x14ac:dyDescent="0.25">
      <c r="A474" s="16"/>
      <c r="B474" s="16"/>
      <c r="C474" s="18"/>
      <c r="D474" s="18"/>
      <c r="E474" s="18"/>
      <c r="F474" s="18"/>
      <c r="K474" s="17"/>
    </row>
    <row r="475" spans="1:11" x14ac:dyDescent="0.25">
      <c r="A475" s="16"/>
      <c r="B475" s="16"/>
      <c r="C475" s="18"/>
      <c r="D475" s="18"/>
      <c r="E475" s="18"/>
      <c r="F475" s="18"/>
      <c r="K475" s="17"/>
    </row>
    <row r="476" spans="1:11" x14ac:dyDescent="0.25">
      <c r="A476" s="16"/>
      <c r="B476" s="16"/>
      <c r="C476" s="18"/>
      <c r="D476" s="18"/>
      <c r="E476" s="18"/>
      <c r="F476" s="18"/>
      <c r="K476" s="17"/>
    </row>
    <row r="477" spans="1:11" x14ac:dyDescent="0.25">
      <c r="A477" s="16"/>
      <c r="B477" s="16"/>
      <c r="C477" s="18"/>
      <c r="D477" s="18"/>
      <c r="E477" s="18"/>
      <c r="F477" s="18"/>
      <c r="K477" s="17"/>
    </row>
    <row r="478" spans="1:11" x14ac:dyDescent="0.25">
      <c r="A478" s="16"/>
      <c r="B478" s="16"/>
      <c r="C478" s="18"/>
      <c r="D478" s="18"/>
      <c r="E478" s="18"/>
      <c r="F478" s="18"/>
      <c r="K478" s="17"/>
    </row>
    <row r="479" spans="1:11" x14ac:dyDescent="0.25">
      <c r="A479" s="16"/>
      <c r="B479" s="16"/>
      <c r="C479" s="18"/>
      <c r="D479" s="18"/>
      <c r="E479" s="18"/>
      <c r="F479" s="18"/>
      <c r="K479" s="17"/>
    </row>
    <row r="480" spans="1:11" x14ac:dyDescent="0.25">
      <c r="A480" s="16"/>
      <c r="B480" s="16"/>
      <c r="C480" s="18"/>
      <c r="D480" s="18"/>
      <c r="E480" s="18"/>
      <c r="F480" s="18"/>
      <c r="K480" s="17"/>
    </row>
    <row r="481" spans="1:11" x14ac:dyDescent="0.25">
      <c r="A481" s="16"/>
      <c r="B481" s="16"/>
      <c r="C481" s="18"/>
      <c r="D481" s="18"/>
      <c r="E481" s="18"/>
      <c r="F481" s="18"/>
      <c r="K481" s="17"/>
    </row>
    <row r="482" spans="1:11" x14ac:dyDescent="0.25">
      <c r="A482" s="16"/>
      <c r="B482" s="16"/>
      <c r="C482" s="18"/>
      <c r="D482" s="18"/>
      <c r="E482" s="18"/>
      <c r="F482" s="18"/>
      <c r="K482" s="17"/>
    </row>
    <row r="483" spans="1:11" x14ac:dyDescent="0.25">
      <c r="A483" s="16"/>
      <c r="B483" s="16"/>
      <c r="C483" s="18"/>
      <c r="D483" s="18"/>
      <c r="E483" s="18"/>
      <c r="F483" s="18"/>
      <c r="K483" s="17"/>
    </row>
    <row r="484" spans="1:11" x14ac:dyDescent="0.25">
      <c r="A484" s="16"/>
      <c r="B484" s="16"/>
      <c r="C484" s="18"/>
      <c r="D484" s="18"/>
      <c r="E484" s="18"/>
      <c r="F484" s="18"/>
      <c r="K484" s="17"/>
    </row>
    <row r="485" spans="1:11" x14ac:dyDescent="0.25">
      <c r="A485" s="16"/>
      <c r="B485" s="16"/>
      <c r="C485" s="18"/>
      <c r="D485" s="18"/>
      <c r="E485" s="18"/>
      <c r="F485" s="18"/>
      <c r="K485" s="17"/>
    </row>
    <row r="486" spans="1:11" x14ac:dyDescent="0.25">
      <c r="A486" s="16"/>
      <c r="B486" s="16"/>
      <c r="C486" s="18"/>
      <c r="D486" s="18"/>
      <c r="E486" s="18"/>
      <c r="F486" s="18"/>
      <c r="K486" s="17"/>
    </row>
    <row r="487" spans="1:11" x14ac:dyDescent="0.25">
      <c r="A487" s="16"/>
      <c r="B487" s="16"/>
      <c r="C487" s="18"/>
      <c r="D487" s="18"/>
      <c r="E487" s="18"/>
      <c r="F487" s="18"/>
      <c r="K487" s="17"/>
    </row>
    <row r="488" spans="1:11" x14ac:dyDescent="0.25">
      <c r="A488" s="16"/>
      <c r="B488" s="16"/>
      <c r="C488" s="18"/>
      <c r="D488" s="18"/>
      <c r="E488" s="18"/>
      <c r="F488" s="18"/>
      <c r="K488" s="17"/>
    </row>
    <row r="489" spans="1:11" x14ac:dyDescent="0.25">
      <c r="A489" s="16"/>
      <c r="B489" s="16"/>
      <c r="C489" s="18"/>
      <c r="D489" s="18"/>
      <c r="E489" s="18"/>
      <c r="F489" s="18"/>
      <c r="K489" s="17"/>
    </row>
    <row r="490" spans="1:11" x14ac:dyDescent="0.25">
      <c r="A490" s="16"/>
      <c r="B490" s="16"/>
      <c r="C490" s="18"/>
      <c r="D490" s="18"/>
      <c r="E490" s="18"/>
      <c r="F490" s="18"/>
      <c r="K490" s="17"/>
    </row>
    <row r="491" spans="1:11" x14ac:dyDescent="0.25">
      <c r="A491" s="16"/>
      <c r="B491" s="16"/>
      <c r="C491" s="18"/>
      <c r="D491" s="18"/>
      <c r="E491" s="18"/>
      <c r="F491" s="18"/>
      <c r="K491" s="17"/>
    </row>
    <row r="492" spans="1:11" x14ac:dyDescent="0.25">
      <c r="A492" s="16"/>
      <c r="B492" s="16"/>
      <c r="C492" s="18"/>
      <c r="D492" s="18"/>
      <c r="E492" s="18"/>
      <c r="F492" s="18"/>
      <c r="K492" s="17"/>
    </row>
    <row r="493" spans="1:11" x14ac:dyDescent="0.25">
      <c r="A493" s="16"/>
      <c r="B493" s="16"/>
      <c r="C493" s="18"/>
      <c r="D493" s="18"/>
      <c r="E493" s="18"/>
      <c r="F493" s="18"/>
      <c r="K493" s="17"/>
    </row>
    <row r="494" spans="1:11" x14ac:dyDescent="0.25">
      <c r="A494" s="16"/>
      <c r="B494" s="16"/>
      <c r="C494" s="18"/>
      <c r="D494" s="18"/>
      <c r="E494" s="18"/>
      <c r="F494" s="18"/>
      <c r="K494" s="17"/>
    </row>
    <row r="495" spans="1:11" x14ac:dyDescent="0.25">
      <c r="A495" s="16"/>
      <c r="B495" s="16"/>
      <c r="C495" s="18"/>
      <c r="D495" s="18"/>
      <c r="E495" s="18"/>
      <c r="F495" s="18"/>
      <c r="K495" s="17"/>
    </row>
    <row r="496" spans="1:11" x14ac:dyDescent="0.25">
      <c r="A496" s="16"/>
      <c r="B496" s="16"/>
      <c r="C496" s="18"/>
      <c r="D496" s="18"/>
      <c r="E496" s="18"/>
      <c r="F496" s="18"/>
      <c r="K496" s="17"/>
    </row>
    <row r="497" spans="1:11" x14ac:dyDescent="0.25">
      <c r="A497" s="16"/>
      <c r="B497" s="16"/>
      <c r="C497" s="18"/>
      <c r="D497" s="18"/>
      <c r="E497" s="18"/>
      <c r="F497" s="18"/>
      <c r="K497" s="17"/>
    </row>
    <row r="498" spans="1:11" x14ac:dyDescent="0.25">
      <c r="A498" s="16"/>
      <c r="B498" s="16"/>
      <c r="C498" s="18"/>
      <c r="D498" s="18"/>
      <c r="E498" s="18"/>
      <c r="F498" s="18"/>
      <c r="K498" s="17"/>
    </row>
    <row r="499" spans="1:11" x14ac:dyDescent="0.25">
      <c r="A499" s="16"/>
      <c r="B499" s="16"/>
      <c r="C499" s="18"/>
      <c r="D499" s="18"/>
      <c r="E499" s="18"/>
      <c r="F499" s="18"/>
      <c r="K499" s="17"/>
    </row>
    <row r="500" spans="1:11" x14ac:dyDescent="0.25">
      <c r="A500" s="16"/>
      <c r="B500" s="16"/>
      <c r="C500" s="18"/>
      <c r="D500" s="18"/>
      <c r="E500" s="18"/>
      <c r="F500" s="18"/>
      <c r="K500" s="17"/>
    </row>
    <row r="501" spans="1:11" x14ac:dyDescent="0.25">
      <c r="A501" s="16"/>
      <c r="B501" s="16"/>
      <c r="C501" s="18"/>
      <c r="D501" s="18"/>
      <c r="E501" s="18"/>
      <c r="F501" s="18"/>
      <c r="K501" s="17"/>
    </row>
    <row r="502" spans="1:11" x14ac:dyDescent="0.25">
      <c r="A502" s="16"/>
      <c r="B502" s="16"/>
      <c r="C502" s="18"/>
      <c r="D502" s="18"/>
      <c r="E502" s="18"/>
      <c r="F502" s="18"/>
      <c r="K502" s="17"/>
    </row>
    <row r="503" spans="1:11" x14ac:dyDescent="0.25">
      <c r="A503" s="16"/>
      <c r="B503" s="16"/>
      <c r="C503" s="18"/>
      <c r="D503" s="18"/>
      <c r="E503" s="18"/>
      <c r="F503" s="18"/>
      <c r="K503" s="17"/>
    </row>
    <row r="504" spans="1:11" x14ac:dyDescent="0.25">
      <c r="A504" s="16"/>
      <c r="B504" s="16"/>
      <c r="C504" s="18"/>
      <c r="D504" s="18"/>
      <c r="E504" s="18"/>
      <c r="F504" s="18"/>
      <c r="K504" s="17"/>
    </row>
    <row r="505" spans="1:11" x14ac:dyDescent="0.25">
      <c r="A505" s="16"/>
      <c r="B505" s="16"/>
      <c r="C505" s="18"/>
      <c r="D505" s="18"/>
      <c r="E505" s="18"/>
      <c r="F505" s="18"/>
      <c r="K505" s="17"/>
    </row>
    <row r="506" spans="1:11" x14ac:dyDescent="0.25">
      <c r="A506" s="16"/>
      <c r="B506" s="16"/>
      <c r="C506" s="18"/>
      <c r="D506" s="18"/>
      <c r="E506" s="18"/>
      <c r="F506" s="18"/>
      <c r="K506" s="17"/>
    </row>
    <row r="507" spans="1:11" x14ac:dyDescent="0.25">
      <c r="A507" s="16"/>
      <c r="B507" s="16"/>
      <c r="C507" s="18"/>
      <c r="D507" s="18"/>
      <c r="E507" s="18"/>
      <c r="F507" s="18"/>
      <c r="K507" s="17"/>
    </row>
    <row r="508" spans="1:11" x14ac:dyDescent="0.25">
      <c r="A508" s="16"/>
      <c r="B508" s="16"/>
      <c r="C508" s="18"/>
      <c r="D508" s="18"/>
      <c r="E508" s="18"/>
      <c r="F508" s="18"/>
      <c r="K508" s="17"/>
    </row>
    <row r="509" spans="1:11" x14ac:dyDescent="0.25">
      <c r="A509" s="16"/>
      <c r="B509" s="16"/>
      <c r="C509" s="18"/>
      <c r="D509" s="18"/>
      <c r="E509" s="18"/>
      <c r="F509" s="18"/>
      <c r="K509" s="17"/>
    </row>
    <row r="510" spans="1:11" x14ac:dyDescent="0.25">
      <c r="A510" s="16"/>
      <c r="B510" s="16"/>
      <c r="C510" s="18"/>
      <c r="D510" s="18"/>
      <c r="E510" s="18"/>
      <c r="F510" s="18"/>
      <c r="K510" s="17"/>
    </row>
    <row r="511" spans="1:11" x14ac:dyDescent="0.25">
      <c r="A511" s="16"/>
      <c r="B511" s="16"/>
      <c r="C511" s="18"/>
      <c r="D511" s="18"/>
      <c r="E511" s="18"/>
      <c r="F511" s="18"/>
      <c r="K511" s="17"/>
    </row>
    <row r="512" spans="1:11" x14ac:dyDescent="0.25">
      <c r="A512" s="16"/>
      <c r="B512" s="16"/>
      <c r="C512" s="18"/>
      <c r="D512" s="18"/>
      <c r="E512" s="18"/>
      <c r="F512" s="18"/>
      <c r="K512" s="17"/>
    </row>
    <row r="513" spans="1:11" x14ac:dyDescent="0.25">
      <c r="A513" s="16"/>
      <c r="B513" s="16"/>
      <c r="C513" s="18"/>
      <c r="D513" s="18"/>
      <c r="E513" s="18"/>
      <c r="F513" s="18"/>
      <c r="K513" s="17"/>
    </row>
    <row r="514" spans="1:11" x14ac:dyDescent="0.25">
      <c r="A514" s="16"/>
      <c r="B514" s="16"/>
      <c r="C514" s="18"/>
      <c r="D514" s="18"/>
      <c r="E514" s="18"/>
      <c r="F514" s="18"/>
      <c r="K514" s="17"/>
    </row>
    <row r="515" spans="1:11" x14ac:dyDescent="0.25">
      <c r="A515" s="16"/>
      <c r="B515" s="16"/>
      <c r="C515" s="18"/>
      <c r="D515" s="18"/>
      <c r="E515" s="18"/>
      <c r="F515" s="18"/>
      <c r="K515" s="17"/>
    </row>
    <row r="516" spans="1:11" x14ac:dyDescent="0.25">
      <c r="A516" s="16"/>
      <c r="B516" s="16"/>
      <c r="C516" s="18"/>
      <c r="D516" s="18"/>
      <c r="E516" s="18"/>
      <c r="F516" s="18"/>
      <c r="K516" s="17"/>
    </row>
    <row r="517" spans="1:11" x14ac:dyDescent="0.25">
      <c r="A517" s="16"/>
      <c r="B517" s="16"/>
      <c r="C517" s="18"/>
      <c r="D517" s="18"/>
      <c r="E517" s="18"/>
      <c r="F517" s="18"/>
      <c r="K517" s="17"/>
    </row>
    <row r="518" spans="1:11" x14ac:dyDescent="0.25">
      <c r="A518" s="16"/>
      <c r="B518" s="16"/>
      <c r="C518" s="18"/>
      <c r="D518" s="18"/>
      <c r="E518" s="18"/>
      <c r="F518" s="18"/>
      <c r="K518" s="17"/>
    </row>
    <row r="519" spans="1:11" x14ac:dyDescent="0.25">
      <c r="A519" s="16"/>
      <c r="B519" s="16"/>
      <c r="C519" s="18"/>
      <c r="D519" s="18"/>
      <c r="E519" s="18"/>
      <c r="F519" s="18"/>
      <c r="K519" s="17"/>
    </row>
    <row r="520" spans="1:11" x14ac:dyDescent="0.25">
      <c r="A520" s="16"/>
      <c r="B520" s="16"/>
      <c r="C520" s="18"/>
      <c r="D520" s="18"/>
      <c r="E520" s="18"/>
      <c r="F520" s="18"/>
      <c r="K520" s="17"/>
    </row>
    <row r="521" spans="1:11" x14ac:dyDescent="0.25">
      <c r="A521" s="16"/>
      <c r="B521" s="16"/>
      <c r="C521" s="18"/>
      <c r="D521" s="18"/>
      <c r="E521" s="18"/>
      <c r="F521" s="18"/>
      <c r="K521" s="17"/>
    </row>
    <row r="522" spans="1:11" x14ac:dyDescent="0.25">
      <c r="A522" s="16"/>
      <c r="B522" s="16"/>
      <c r="C522" s="18"/>
      <c r="D522" s="18"/>
      <c r="E522" s="18"/>
      <c r="F522" s="18"/>
      <c r="K522" s="17"/>
    </row>
    <row r="523" spans="1:11" x14ac:dyDescent="0.25">
      <c r="A523" s="16"/>
      <c r="B523" s="16"/>
      <c r="C523" s="18"/>
      <c r="D523" s="18"/>
      <c r="E523" s="18"/>
      <c r="F523" s="18"/>
      <c r="K523" s="17"/>
    </row>
    <row r="524" spans="1:11" x14ac:dyDescent="0.25">
      <c r="A524" s="16"/>
      <c r="B524" s="16"/>
      <c r="C524" s="18"/>
      <c r="D524" s="18"/>
      <c r="E524" s="18"/>
      <c r="F524" s="18"/>
      <c r="K524" s="17"/>
    </row>
    <row r="525" spans="1:11" x14ac:dyDescent="0.25">
      <c r="A525" s="16"/>
      <c r="B525" s="16"/>
      <c r="C525" s="18"/>
      <c r="D525" s="18"/>
      <c r="E525" s="18"/>
      <c r="F525" s="18"/>
      <c r="K525" s="17"/>
    </row>
    <row r="526" spans="1:11" x14ac:dyDescent="0.25">
      <c r="A526" s="16"/>
      <c r="B526" s="16"/>
      <c r="C526" s="18"/>
      <c r="D526" s="18"/>
      <c r="E526" s="18"/>
      <c r="F526" s="18"/>
      <c r="K526" s="17"/>
    </row>
    <row r="527" spans="1:11" x14ac:dyDescent="0.25">
      <c r="A527" s="16"/>
      <c r="B527" s="16"/>
      <c r="C527" s="18"/>
      <c r="D527" s="18"/>
      <c r="E527" s="18"/>
      <c r="F527" s="18"/>
      <c r="K527" s="17"/>
    </row>
    <row r="528" spans="1:11" x14ac:dyDescent="0.25">
      <c r="A528" s="16"/>
      <c r="B528" s="16"/>
      <c r="C528" s="18"/>
      <c r="D528" s="18"/>
      <c r="E528" s="18"/>
      <c r="F528" s="18"/>
      <c r="K528" s="17"/>
    </row>
    <row r="529" spans="1:11" x14ac:dyDescent="0.25">
      <c r="A529" s="16"/>
      <c r="B529" s="16"/>
      <c r="C529" s="18"/>
      <c r="D529" s="18"/>
      <c r="E529" s="18"/>
      <c r="F529" s="18"/>
      <c r="K529" s="17"/>
    </row>
    <row r="530" spans="1:11" x14ac:dyDescent="0.25">
      <c r="A530" s="16"/>
      <c r="B530" s="16"/>
      <c r="C530" s="18"/>
      <c r="D530" s="18"/>
      <c r="E530" s="18"/>
      <c r="F530" s="18"/>
      <c r="K530" s="17"/>
    </row>
    <row r="531" spans="1:11" x14ac:dyDescent="0.25">
      <c r="A531" s="16"/>
      <c r="B531" s="16"/>
      <c r="C531" s="18"/>
      <c r="D531" s="18"/>
      <c r="E531" s="18"/>
      <c r="F531" s="18"/>
      <c r="K531" s="17"/>
    </row>
    <row r="532" spans="1:11" x14ac:dyDescent="0.25">
      <c r="A532" s="16"/>
      <c r="B532" s="16"/>
      <c r="C532" s="18"/>
      <c r="D532" s="18"/>
      <c r="E532" s="18"/>
      <c r="F532" s="18"/>
      <c r="K532" s="17"/>
    </row>
    <row r="533" spans="1:11" x14ac:dyDescent="0.25">
      <c r="A533" s="16"/>
      <c r="B533" s="16"/>
      <c r="C533" s="18"/>
      <c r="D533" s="18"/>
      <c r="E533" s="18"/>
      <c r="F533" s="18"/>
      <c r="K533" s="17"/>
    </row>
    <row r="534" spans="1:11" x14ac:dyDescent="0.25">
      <c r="A534" s="16"/>
      <c r="B534" s="16"/>
      <c r="C534" s="18"/>
      <c r="D534" s="18"/>
      <c r="E534" s="18"/>
      <c r="F534" s="18"/>
      <c r="K534" s="17"/>
    </row>
    <row r="535" spans="1:11" x14ac:dyDescent="0.25">
      <c r="A535" s="16"/>
      <c r="B535" s="16"/>
      <c r="C535" s="18"/>
      <c r="D535" s="18"/>
      <c r="E535" s="18"/>
      <c r="F535" s="18"/>
      <c r="K535" s="17"/>
    </row>
    <row r="536" spans="1:11" x14ac:dyDescent="0.25">
      <c r="A536" s="16"/>
      <c r="B536" s="16"/>
      <c r="C536" s="18"/>
      <c r="D536" s="18"/>
      <c r="E536" s="18"/>
      <c r="F536" s="18"/>
      <c r="K536" s="17"/>
    </row>
    <row r="537" spans="1:11" x14ac:dyDescent="0.25">
      <c r="A537" s="16"/>
      <c r="B537" s="16"/>
      <c r="C537" s="18"/>
      <c r="D537" s="18"/>
      <c r="E537" s="18"/>
      <c r="F537" s="18"/>
      <c r="K537" s="17"/>
    </row>
    <row r="538" spans="1:11" x14ac:dyDescent="0.25">
      <c r="A538" s="16"/>
      <c r="B538" s="16"/>
      <c r="C538" s="18"/>
      <c r="D538" s="18"/>
      <c r="E538" s="18"/>
      <c r="F538" s="18"/>
      <c r="K538" s="17"/>
    </row>
    <row r="539" spans="1:11" x14ac:dyDescent="0.25">
      <c r="A539" s="16"/>
      <c r="B539" s="16"/>
      <c r="C539" s="18"/>
      <c r="D539" s="18"/>
      <c r="E539" s="18"/>
      <c r="F539" s="18"/>
      <c r="K539" s="17"/>
    </row>
    <row r="540" spans="1:11" x14ac:dyDescent="0.25">
      <c r="A540" s="16"/>
      <c r="B540" s="16"/>
      <c r="C540" s="18"/>
      <c r="D540" s="18"/>
      <c r="E540" s="18"/>
      <c r="F540" s="18"/>
      <c r="K540" s="17"/>
    </row>
    <row r="541" spans="1:11" x14ac:dyDescent="0.25">
      <c r="A541" s="16"/>
      <c r="B541" s="16"/>
      <c r="C541" s="18"/>
      <c r="D541" s="18"/>
      <c r="E541" s="18"/>
      <c r="F541" s="18"/>
      <c r="K541" s="17"/>
    </row>
    <row r="542" spans="1:11" x14ac:dyDescent="0.25">
      <c r="A542" s="16"/>
      <c r="B542" s="16"/>
      <c r="C542" s="18"/>
      <c r="D542" s="18"/>
      <c r="E542" s="18"/>
      <c r="F542" s="18"/>
      <c r="K542" s="17"/>
    </row>
    <row r="543" spans="1:11" x14ac:dyDescent="0.25">
      <c r="A543" s="16"/>
      <c r="B543" s="16"/>
      <c r="C543" s="18"/>
      <c r="D543" s="18"/>
      <c r="E543" s="18"/>
      <c r="F543" s="18"/>
      <c r="K543" s="17"/>
    </row>
    <row r="544" spans="1:11" x14ac:dyDescent="0.25">
      <c r="A544" s="16"/>
      <c r="B544" s="16"/>
      <c r="C544" s="18"/>
      <c r="D544" s="18"/>
      <c r="E544" s="18"/>
      <c r="F544" s="18"/>
      <c r="K544" s="17"/>
    </row>
    <row r="545" spans="1:11" x14ac:dyDescent="0.25">
      <c r="A545" s="16"/>
      <c r="B545" s="16"/>
      <c r="C545" s="18"/>
      <c r="D545" s="18"/>
      <c r="E545" s="18"/>
      <c r="F545" s="18"/>
      <c r="K545" s="17"/>
    </row>
    <row r="546" spans="1:11" x14ac:dyDescent="0.25">
      <c r="A546" s="16"/>
      <c r="B546" s="16"/>
      <c r="C546" s="18"/>
      <c r="D546" s="18"/>
      <c r="E546" s="18"/>
      <c r="F546" s="18"/>
      <c r="K546" s="17"/>
    </row>
    <row r="547" spans="1:11" x14ac:dyDescent="0.25">
      <c r="A547" s="16"/>
      <c r="B547" s="16"/>
      <c r="C547" s="18"/>
      <c r="D547" s="18"/>
      <c r="E547" s="18"/>
      <c r="F547" s="18"/>
      <c r="K547" s="17"/>
    </row>
    <row r="548" spans="1:11" x14ac:dyDescent="0.25">
      <c r="A548" s="16"/>
      <c r="B548" s="16"/>
      <c r="C548" s="18"/>
      <c r="D548" s="18"/>
      <c r="E548" s="18"/>
      <c r="F548" s="18"/>
      <c r="K548" s="17"/>
    </row>
    <row r="549" spans="1:11" x14ac:dyDescent="0.25">
      <c r="A549" s="16"/>
      <c r="B549" s="16"/>
      <c r="C549" s="18"/>
      <c r="D549" s="18"/>
      <c r="E549" s="18"/>
      <c r="F549" s="18"/>
      <c r="K549" s="17"/>
    </row>
    <row r="550" spans="1:11" x14ac:dyDescent="0.25">
      <c r="A550" s="16"/>
      <c r="B550" s="16"/>
      <c r="C550" s="18"/>
      <c r="D550" s="18"/>
      <c r="E550" s="18"/>
      <c r="F550" s="18"/>
      <c r="K550" s="17"/>
    </row>
    <row r="551" spans="1:11" x14ac:dyDescent="0.25">
      <c r="A551" s="16"/>
      <c r="B551" s="16"/>
      <c r="C551" s="18"/>
      <c r="D551" s="18"/>
      <c r="E551" s="18"/>
      <c r="F551" s="18"/>
      <c r="K551" s="17"/>
    </row>
    <row r="552" spans="1:11" x14ac:dyDescent="0.25">
      <c r="A552" s="16"/>
      <c r="B552" s="16"/>
      <c r="C552" s="18"/>
      <c r="D552" s="18"/>
      <c r="E552" s="18"/>
      <c r="F552" s="18"/>
      <c r="K552" s="17"/>
    </row>
    <row r="553" spans="1:11" x14ac:dyDescent="0.25">
      <c r="A553" s="16"/>
      <c r="B553" s="16"/>
      <c r="C553" s="18"/>
      <c r="D553" s="18"/>
      <c r="E553" s="18"/>
      <c r="F553" s="18"/>
      <c r="K553" s="17"/>
    </row>
    <row r="554" spans="1:11" x14ac:dyDescent="0.25">
      <c r="A554" s="16"/>
      <c r="B554" s="16"/>
      <c r="C554" s="18"/>
      <c r="D554" s="18"/>
      <c r="E554" s="18"/>
      <c r="F554" s="18"/>
      <c r="K554" s="17"/>
    </row>
    <row r="555" spans="1:11" x14ac:dyDescent="0.25">
      <c r="A555" s="16"/>
      <c r="B555" s="16"/>
      <c r="C555" s="18"/>
      <c r="D555" s="18"/>
      <c r="E555" s="18"/>
      <c r="F555" s="18"/>
      <c r="K555" s="17"/>
    </row>
    <row r="556" spans="1:11" x14ac:dyDescent="0.25">
      <c r="A556" s="16"/>
      <c r="B556" s="16"/>
      <c r="C556" s="18"/>
      <c r="D556" s="18"/>
      <c r="E556" s="18"/>
      <c r="F556" s="18"/>
      <c r="K556" s="17"/>
    </row>
    <row r="557" spans="1:11" x14ac:dyDescent="0.25">
      <c r="A557" s="16"/>
      <c r="B557" s="16"/>
      <c r="C557" s="18"/>
      <c r="D557" s="18"/>
      <c r="E557" s="18"/>
      <c r="F557" s="18"/>
      <c r="K557" s="17"/>
    </row>
    <row r="558" spans="1:11" x14ac:dyDescent="0.25">
      <c r="A558" s="16"/>
      <c r="B558" s="16"/>
      <c r="C558" s="18"/>
      <c r="D558" s="18"/>
      <c r="E558" s="18"/>
      <c r="F558" s="18"/>
      <c r="K558" s="17"/>
    </row>
    <row r="559" spans="1:11" x14ac:dyDescent="0.25">
      <c r="A559" s="16"/>
      <c r="B559" s="16"/>
      <c r="C559" s="18"/>
      <c r="D559" s="18"/>
      <c r="E559" s="18"/>
      <c r="F559" s="18"/>
      <c r="K559" s="17"/>
    </row>
    <row r="560" spans="1:11" x14ac:dyDescent="0.25">
      <c r="A560" s="16"/>
      <c r="B560" s="16"/>
      <c r="C560" s="18"/>
      <c r="D560" s="18"/>
      <c r="E560" s="18"/>
      <c r="F560" s="18"/>
      <c r="K560" s="17"/>
    </row>
    <row r="561" spans="1:11" x14ac:dyDescent="0.25">
      <c r="A561" s="16"/>
      <c r="B561" s="16"/>
      <c r="C561" s="18"/>
      <c r="D561" s="18"/>
      <c r="E561" s="18"/>
      <c r="F561" s="18"/>
      <c r="K561" s="17"/>
    </row>
    <row r="562" spans="1:11" x14ac:dyDescent="0.25">
      <c r="A562" s="16"/>
      <c r="B562" s="16"/>
      <c r="C562" s="18"/>
      <c r="D562" s="18"/>
      <c r="E562" s="18"/>
      <c r="F562" s="18"/>
      <c r="K562" s="17"/>
    </row>
    <row r="563" spans="1:11" x14ac:dyDescent="0.25">
      <c r="A563" s="16"/>
      <c r="B563" s="16"/>
      <c r="C563" s="18"/>
      <c r="D563" s="18"/>
      <c r="E563" s="18"/>
      <c r="F563" s="18"/>
      <c r="K563" s="17"/>
    </row>
    <row r="564" spans="1:11" x14ac:dyDescent="0.25">
      <c r="A564" s="16"/>
      <c r="B564" s="16"/>
      <c r="C564" s="18"/>
      <c r="D564" s="18"/>
      <c r="E564" s="18"/>
      <c r="F564" s="18"/>
      <c r="K564" s="17"/>
    </row>
    <row r="565" spans="1:11" x14ac:dyDescent="0.25">
      <c r="A565" s="16"/>
      <c r="B565" s="16"/>
      <c r="C565" s="18"/>
      <c r="D565" s="18"/>
      <c r="E565" s="18"/>
      <c r="F565" s="18"/>
      <c r="K565" s="17"/>
    </row>
  </sheetData>
  <mergeCells count="9">
    <mergeCell ref="O40:P40"/>
    <mergeCell ref="R40:S40"/>
    <mergeCell ref="O58:P58"/>
    <mergeCell ref="R58:S58"/>
    <mergeCell ref="L4:M4"/>
    <mergeCell ref="O4:P4"/>
    <mergeCell ref="R4:S4"/>
    <mergeCell ref="O22:P22"/>
    <mergeCell ref="R22:S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0" sqref="B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results.roi</vt:lpstr>
      <vt:lpstr>results.fix</vt:lpstr>
      <vt:lpstr>missing</vt:lpstr>
    </vt:vector>
  </TitlesOfParts>
  <Company>UPMC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wrightc2</dc:creator>
  <cp:lastModifiedBy>localadmin</cp:lastModifiedBy>
  <dcterms:created xsi:type="dcterms:W3CDTF">2010-08-06T16:29:52Z</dcterms:created>
  <dcterms:modified xsi:type="dcterms:W3CDTF">2014-02-13T19:01:20Z</dcterms:modified>
</cp:coreProperties>
</file>