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Eget\Sobels\Metodförteckning Externa Prover\Analyslista\"/>
    </mc:Choice>
  </mc:AlternateContent>
  <bookViews>
    <workbookView xWindow="-45" yWindow="75" windowWidth="19125" windowHeight="15600" tabRatio="835"/>
  </bookViews>
  <sheets>
    <sheet name="Analyslista" sheetId="1" r:id="rId1"/>
    <sheet name="Statistik" sheetId="41" r:id="rId2"/>
  </sheets>
  <definedNames>
    <definedName name="_xlnm._FilterDatabase" localSheetId="0" hidden="1">Analyslista!$D$1:$D$479</definedName>
    <definedName name="KlinKem">Analyslista!$N:$R</definedName>
    <definedName name="Komponenter">Analyslista!$X$2:INDEX(INDIRECT("KemLab!$U$2:$U"&amp;Analyslista!$Y$2),MAX(INDIRECT("KemLab!$T$2:$T"&amp;Analyslista!$Y$2)),1)</definedName>
  </definedNames>
  <calcPr calcId="152511"/>
</workbook>
</file>

<file path=xl/calcChain.xml><?xml version="1.0" encoding="utf-8"?>
<calcChain xmlns="http://schemas.openxmlformats.org/spreadsheetml/2006/main">
  <c r="AA1" i="1" l="1"/>
  <c r="Y1" i="1" a="1"/>
  <c r="Y1" i="1" s="1"/>
  <c r="F3" i="41" l="1"/>
  <c r="F2" i="41"/>
  <c r="C9" i="41" l="1"/>
  <c r="C28" i="41"/>
  <c r="C26" i="41"/>
  <c r="C27" i="41"/>
  <c r="C12" i="41"/>
  <c r="C14" i="41"/>
  <c r="C11" i="41"/>
  <c r="C13" i="41"/>
  <c r="C10" i="41"/>
  <c r="C20" i="41"/>
  <c r="C17" i="41"/>
  <c r="C16" i="41"/>
  <c r="C18" i="41"/>
  <c r="C21" i="41"/>
  <c r="C15" i="41"/>
  <c r="C19" i="41"/>
  <c r="C39" i="41"/>
  <c r="C35" i="41"/>
  <c r="C30" i="41"/>
  <c r="C38" i="41"/>
  <c r="C33" i="41"/>
  <c r="C32" i="41"/>
  <c r="C31" i="41"/>
  <c r="C24" i="41"/>
  <c r="C23" i="41"/>
  <c r="C22" i="41"/>
  <c r="C25" i="41"/>
  <c r="C7" i="41"/>
  <c r="C4" i="41"/>
  <c r="C8" i="41"/>
  <c r="C3" i="41"/>
  <c r="C6" i="41"/>
  <c r="C5" i="41"/>
  <c r="C36" i="41"/>
  <c r="C40" i="41" l="1"/>
  <c r="C37" i="41"/>
  <c r="C34" i="41"/>
  <c r="C29" i="41"/>
  <c r="C41" i="41" l="1"/>
  <c r="B45" i="41" l="1" a="1"/>
  <c r="B45" i="41" s="1"/>
  <c r="C45" i="41" l="1"/>
  <c r="B46" i="41" l="1" a="1"/>
  <c r="B46" i="41" s="1"/>
  <c r="C46" i="41" l="1"/>
  <c r="B47" i="41" a="1"/>
  <c r="B47" i="41" s="1"/>
  <c r="C47" i="41" s="1"/>
  <c r="B48" i="41" l="1" a="1"/>
  <c r="B48" i="41" s="1"/>
  <c r="C48" i="41" s="1"/>
  <c r="B49" i="41" l="1" a="1"/>
  <c r="B49" i="41" s="1"/>
  <c r="C49" i="41" s="1"/>
  <c r="B50" i="41" l="1" a="1"/>
  <c r="B50" i="41" s="1"/>
  <c r="C50" i="41" s="1"/>
  <c r="B51" i="41" l="1" a="1"/>
  <c r="B51" i="41" s="1"/>
  <c r="C51" i="41" s="1"/>
  <c r="B52" i="41" l="1" a="1"/>
  <c r="B52" i="41" s="1"/>
  <c r="C52" i="41" s="1"/>
  <c r="B53" i="41" l="1" a="1"/>
  <c r="B53" i="41" s="1"/>
  <c r="C53" i="41" s="1"/>
  <c r="B54" i="41" l="1" a="1"/>
  <c r="B54" i="41" s="1"/>
  <c r="C54" i="41" s="1"/>
  <c r="B55" i="41" l="1" a="1"/>
  <c r="B55" i="41" s="1"/>
  <c r="C55" i="41" s="1"/>
  <c r="B56" i="41" l="1" a="1"/>
  <c r="B56" i="41" s="1"/>
  <c r="C56" i="41" s="1"/>
  <c r="B57" i="41" l="1" a="1"/>
  <c r="B57" i="41" s="1"/>
  <c r="C57" i="41" s="1"/>
  <c r="B58" i="41" l="1" a="1"/>
  <c r="B58" i="41" s="1"/>
  <c r="C58" i="41" s="1"/>
  <c r="B59" i="41" l="1" a="1"/>
  <c r="B59" i="41" s="1"/>
  <c r="C59" i="41" s="1"/>
  <c r="B60" i="41" l="1" a="1"/>
  <c r="B60" i="41" s="1"/>
  <c r="B61" i="41" l="1" a="1"/>
  <c r="B61" i="41" s="1"/>
  <c r="C61" i="41" s="1"/>
  <c r="C60" i="41"/>
  <c r="B62" i="41" l="1" a="1"/>
  <c r="B62" i="41" s="1"/>
  <c r="C62" i="41" s="1"/>
  <c r="B63" i="41" l="1" a="1"/>
  <c r="B63" i="41" s="1"/>
  <c r="C63" i="41" s="1"/>
  <c r="B64" i="41" l="1" a="1"/>
  <c r="B64" i="41" s="1"/>
  <c r="C64" i="41" s="1"/>
  <c r="B65" i="41" l="1" a="1"/>
  <c r="B65" i="41" s="1"/>
  <c r="C65" i="41" s="1"/>
  <c r="B66" i="41" l="1" a="1"/>
  <c r="B66" i="41" s="1"/>
  <c r="C66" i="41" s="1"/>
  <c r="B67" i="41" l="1" a="1"/>
  <c r="B67" i="41" s="1"/>
  <c r="C67" i="41" s="1"/>
  <c r="B68" i="41" l="1" a="1"/>
  <c r="B68" i="41" s="1"/>
  <c r="C68" i="41" s="1"/>
  <c r="B69" i="41" l="1" a="1"/>
  <c r="B69" i="41" s="1"/>
  <c r="C69" i="41" s="1"/>
  <c r="B70" i="41" l="1" a="1"/>
  <c r="B70" i="41" s="1"/>
  <c r="C70" i="41" s="1"/>
  <c r="B71" i="41" l="1" a="1"/>
  <c r="B71" i="41" s="1"/>
  <c r="C71" i="41" l="1"/>
  <c r="B72" i="41" a="1"/>
  <c r="B72" i="41" s="1"/>
  <c r="C72" i="41" s="1"/>
</calcChain>
</file>

<file path=xl/sharedStrings.xml><?xml version="1.0" encoding="utf-8"?>
<sst xmlns="http://schemas.openxmlformats.org/spreadsheetml/2006/main" count="6902" uniqueCount="3060">
  <si>
    <t>Adhesivitet, trombocyt-</t>
  </si>
  <si>
    <t>alfa1-Antitrypsinbrist, fenotypning</t>
  </si>
  <si>
    <t>AMH</t>
  </si>
  <si>
    <t>Amiodaron</t>
  </si>
  <si>
    <t>Ammoniumjon</t>
  </si>
  <si>
    <t>Anti fosfolipidantikroppar</t>
  </si>
  <si>
    <t>Antifaktor Xa</t>
  </si>
  <si>
    <t>Anti-IgA-antikroppar</t>
  </si>
  <si>
    <t>Binjurebark, Anti-</t>
  </si>
  <si>
    <t>CCL18</t>
  </si>
  <si>
    <t>CD19, CD16, CD20, CD56</t>
  </si>
  <si>
    <t>CD-sens</t>
  </si>
  <si>
    <t>Chitotriosidas</t>
  </si>
  <si>
    <t>Provtagning</t>
  </si>
  <si>
    <t>Provhantering</t>
  </si>
  <si>
    <t>Skickas till</t>
  </si>
  <si>
    <t>Centrifugera och häll över till nytt sterilt plaströr med skruvkork (koniskt centrifugrör med gul skruvkork)</t>
  </si>
  <si>
    <t>Förvaring/Hållbarhet</t>
  </si>
  <si>
    <t>Fryses inom 4 h.</t>
  </si>
  <si>
    <t xml:space="preserve"> </t>
  </si>
  <si>
    <t>Övrigt</t>
  </si>
  <si>
    <t>I frys</t>
  </si>
  <si>
    <t>Kontakta koag.lab UAS. Provet tas på UAS.</t>
  </si>
  <si>
    <t>Ljusskyddas med ex aluminiumfolie.</t>
  </si>
  <si>
    <t>Pt(U)-Natrium och Kalium utförs samtidigt för att underlätta bedömningen.</t>
  </si>
  <si>
    <t>Rumstemperatur. Skickas provtagningsdagen, så att prov ankommer lab Umeå nästa dag (vardag), annars fryses prov och skickas då fryst.</t>
  </si>
  <si>
    <t>Klinisk Kemi</t>
  </si>
  <si>
    <t>Förvaras kylt (även under uppsamlingsperioden). Provrör transporteras kylt. Provet skickas fryst om ankomst till Klinisk kemi senare än 3 dygn efter provtagning.</t>
  </si>
  <si>
    <t>Centrifugera provet (10 min, 2000g). Om provet tas i EDTA-rör överförs plasma direkt till ett nytt rör.</t>
  </si>
  <si>
    <t>Centrifugera och avskilj serum.</t>
  </si>
  <si>
    <t>I kyl.</t>
  </si>
  <si>
    <t>Låt provet stå i 30 min. Centrifugera sedan (10 min, 2000g) och avskilj serum.</t>
  </si>
  <si>
    <t>Om Ammoniumjon begärs, analysera Ammoniak.</t>
  </si>
  <si>
    <t>Centrifugeras ej!</t>
  </si>
  <si>
    <t>Rumstemp (kyl OK). Skickas helst provtagningsdagen (OK någon dag efter).</t>
  </si>
  <si>
    <t>Avhälld plasma fryses vid -70 C. Proverna förpackas i fryspaket, rikligt med kolsyreis och skickas med expresspost. Skicka proverna i början av veckan för att undvika distributionsproblem.</t>
  </si>
  <si>
    <t>Minst 2 mL faeces (i burk med skruvlock)</t>
  </si>
  <si>
    <t>Provet behöver inte frysas eller kylas under transporten. Provet är hållbart i rumstemperatur i 3 dygn och i -20 °C i 3 månader.</t>
  </si>
  <si>
    <t>ß2-Mikroglobulin i urin analyseras ej (instabil i urin). Rekommendera analys av α1-Mikroglobulin (Protein HC) i urin i stället.</t>
  </si>
  <si>
    <t>Analyseras 2 gg/mån. Serum räcker även till S-21-hydroxylas-AK.</t>
  </si>
  <si>
    <t>Centrifugera och avskilj serum inom 72h.</t>
  </si>
  <si>
    <t>Skickas fryst.</t>
  </si>
  <si>
    <t>Fryses.</t>
  </si>
  <si>
    <t>Analysen utförs dagtid mån-fre.</t>
  </si>
  <si>
    <t>Rumstemperatur. Får ej frysas. Prov skickas med Express-brev (mån-tors), skall vara Neurokemi, Mölndal tillhanda inom 24 h.</t>
  </si>
  <si>
    <t>Bör vara laboratoriet Uppsala tillhanda inom ca 24 timmar efter provtagning. Skickas med budbil helst samma dag (mån-fre). Kontakta laboratoriet Uppsala vid frågor angående transport och hållbarhet.</t>
  </si>
  <si>
    <t>Kyl (1 v). Prov lämnas till Specialkemi, Västerås för analys av CDT (i första hand).</t>
  </si>
  <si>
    <t>Provet skickas ocentrifugerat till Uppsala samma dag som provtagningen.</t>
  </si>
  <si>
    <t>Prov kan förvaras i rumstemp i max 4 timmar därefter förvaras provet i kylskåp. Prov transporteras i rumstemperatur.</t>
  </si>
  <si>
    <t>Centrifugera och avskilj plasma.</t>
  </si>
  <si>
    <t>System</t>
  </si>
  <si>
    <t>Rörfärg</t>
  </si>
  <si>
    <t>Csv-</t>
  </si>
  <si>
    <t>P-</t>
  </si>
  <si>
    <t>U-</t>
  </si>
  <si>
    <t>F-</t>
  </si>
  <si>
    <t>S-</t>
  </si>
  <si>
    <t>Omedelbart</t>
  </si>
  <si>
    <t>Inom 30 min</t>
  </si>
  <si>
    <t>Inom 15 min</t>
  </si>
  <si>
    <t>Alternativa Sökord</t>
  </si>
  <si>
    <t>Brands test</t>
  </si>
  <si>
    <t>C1q-AK</t>
  </si>
  <si>
    <t xml:space="preserve">CA 72-4 </t>
  </si>
  <si>
    <t>Cancerantigen 72-4</t>
  </si>
  <si>
    <t>CDG</t>
  </si>
  <si>
    <t>Kolhydratfattigt glykoprotein</t>
  </si>
  <si>
    <t>CJD</t>
  </si>
  <si>
    <t>CGD utredning</t>
  </si>
  <si>
    <t>Laboratoriet tillhanda</t>
  </si>
  <si>
    <t>Weblänk</t>
  </si>
  <si>
    <t>Angiotensin converting enzyme</t>
  </si>
  <si>
    <t>http://www.karolinska.se/KUL/Alla-anvisningar/Anvisning/8999</t>
  </si>
  <si>
    <t>http://www.karolinska.se/KUL/Alla-anvisningar/Anvisning/9964</t>
  </si>
  <si>
    <t>Vasopressin, antidiuretiskt hormon</t>
  </si>
  <si>
    <t>http://www.karolinska.se/KUL/Alla-anvisningar/Anvisning/9467</t>
  </si>
  <si>
    <t>http://www.karolinska.se/KUL/Alla-anvisningar/Anvisning/8988</t>
  </si>
  <si>
    <t>Anti-Mylleriskt hormon</t>
  </si>
  <si>
    <t>http://www.karolinska.se/KUL/Alla-anvisningar/Anvisning/9003</t>
  </si>
  <si>
    <t>IgA</t>
  </si>
  <si>
    <t>http://www.karolinska.se/KUL/Alla-anvisningar/Anvisning/9607</t>
  </si>
  <si>
    <t>http://www.karolinska.se/KUL/Alla-anvisningar/Anvisning/10177</t>
  </si>
  <si>
    <t>Cystin, svavelhaltiga aminosyror, nitroprussidtest</t>
  </si>
  <si>
    <t>http://www.karolinska.se/KUL/Alla-anvisningar/Anvisning/9485</t>
  </si>
  <si>
    <t>https://webappl.vll.se/appl/qnova/qnwebportal.nsf/WebMainFrameset?OpenFrameSet</t>
  </si>
  <si>
    <t>http://www.analysportalen-labmedicin.skane.se/viewAnalys.asp?Nr=862</t>
  </si>
  <si>
    <t>http://www.analysportalen-labmedicin.skane.se/viewAnalys.asp?Nr=47</t>
  </si>
  <si>
    <t>C1q-antikroppar, nefrit</t>
  </si>
  <si>
    <t>http://www.karolinska.se/KUL/Alla-anvisningar/Anvisning/10024</t>
  </si>
  <si>
    <t>Heparinaktivitet, LMW, lågmolekylärt Heparin</t>
  </si>
  <si>
    <t>Binjurebark-antikroppar</t>
  </si>
  <si>
    <t>http://sahlgrenska-klinkem-analyser.vgregion.se/10922.html</t>
  </si>
  <si>
    <t>https://www2.sahlgrenska.se/sv/SU/Omraden/4/Verksamhetsomraden/Laboratoriemedicin/Klinisk-mikrobiologi/Analyslista-A-O/Lista-over-analyseragens/Svampdiagnostik/</t>
  </si>
  <si>
    <t xml:space="preserve">Aspergillusantigen </t>
  </si>
  <si>
    <t>Precipiterande Antikroppar</t>
  </si>
  <si>
    <t>http://sahlgrenska-klinkem-analyser.vgregion.se/12953.html</t>
  </si>
  <si>
    <t>http://sahlgrenska-klinkem-analyser.vgregion.se/11752.html</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</si>
  <si>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</si>
  <si>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Karolinska</t>
  </si>
  <si>
    <t>http://www.karolinska.se/KUL/Alla-anvisningar/Anvisning/10130</t>
  </si>
  <si>
    <t>Desisopropyldisopyramid, Durbis</t>
  </si>
  <si>
    <t>http://www.karolinska.se/KUL/Alla-anvisningar/Anvisning/9351</t>
  </si>
  <si>
    <t>DNA-baserad analys</t>
  </si>
  <si>
    <t>B-</t>
  </si>
  <si>
    <t>Familjär Amyloid Polyneuropati</t>
  </si>
  <si>
    <t>Familjär medelhavsfeber</t>
  </si>
  <si>
    <t>FMF, FMF-gen, MEFV-gen, pyrin-gen</t>
  </si>
  <si>
    <t>Analyseras på Klinisk Genetik, Karolinska, Solna</t>
  </si>
  <si>
    <t>Rumstemperatur (eller kyl).</t>
  </si>
  <si>
    <t>http://www.karolinska.se/KUL/Alla-anvisningar/Anvisning/9893</t>
  </si>
  <si>
    <t>http://www.karolinska.se/KUL/Alla-anvisningar/Anvisning/9495</t>
  </si>
  <si>
    <t>FGF-23</t>
  </si>
  <si>
    <t>S-/U-</t>
  </si>
  <si>
    <t>Frys. Skickas fryst nästkommande vardag.</t>
  </si>
  <si>
    <t>Flödescytometri</t>
  </si>
  <si>
    <t>Fosfolipider</t>
  </si>
  <si>
    <t>G-6-PD</t>
  </si>
  <si>
    <t>Glukos-6-Fosfatdehydrogenas, G6PD</t>
  </si>
  <si>
    <t>Skickas helst samma dag som provtagningen, annars förvaras prov i kyl.</t>
  </si>
  <si>
    <t>http://www.karolinska.se/KUL/Alla-anvisningar/Anvisning/10167</t>
  </si>
  <si>
    <t>GBM, Anti-</t>
  </si>
  <si>
    <t>GBM-ak</t>
  </si>
  <si>
    <t>Skickas till externt laboratorium av Mikrobiologen.
Inkluderar analys av Goodpasture-ak.</t>
  </si>
  <si>
    <t>Gilberts syndrom, genotypning</t>
  </si>
  <si>
    <t>Bör förvaras i kyl. Prov kan sändas i rumstemp om det kommer till lab inom 3 d, annars fryses prov (plaströr).</t>
  </si>
  <si>
    <t>Oligosackarider (inkl sialinsyra)</t>
  </si>
  <si>
    <t>Frys (om det ej ankommer Huddinge lab provtagningsdagen).</t>
  </si>
  <si>
    <t>http://www.karolinska.se/KUL/Alla-anvisningar/Anvisning/9563</t>
  </si>
  <si>
    <t>Granulocytfunktion- screening resp utvidgad</t>
  </si>
  <si>
    <t>Prov analyseras samma dag som provtagningen (inom ca 16 h).</t>
  </si>
  <si>
    <t>Analyseras på Immunlab C5 Uppsala 2 ggr/månad.</t>
  </si>
  <si>
    <t>IGF-bindningsprotein-3</t>
  </si>
  <si>
    <t>IgVH mutationsstatus vid B-KLL</t>
  </si>
  <si>
    <t>Prov ska ankomma laboratoriet Uppsala inom 24 timmar, senast kl 13 fredag/dag före helg.</t>
  </si>
  <si>
    <t>Inhibin B</t>
  </si>
  <si>
    <t>Skickas samma dag som provtagningen, annars fryses prov. Provröret kan i undantagsfall förvaras 2 d i kyl efter centrifugering.</t>
  </si>
  <si>
    <t>http://www.analysportalen-labmedicin.skane.se/viewAnalys.asp?Nr=1</t>
  </si>
  <si>
    <t>Isoagglutininer</t>
  </si>
  <si>
    <t>Isolering Leukocyter</t>
  </si>
  <si>
    <t>Ketobemidon</t>
  </si>
  <si>
    <t>Ketoner i blod</t>
  </si>
  <si>
    <t>Kiralt Metadon</t>
  </si>
  <si>
    <t>Kobolt</t>
  </si>
  <si>
    <t>Centrifugeras inom 30 min efter provtagning vid 15°C (2000g, 15 min). Avskilj plasma till ett ellermanrör. 
OBS! Lämna kvar 5-7mm plasma ovanför de röda blodkropparna för att undvika tillblandning av trombocyter.</t>
  </si>
  <si>
    <t>Rumstemperatur vid skickning samma dag, annars kylförvaring (hållb 1 v) tills skickning sker. OBS! Får ej frysas.</t>
  </si>
  <si>
    <r>
      <t xml:space="preserve">2-10 mL </t>
    </r>
    <r>
      <rPr>
        <b/>
        <sz val="8"/>
        <color theme="1"/>
        <rFont val="Calibri"/>
        <family val="2"/>
        <scheme val="minor"/>
      </rPr>
      <t>urin u t</t>
    </r>
    <r>
      <rPr>
        <sz val="8"/>
        <color theme="1"/>
        <rFont val="Calibri"/>
        <family val="2"/>
        <scheme val="minor"/>
      </rPr>
      <t>, helst morgonurin (annars stickprov).</t>
    </r>
  </si>
  <si>
    <t>Klinisk Genetik</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</si>
  <si>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</si>
  <si>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B-/S-/U-</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</si>
  <si>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</si>
  <si>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Mikrobiologen fvb SMI.</t>
  </si>
  <si>
    <t>Creutzfeldt Jakobs sjukdom, Protein 14-3-3</t>
  </si>
  <si>
    <t>LCHAD</t>
  </si>
  <si>
    <t>Levomepromazin</t>
  </si>
  <si>
    <t>Levonorgestrel</t>
  </si>
  <si>
    <t>Lipas</t>
  </si>
  <si>
    <t>Mangan</t>
  </si>
  <si>
    <t>MCAD</t>
  </si>
  <si>
    <t>Mixingtest</t>
  </si>
  <si>
    <t>Moklobemid</t>
  </si>
  <si>
    <t>MTHFR, genotyp</t>
  </si>
  <si>
    <t>Osmotisk resistens</t>
  </si>
  <si>
    <t>PNH-diagnostik</t>
  </si>
  <si>
    <t>Precipiterande antikroppar</t>
  </si>
  <si>
    <t>Quetiapin</t>
  </si>
  <si>
    <t>RNA-baserad analys</t>
  </si>
  <si>
    <t>Tau haplotyp</t>
  </si>
  <si>
    <t>Tramadol</t>
  </si>
  <si>
    <t>Tvärstrimmig muskel, Anti-</t>
  </si>
  <si>
    <t>Får ej frysas eller centrifugeras!</t>
  </si>
  <si>
    <t>Kylcentrifugeras omedelbart. Avskilj (minst 2 ml) plasma till 5 mL plaströr och frys omedelbart</t>
  </si>
  <si>
    <t>Intrinsic faktor-AK</t>
  </si>
  <si>
    <t>Wieslab</t>
  </si>
  <si>
    <t>http://www.wieslab.se/index.php?langId=2&amp;headId=5&amp;subId=26&amp;pageId=26</t>
  </si>
  <si>
    <t>Både venösa och kapillära prover går bra.</t>
  </si>
  <si>
    <t>INF, intrinsic factor-antikroppar</t>
  </si>
  <si>
    <t>Rumstemp. Måste ankomma till lab i Huddinge inom 24 h samt före kl 13.00
(Express-brev).</t>
  </si>
  <si>
    <t>http://www.karolinska.se/KUL/Alla-anvisningar/Anvisning/9543</t>
  </si>
  <si>
    <t>Cd</t>
  </si>
  <si>
    <t>Kadmium</t>
  </si>
  <si>
    <t>I kyl. Bör postas så att det kommer till laboratoriet nästkommande dag. Prov ska inte skickas på fredag eller dag innan helg då rättskemi inte har öppet på helger.</t>
  </si>
  <si>
    <t>Centrifugera och avskilj plasma/serum.</t>
  </si>
  <si>
    <t>http://www.karolinska.se/KUL/Alla-anvisningar/Anvisning/9379</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</si>
  <si>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</si>
  <si>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Blod: Helblod skickas.</t>
  </si>
  <si>
    <t>Analysen utföres en gång per månad.</t>
  </si>
  <si>
    <t>Saliv-</t>
  </si>
  <si>
    <t>Cr</t>
  </si>
  <si>
    <t>Krom</t>
  </si>
  <si>
    <t>I kyl. Skickas helst samma dag som provtagningen.
Märk kuvertet med "fvb CMMS"!</t>
  </si>
  <si>
    <t>http://www.karolinska.se/KUL/Alla-anvisningar/Anvisning/9540</t>
  </si>
  <si>
    <t>Levetiracetam</t>
  </si>
  <si>
    <t>Keppra</t>
  </si>
  <si>
    <t>http://www.karolinska.se/KUL/Alla-anvisningar/Anvisning/9386</t>
  </si>
  <si>
    <t>Förvaras i kyl.
Skickas till:
Kvinnoklinikens forskningslab
Att: Eva Davey
Akademiska sjukhuset Ing 96
751 85 Uppsala
Tel: 018-611 57 72, 74</t>
  </si>
  <si>
    <t>2 d i kyl, annars frys.</t>
  </si>
  <si>
    <t>Bör analyseras inom 4 h.
Prov kan tas på morgonen (Västerås), så att det skickas med ordinarie budtransport från Västerås till UAS samma dag.</t>
  </si>
  <si>
    <t>Lymfocyter, T</t>
  </si>
  <si>
    <t>Makroprolaktin</t>
  </si>
  <si>
    <t>Prolaktin, PRL</t>
  </si>
  <si>
    <t>http://www.karolinska.se/KUL/Alla-anvisningar/Anvisning/9245</t>
  </si>
  <si>
    <t>http://www.karolinska.se/KUL/Alla-anvisningar/Anvisning/9549</t>
  </si>
  <si>
    <t>http://www.karolinska.se/KUL/Alla-anvisningar/Anvisning/9198</t>
  </si>
  <si>
    <t>Se metodbeskrivning ”Mixingtest, APTtid” i Centuri.</t>
  </si>
  <si>
    <t>MPA-konc, CellCept</t>
  </si>
  <si>
    <t>http://sahlgrenska-klinkem-analyser.vgregion.se/10934.html</t>
  </si>
  <si>
    <t>http://www.karolinska.se/KUL/Alla-anvisningar/Anvisning/9395</t>
  </si>
  <si>
    <t>Ocentrifugerat prov hållbart 5 d i kyl, avskiljd plasma 14 d i kyl. Kan frysas i -20 C högst 2 mån.</t>
  </si>
  <si>
    <t xml:space="preserve">Ev. centrifugera (minst 7 min, 2400g) och avskilj plasma. </t>
  </si>
  <si>
    <t>fP-</t>
  </si>
  <si>
    <t>Neuropeptid K</t>
  </si>
  <si>
    <t>NPK, neurokinin A</t>
  </si>
  <si>
    <t>I frys. Skickas som frysprov.</t>
  </si>
  <si>
    <t>http://www.karolinska.se/KUL/Alla-anvisningar/Anvisning/9211</t>
  </si>
  <si>
    <t>NFL</t>
  </si>
  <si>
    <t>Ange respektive volym på remisserna.</t>
  </si>
  <si>
    <t>Njurstensutredning från urologen</t>
  </si>
  <si>
    <t>Acylkarnitin</t>
  </si>
  <si>
    <t>ADH</t>
  </si>
  <si>
    <t>Amyloid, beta-</t>
  </si>
  <si>
    <t>Disopyramid</t>
  </si>
  <si>
    <t>Glukokonjugat, lösliga</t>
  </si>
  <si>
    <t>21-Hydroxylas-AK</t>
  </si>
  <si>
    <t>21-Hydroxylas-antikroppar</t>
  </si>
  <si>
    <t>Mykofenolsyra på Karolinska</t>
  </si>
  <si>
    <t>Mykofenolsyra på UAS</t>
  </si>
  <si>
    <t>P-/S-</t>
  </si>
  <si>
    <t>P+S-</t>
  </si>
  <si>
    <t>Olanzapin</t>
  </si>
  <si>
    <t>Arkolamyl, Zalasta, Zyprexa</t>
  </si>
  <si>
    <t>http://www.karolinska.se/KUL/Alla-anvisningar/Anvisning/9401</t>
  </si>
  <si>
    <t xml:space="preserve">Centrifugera och avskilj plasma/serum. </t>
  </si>
  <si>
    <t>http://www.karolinska.se/KUL/Alla-anvisningar/Anvisning/9403</t>
  </si>
  <si>
    <t>Klinisk Farmakologi</t>
  </si>
  <si>
    <t>http://www.karolinska.se/KUL/Alla-anvisningar/Anvisning/9631</t>
  </si>
  <si>
    <t>Beställaren hänvisas till Klinisk patologi och cytologi Uppsalas hemsida både för provtagning respektive remiss.</t>
  </si>
  <si>
    <t>Csv: omgående</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</si>
  <si>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</si>
  <si>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Hematopatologisk diagnostik, benmärgsdiagnostik</t>
  </si>
  <si>
    <t>Huddinge</t>
  </si>
  <si>
    <t>Tillväxtlaboratoriet</t>
  </si>
  <si>
    <t>Rumstemp. Prov ska vara analyserande lab tillhanda snarast. Bör analyseras inom 24 h.</t>
  </si>
  <si>
    <t>Analysen utföres dagtid, må-fre.</t>
  </si>
  <si>
    <t>Farmers lung antigen, mögelantigen, aspergillusantigen</t>
  </si>
  <si>
    <t>PTHrp</t>
  </si>
  <si>
    <t>http://sahlgrenska-klinkem-analyser.vgregion.se/0978.html</t>
  </si>
  <si>
    <t>Pyridoxin, vitamin B6</t>
  </si>
  <si>
    <t>Pyridoxal-5-fosfat</t>
  </si>
  <si>
    <t>Ljusskyddas!</t>
  </si>
  <si>
    <t>http://sahlgrenska-klinkem-analyser.vgregion.se/0142.html</t>
  </si>
  <si>
    <t>Seroquel</t>
  </si>
  <si>
    <t>http://www.karolinska.se/KUL/Alla-anvisningar/Anvisning/9411</t>
  </si>
  <si>
    <t>http://www.karolinska.se/KUL/Alla-anvisningar/Anvisning/10131</t>
  </si>
  <si>
    <t>http://www.akademiska.se/Global/KB/Klinisk%20genetik/Dokument/Provtagningsanvisningar.pdf</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</si>
  <si>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</si>
  <si>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</si>
  <si>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r>
      <t xml:space="preserve">2-10 mil </t>
    </r>
    <r>
      <rPr>
        <b/>
        <sz val="8"/>
        <color theme="1"/>
        <rFont val="Calibri"/>
        <family val="2"/>
        <scheme val="minor"/>
      </rPr>
      <t>urin u t</t>
    </r>
    <r>
      <rPr>
        <sz val="8"/>
        <color theme="1"/>
        <rFont val="Calibri"/>
        <family val="2"/>
        <scheme val="minor"/>
      </rPr>
      <t>, helst morgonurin.</t>
    </r>
  </si>
  <si>
    <t>http://www.karolinska.se/KUL/Alla-anvisningar/Anvisning/9591</t>
  </si>
  <si>
    <t>Acetylneuraminsyra, neuraminsyra</t>
  </si>
  <si>
    <t>I frys, om det ej ankommer Huddinge lab provtagningsdagen. Undvik att skicka prover per post på torsdagar och fredagar.</t>
  </si>
  <si>
    <t>Analyseras på Genanalys
telnr: 031-342 78 91</t>
  </si>
  <si>
    <t>I kyl, ca 1 v.</t>
  </si>
  <si>
    <t>http://sahlgrenska-klinkem-analyser.vgregion.se/12463.html</t>
  </si>
  <si>
    <t>Tissue Polypeptide Specific antigen</t>
  </si>
  <si>
    <t>Topiramat</t>
  </si>
  <si>
    <t>http://www.karolinska.se/KUL/Alla-anvisningar/Anvisning/9426</t>
  </si>
  <si>
    <t>http://www.karolinska.se/KUL/Alla-anvisningar/Anvisning/9428</t>
  </si>
  <si>
    <t>Prealbumin, TBPA, tyroxinbindande prealbumin</t>
  </si>
  <si>
    <t>http://www.karolinska.se/KUL/Alla-anvisningar/Anvisning/9291</t>
  </si>
  <si>
    <t>tTG-IgG</t>
  </si>
  <si>
    <t xml:space="preserve">När tTG-IgG (IgG transglutaminas-AK) är begärt, behövs inte bestämning av IgA eller IgG före skickning. </t>
  </si>
  <si>
    <t>Transglutaminas-antikroppar</t>
  </si>
  <si>
    <t>http://www.wieslab.se/index.php?langId=2&amp;headId=69&amp;pageId=69</t>
  </si>
  <si>
    <t>Uran</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</si>
  <si>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</si>
  <si>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Hela flaskan med urin skickas för analys.
Vid prov i sterilt plaströr vidarebefordras detta rör</t>
  </si>
  <si>
    <t>I kyl, kan förvaras över helg.
Kan frysas.</t>
  </si>
  <si>
    <t>Syradiskade plastkärl (ej TCA) beställs från ALS Scandinavia AB, Luleå:
0920-28 99 00 (Kundtjänst).
Kan finnas några exemplar på Provlogistik KKTM Västerås</t>
  </si>
  <si>
    <t>http://www.alsglobal.se/kundtjaenst/provtagningsinstruktioner/provtagning-human</t>
  </si>
  <si>
    <t>VASP</t>
  </si>
  <si>
    <t>(B)Trc-</t>
  </si>
  <si>
    <t>Plasma fryses och skickas fryst.</t>
  </si>
  <si>
    <t>http://www.karolinska.se/KUL/Alla-anvisningar/Anvisning/9498</t>
  </si>
  <si>
    <t>I kyl (OK med rumstemp). Skickas helst samma dag som provtagningen.
Kan i undantagsfall förvaras i kyl över helg.</t>
  </si>
  <si>
    <t>ALSSAB</t>
  </si>
  <si>
    <t>B-/Benm-</t>
  </si>
  <si>
    <t>Lumbalpunktion minst 10 mL tappas i ett rör (barn &lt;16 år 3 ml). Vid stickblödning kasseras den första mL. Minsta volym 0.5 mL. Provröret vänds minst 5 ggr (fram och åter) efter provtagning.</t>
  </si>
  <si>
    <t>Centrifugera och avskilj serum till 5 mL plaströr.</t>
  </si>
  <si>
    <t>Mykofenolsyra på SU</t>
  </si>
  <si>
    <t>von Hippel-Lindau syndrom</t>
  </si>
  <si>
    <t>VHL</t>
  </si>
  <si>
    <r>
      <t xml:space="preserve">2-10 mL (helst) </t>
    </r>
    <r>
      <rPr>
        <b/>
        <sz val="8"/>
        <color theme="1"/>
        <rFont val="Calibri"/>
        <family val="2"/>
        <scheme val="minor"/>
      </rPr>
      <t>morgonurin u t</t>
    </r>
    <r>
      <rPr>
        <sz val="8"/>
        <color theme="1"/>
        <rFont val="Calibri"/>
        <family val="2"/>
        <scheme val="minor"/>
      </rPr>
      <t>.</t>
    </r>
  </si>
  <si>
    <t>Klass</t>
  </si>
  <si>
    <t>http://www.karolinska.se/KUL/Alla-anvisningar/Anvisning/9000</t>
  </si>
  <si>
    <t>ACTH</t>
  </si>
  <si>
    <t>Adrenokortikotropt hormon</t>
  </si>
  <si>
    <t>Inom 1h.</t>
  </si>
  <si>
    <t>Fryst plasma skickas fryst.</t>
  </si>
  <si>
    <t>Aldosteron</t>
  </si>
  <si>
    <t>ALP Isoenzymer</t>
  </si>
  <si>
    <t>ALP i neutrofila leukocyter</t>
  </si>
  <si>
    <t>LAP-score</t>
  </si>
  <si>
    <t>Analysen utförs ej längre.
Vid ev förfrågningar får beställaren kontakta Patologen i Västerås.</t>
  </si>
  <si>
    <t>Aluminium</t>
  </si>
  <si>
    <t>Al</t>
  </si>
  <si>
    <t>http://sahlgrenska-klinkem-analyser.vgregion.se/0861.html</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</si>
  <si>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</si>
  <si>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</si>
  <si>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Alzheimermarkörer</t>
  </si>
  <si>
    <t>http://sahlgrenska-klinkem-analyser.vgregion.se/12394.html</t>
  </si>
  <si>
    <t>Amitriptylin</t>
  </si>
  <si>
    <t>http://www.karolinska.se/KUL/Alla-anvisningar/Anvisning/9335</t>
  </si>
  <si>
    <t>Amyloid A</t>
  </si>
  <si>
    <t>1 gel-rör (serum eller LiHeparin).</t>
  </si>
  <si>
    <t>http://www.karolinska.se/KUL/Alla-anvisningar/Anvisning/8997</t>
  </si>
  <si>
    <t>Androstendion</t>
  </si>
  <si>
    <t>Skickas till Solna samma dag som provtagningen, annars fryses serum.</t>
  </si>
  <si>
    <t>http://www.karolinska.se/KUL/Alla-anvisningar/Anvisning/8998</t>
  </si>
  <si>
    <t>A-4, A4</t>
  </si>
  <si>
    <t>Apolipoprotein A1, B</t>
  </si>
  <si>
    <t>ApoA1, ApoB</t>
  </si>
  <si>
    <t>En kvot ApoB/ApoA1 beräknas alltid vid beställning av ovanstående analyser.</t>
  </si>
  <si>
    <t>Allergener, specifika</t>
  </si>
  <si>
    <t>Minsta mängd serum: 150 µL (dödvolym)+ 50 µL/allergen.</t>
  </si>
  <si>
    <t>Vid registrering, ange allergener på text.</t>
  </si>
  <si>
    <t>ApoE, genotyp (lipidrubbning)</t>
  </si>
  <si>
    <t>Bör förvaras i kyl. Fryses som helblod i plaströr om det ej ankommer lab UAS inom 3 d.</t>
  </si>
  <si>
    <t>Apolipoprotein E (genotyp)</t>
  </si>
  <si>
    <t>Anti-Intercellulärsubstans</t>
  </si>
  <si>
    <t>Analyseras 2 ggr/v.</t>
  </si>
  <si>
    <t>Intercellulärsubstans-antikroppar (IgG)</t>
  </si>
  <si>
    <t>Ocentrifugerat blodprov förvaras i rumstemperatur.
Centrifugerat rör förvaras i kyl.
Avskilt serum fryses och skickas fryst.</t>
  </si>
  <si>
    <r>
      <rPr>
        <sz val="8"/>
        <color theme="1"/>
        <rFont val="Calibri"/>
        <family val="2"/>
      </rPr>
      <t>β2-</t>
    </r>
    <r>
      <rPr>
        <sz val="8"/>
        <color theme="1"/>
        <rFont val="Calibri"/>
        <family val="2"/>
        <scheme val="minor"/>
      </rPr>
      <t>Mikroglobulin</t>
    </r>
  </si>
  <si>
    <t>http://www.karolinska.se/KUL/Alla-anvisningar/Anvisning/9203</t>
  </si>
  <si>
    <t>Basalmembran-antikroppar</t>
  </si>
  <si>
    <t>Anti-basalmembran</t>
  </si>
  <si>
    <t>Pb</t>
  </si>
  <si>
    <t>Skicka helblod.</t>
  </si>
  <si>
    <t>Kylförvaras (hållbarhet upp till flera veckor).</t>
  </si>
  <si>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</si>
  <si>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dU-</t>
  </si>
  <si>
    <t>Bensodiazepiner</t>
  </si>
  <si>
    <t>http://www.karolinska.se/KUL/Alla-anvisningar/Anvisning/9339</t>
  </si>
  <si>
    <t>Benmärgsdiagnostik</t>
  </si>
  <si>
    <t>CA 15-3</t>
  </si>
  <si>
    <t>Cancerantigen 15-3</t>
  </si>
  <si>
    <t>Centrifugeras inom 4h. Om prov inte anländer analyserande laboratorium inom 48 h: avskilj och frys serum.</t>
  </si>
  <si>
    <t>Ceruloplasmin</t>
  </si>
  <si>
    <t>Analyseras dagtid, mån-fre.</t>
  </si>
  <si>
    <t>Cancerantigen 19-9</t>
  </si>
  <si>
    <t>Centrifugerat gel-rör (primärrör) kan förvaras i kyl upp till 48 h, annars avskiljs serum och fryses. 
Transporteras i rumstemperatur. Fryst prov skickas fryst.</t>
  </si>
  <si>
    <t>Citrat</t>
  </si>
  <si>
    <t>Citronsyra</t>
  </si>
  <si>
    <t>http://www.karolinska.se/KUL/Alla-anvisningar/Anvisning/9483</t>
  </si>
  <si>
    <t>5-10 mL urin u t, helst morgonurin. Surgjord urin kan användas.</t>
  </si>
  <si>
    <t>Centrifugerat gel-rör (primärrör) kan förvaras i kyl upp till 24 h. Avskiljt serum i frys.
Transporteras i rumstemp. Fryst prov skickas fryst.</t>
  </si>
  <si>
    <t>Chromogranin A, B</t>
  </si>
  <si>
    <t>CGA, CGB</t>
  </si>
  <si>
    <t>Tau</t>
  </si>
  <si>
    <t>Fryses omedelbart i -70 C. I undantagsfall fryses provet i - 20 C i max 5 d.</t>
  </si>
  <si>
    <t>http://www.karolinska.se/KUL/Alla-anvisningar/Anvisning/9920</t>
  </si>
  <si>
    <t>Au</t>
  </si>
  <si>
    <t>Guld</t>
  </si>
  <si>
    <t>Prov skall till Immunokemi Kem lab Västerås före vidarebefordran till UAS (RAST-prov).</t>
  </si>
  <si>
    <t>Analysen utförs inte inom KKTM Västmanland. Beställaren får kontakta Diabetes- och njuravd Västmanlands sjukhus Västerås för analys.</t>
  </si>
  <si>
    <t>PTH-related peptide, parathormonliknande peptid</t>
  </si>
  <si>
    <t>http://sahlgrenska-klinkem-analyser.vgregion.se/10923.html</t>
  </si>
  <si>
    <t>Rör av polypropen (centrifugrör med gul skruvkork) skall användas då många proteiner fastnar på väggarna i rör av glas eller polystyren, vilket medför ett för lågt värde.
Ingår i grupperna Csv-Demensmarkörer och Csv-Parenkymskademarkörer.</t>
  </si>
  <si>
    <t>Spinalvätska (Csv) i ett centrifugrör med gul skruvkork (polypropen).
Vuxna: de första10-12 mL, barn: de första 3 mL. Vid stickblödning kasseras den första mL.
Minsta mängd: 0,5 mL.</t>
  </si>
  <si>
    <t>Skickas till Mölndal provtagningsdagen med EXPRESS-brev (mån-tors, ej dag före helg) så att prov ankommer Neurokemi inom 24 h, annars fryses provet i kryorör och skickas fryst. Obs! Får ej tina.</t>
  </si>
  <si>
    <t>Faktor V, genotyp</t>
  </si>
  <si>
    <t>FV Leiden, APC-resistens</t>
  </si>
  <si>
    <t>http://labhandboken.u5054800.fsdata.se/findny.asp?State=2&amp;Analysid=690</t>
  </si>
  <si>
    <t>http://labhandboken.u5054800.fsdata.se/findny.asp?State=2&amp;Analysid=1457</t>
  </si>
  <si>
    <t>Fryst serum och plasma skickas fryst med kolsyreis.</t>
  </si>
  <si>
    <t>= Flödescytometri</t>
  </si>
  <si>
    <t>FACS</t>
  </si>
  <si>
    <t>Glykoproteinhormon, fri alfa-subenhet</t>
  </si>
  <si>
    <t>Fryst prov skickas fryst.</t>
  </si>
  <si>
    <t>Centrifugera och avskilj serum snarast, senast 2 h efter provtagningen. Serum ska vara infryst inom 3 h från provtagningen.</t>
  </si>
  <si>
    <t>http://labhandboken.u5054800.fsdata.se/findny.asp?State=2&amp;Analysid=611</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</si>
  <si>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</si>
  <si>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http://labhandboken.u5054800.fsdata.se/findny.asp?State=2&amp;Analysid=1439</t>
  </si>
  <si>
    <t>Blod samlas i ett eller flera rör beroende på antal Leukocyter.
(Vid B-Leukocyter under 3,0 bör två eller flera rör insändas).</t>
  </si>
  <si>
    <t>LCHAD-brist, long-chain 3-hydroxyacyl-CoA-dehydrogenas</t>
  </si>
  <si>
    <t>Trace protein, beta-</t>
  </si>
  <si>
    <t>Sekret-</t>
  </si>
  <si>
    <t>http://labhandboken.u5054800.fsdata.se/findny.asp?State=2&amp;Analysid=969</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</si>
  <si>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</si>
  <si>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Avskiljt sekret efter centrifugering: 2 d i kyl därefter fryses provet i -20°C.</t>
  </si>
  <si>
    <t>HLA-antikroppar</t>
  </si>
  <si>
    <t>Tiopurinmetaboliter</t>
  </si>
  <si>
    <t>Meraptopurin, TGN, meTIMP, Azatioprin (metaboliter)</t>
  </si>
  <si>
    <t>Cerebrospinalvätska (Csv) i ett centrifugrör med gul skruvkork (sterilt plaströr, polypropen, polypropylen).
Vuxna: 10-12 mL, barn &lt;16 år: 3 mL.
Vid stickblödning kasseras den första mL, anges på remissen.
Provröret vänds minst 5 ggr efter provtagning.</t>
  </si>
  <si>
    <t xml:space="preserve">Prov fryses och skickas fryst.
I undantagsfall kan prov skickas ofryst provtagningsdagen (mån-tors, ej dag före helg) om prov ankommer Neurokemi Mölndal inom 24 h
</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</si>
  <si>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</si>
  <si>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</si>
  <si>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http://sahlgrenska-klinkem-analyser.vgregion.se/14310.html</t>
  </si>
  <si>
    <t>Prov fryses och skickas fryst.</t>
  </si>
  <si>
    <t>Prov fryses och skickas fryst.
Undantag: akuta prover kan skickas i rumstemperatur om det ankommer CMMS provtagningsdagen.</t>
  </si>
  <si>
    <t>Metabolisk screening, organiska syror, aminosyror</t>
  </si>
  <si>
    <t>2-10 mL urin u t, helst morgonurin. Surgjord urin kan användas.</t>
  </si>
  <si>
    <t>http://www.karolinska.se/KUL/Alla-anvisningar/Anvisning/9552</t>
  </si>
  <si>
    <t>http://www.karolinska.se/KUL/Alla-anvisningar/Anvisning/9220</t>
  </si>
  <si>
    <t>Osmotisk fragilitet</t>
  </si>
  <si>
    <t>Protrombin, genotyp</t>
  </si>
  <si>
    <t>http://labhandboken.u5054800.fsdata.se/findny.asp?State=2&amp;Analysid=832</t>
  </si>
  <si>
    <t xml:space="preserve">Proverna förpackas i fryspaket innehållande rikligt med kolsyreis och skickas med expresspost. Skicka proverna i början av veckan för att undvika distributionsproblem. </t>
  </si>
  <si>
    <t>http://www.karolinska.se/KUL/Alla-anvisningar/Anvisning/9258</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</si>
  <si>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</si>
  <si>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RT-PCR, sekvensering, ex. Leukemidiagnostik</t>
  </si>
  <si>
    <t>Hemoglobinfraktionering</t>
  </si>
  <si>
    <t>https://provtagningsanvisningar.regionorebrolan.se/index.aspx</t>
  </si>
  <si>
    <t>Dygnsvariation. 
Analyseras 2 ggr/v.
OBS! ACTH-belastning: belastning där S-Kortisol analyseras.</t>
  </si>
  <si>
    <t>Centrifugeras snarast, inom 2 h från provtagning. 
Avskilj plasma till 5 mL plaströr och frys omedelbart (ska vara infryst inom 3 h från provtagning).</t>
  </si>
  <si>
    <t>Om avd/mott beställt Aldosteron och Renin på separata remisser och två rör:
skriv båda analyserna på samma remiss samt skicka endast ett rör!
Aldosteron/Renin-kvot lämnas automatiskt ut när både Renin och Aldosteron är beställt på samma remiss.</t>
  </si>
  <si>
    <t xml:space="preserve">I frys. Fryst plasma skickas fryst.   </t>
  </si>
  <si>
    <t>http://labhandboken.u5054800.fsdata.se/findny.asp?State=2&amp;Analysid=452</t>
  </si>
  <si>
    <t>I gruppen ingår Csv-Tau, ß-Amyloid och Fosfo-tau (Ptau).
Rör av polypropen (sterilt centrifugrör med gul skruvkork) skall användas då många proteiner fastnar på väggarna i rör av glas eller polystyren, vilket medför ett för lågt värde.</t>
  </si>
  <si>
    <t>SAA, Serum Amyloid A protein</t>
  </si>
  <si>
    <t>Centrifugera inom 30 min (10 min, 1300-1800g) och avskilj plasma och frys omedelbart.</t>
  </si>
  <si>
    <t>I undantagsfall kan prov förvaras i kyl före transport.</t>
  </si>
  <si>
    <t>http://labhandboken.u5054800.fsdata.se/findny.asp?State=2&amp;Analysid=312</t>
  </si>
  <si>
    <t>Centrifugeras inom 4 h efter provtagning.
Avskilj (och frys) serum om prov inte anländer analyserande laboratorium inom 21 h.</t>
  </si>
  <si>
    <t>http://labhandboken.u5054800.fsdata.se/findny.asp?State=2&amp;Analysid=311</t>
  </si>
  <si>
    <t xml:space="preserve">Fryses och skickas fryst.
</t>
  </si>
  <si>
    <t>Undvik att skicka prover per post på torsdagar och fredagar.</t>
  </si>
  <si>
    <t>Centrifugeras inom 4h. Om prov inte anländer analyserande laboratorium inom 24 h: Avskilj och frys serum.</t>
  </si>
  <si>
    <t>http://labhandboken.u5054800.fsdata.se/findny.asp?State=2&amp;Analysid=511</t>
  </si>
  <si>
    <t>Centrifugera (7 min, 2400g) och avskilj serum.</t>
  </si>
  <si>
    <t>http://www.karolinska.se/KUL/Alla-anvisningar/Anvisning/9486</t>
  </si>
  <si>
    <t xml:space="preserve">2-10 mL urin utan tillsats, helst morgonurin eller stickprov från dygnsmängd. Surgjord urin kan användas. </t>
  </si>
  <si>
    <t>Urinen ska snarast frysas.</t>
  </si>
  <si>
    <t>Skickas fryst. 
Undvik att skicka prover per post på torsdagar och fredagar. Post märkes A-post.</t>
  </si>
  <si>
    <t>Komponent</t>
  </si>
  <si>
    <t>Neutrofilament light protein, NFp, parenkymskademarkörer</t>
  </si>
  <si>
    <t>Adult hypolaktasi, LPH (laktas-florizinhydrolas)-13910, MCM6 genotyp, LCT-13910</t>
  </si>
  <si>
    <t>Fettsyrasammansättning</t>
  </si>
  <si>
    <t>Paroxymal Noktum Hemoglobinuri, CD55/CD59</t>
  </si>
  <si>
    <t>http://labhandboken.u5054800.fsdata.se/findny.asp?State=2&amp;Analysid=433</t>
  </si>
  <si>
    <t>http://labhandboken.u5054800.fsdata.se/findny.asp?State=2&amp;Analysid=346</t>
  </si>
  <si>
    <t>http://labhandboken.u5054800.fsdata.se/findny.asp?State=3&amp;Analysid=636</t>
  </si>
  <si>
    <t>http://labhandboken.u5054800.fsdata.se/findny.asp?State=2&amp;Analysid=364</t>
  </si>
  <si>
    <t>http://labhandboken.u5054800.fsdata.se/findny.asp?State=2&amp;Analysid=1264
http://labhandboken.u5054800.fsdata.se/findny.asp?State=2&amp;Analysid=1262</t>
  </si>
  <si>
    <t>http://labhandboken.u5054800.fsdata.se/findny.asp?State=2&amp;Analysid=1327</t>
  </si>
  <si>
    <t>http://labhandboken.u5054800.fsdata.se/findny.asp?State=2&amp;Analysid=313</t>
  </si>
  <si>
    <t>http://labhandboken.u5054800.fsdata.se/findny.asp?State=2&amp;Analysid=502</t>
  </si>
  <si>
    <t>http://labhandboken.u5054800.fsdata.se/findny.asp?State=2&amp;Analysid=503</t>
  </si>
  <si>
    <t>http://labhandboken.u5054800.fsdata.se/findny.asp?State=2&amp;Analysid=1493</t>
  </si>
  <si>
    <t>http://labhandboken.u5054800.fsdata.se/findny.asp?State=2&amp;Analysid=1830</t>
  </si>
  <si>
    <t>http://labhandboken.u5054800.fsdata.se/findny.asp?State=2&amp;Analysid=496</t>
  </si>
  <si>
    <t>http://labhandboken.u5054800.fsdata.se/findny.asp?State=2&amp;Analysid=1354</t>
  </si>
  <si>
    <t>http://labhandboken.u5054800.fsdata.se/findny.asp?State=2&amp;Analysid=1462
http://labhandboken.u5054800.fsdata.se/findny.asp?State=2&amp;Analysid=1463
http://www.karolinska.se/KUL/Alla-anvisningar/Anvisning/9633</t>
  </si>
  <si>
    <t>http://labhandboken.u5054800.fsdata.se/findny.asp?State=2&amp;Analysid=1825</t>
  </si>
  <si>
    <t>http://labhandboken.u5054800.fsdata.se/findny.asp?State=2&amp;Analysid=370</t>
  </si>
  <si>
    <t>http://labhandboken.u5054800.fsdata.se/findny.asp?State=2&amp;Analysid=710</t>
  </si>
  <si>
    <t>http://labhandboken.u5054800.fsdata.se/findny.asp?State=2&amp;Analysid=541</t>
  </si>
  <si>
    <t>http://labhandboken.u5054800.fsdata.se/findny.asp?State=2&amp;Analysid=384</t>
  </si>
  <si>
    <t>http://labhandboken.u5054800.fsdata.se/findny.asp?State=2&amp;Analysid=1325</t>
  </si>
  <si>
    <t>http://labhandboken.u5054800.fsdata.se/findny.asp?State=2&amp;Analysid=1288</t>
  </si>
  <si>
    <t>http://labhandboken.u5054800.fsdata.se/findny.asp?State=2&amp;Analysid=1604</t>
  </si>
  <si>
    <t>http://labhandboken.u5054800.fsdata.se/findny.asp?State=2&amp;Analysid=859</t>
  </si>
  <si>
    <t>http://labhandboken.u5054800.fsdata.se/findny.asp?State=2&amp;Analysid=1236</t>
  </si>
  <si>
    <t>http://labhandboken.u5054800.fsdata.se/findny.asp?State=2&amp;Analysid=1482</t>
  </si>
  <si>
    <t>Centrifugerat gel-rör och avskiljd plasma kan förvaras i kyl upp till 4 dygn efter centrifugering. Vid längre förvaring ska serum/plasma frysas.</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</si>
  <si>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</si>
  <si>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</si>
  <si>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</si>
  <si>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Anges på remiss</t>
  </si>
  <si>
    <t>Antitrypsin</t>
  </si>
  <si>
    <t>Remiss 5</t>
  </si>
  <si>
    <t>Informera beställaren att S-Osmolalitet bör tas vid samma tillfälle (separat beställning rör+remiss), detta provsvar behöver inte anges på remissen till Karolinska.</t>
  </si>
  <si>
    <t>Om läckage från magsäcken misstänks bör syrasekretionshämmare ges några dagar innan provtagningen.</t>
  </si>
  <si>
    <t>http://www.akademiska.se/Global/DAT/Provtagningsanvisningar/40003_allergi.pdf</t>
  </si>
  <si>
    <t>Remisslänk</t>
  </si>
  <si>
    <t>Remisstext</t>
  </si>
  <si>
    <t>http://sahlgrenska-klinkem-analyser.vgregion.se/KKAP0044.pdf</t>
  </si>
  <si>
    <t>http://sahlgrenska-klinkem-analyser.vgregion.se/KKAP0028.pdf</t>
  </si>
  <si>
    <t>KKF (UAS)</t>
  </si>
  <si>
    <t>Neurologi (Wieslab)</t>
  </si>
  <si>
    <t>Autoimmunitet och Allergi (UAS)</t>
  </si>
  <si>
    <t>Metabolutredningar - CMMS (Karolinska)</t>
  </si>
  <si>
    <t>Porfyriutredning (Karolinska)</t>
  </si>
  <si>
    <t>Remiss 10 Klinisk Kemi (SU)</t>
  </si>
  <si>
    <t>Remiss 7 Klinisk Kemi (SU)</t>
  </si>
  <si>
    <t>Klinisk Kemi Allmän (Karolinska)</t>
  </si>
  <si>
    <t>Klinisk Kemi Special (Karolinska)</t>
  </si>
  <si>
    <t>http://www.skane.se/Upload/Webbplatser/Labmedicin/Verksamhetsomr%c3%a5den/Klinisk%20kemi/Remisser/Remiss_l%c3%a4kemedel_ver%201%205%20140923.pdf</t>
  </si>
  <si>
    <t>Analys utförs 1 ggn/v. 
Svar även på den aktiva metaboliten Nortriptylin</t>
  </si>
  <si>
    <t>Läkemedel, Klinisk farmakologi (Karolinska)</t>
  </si>
  <si>
    <t>Allmän (UAS)</t>
  </si>
  <si>
    <t>http://www.akademiska.se/Global/DAT/Provtagningsanvisningar/allman.pdf</t>
  </si>
  <si>
    <t>Klinisk immunologi/transfusionsmedicin - Immunologi (Karolinska)</t>
  </si>
  <si>
    <t>KKF Genotypning (UAS)</t>
  </si>
  <si>
    <t>http://www.akademiska.se/Global/DAT/Provtagningsanvisningar/genotypning.pdf</t>
  </si>
  <si>
    <t>http://www.akademiska.se/Global/KB/Klinisk%20genetik/Dokument/KromosomanalysDNAbaserad%20diagnostik.pdf</t>
  </si>
  <si>
    <t>Kromosomanalys/DNA-baserad diagnostik (UAS)</t>
  </si>
  <si>
    <t>Bakteriologi (SU)</t>
  </si>
  <si>
    <t>http://www.regionorebrolan.se/PageFiles/5811/BLA%20003%20Analysbest%c3%a4llning%20biologiska%20prover.pdf</t>
  </si>
  <si>
    <t>http://www.regionorebrolan.se/sv/uso/Patientinformation/Kliniker-och-enheter/Arbets--och-miljomedicinska-kliniken/Bestallningsmaterial/Analyslaboratoriet/Provtagningsinstruktioner/Biologiska-prover/Instruktioner-for-blodprover/</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</si>
  <si>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</si>
  <si>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Helblodsröret centrifugeras ej (NaHeparin).
Rör helt utan tillsats:
Centrifugera och häll av serum till nytt rör helt utan tillsats (vit/svart kork).
OBS! Det tar lång tid för blodet att koagulera i detta rör, låt provrör stå ca
3 h före centrifugering.</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</si>
  <si>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</si>
  <si>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u/>
        <sz val="8"/>
        <color theme="1"/>
        <rFont val="Calibri"/>
        <family val="2"/>
        <scheme val="minor"/>
      </rPr>
      <t>Blod:</t>
    </r>
    <r>
      <rPr>
        <sz val="8"/>
        <color theme="1"/>
        <rFont val="Calibri"/>
        <family val="2"/>
        <scheme val="minor"/>
      </rPr>
      <t xml:space="preserve">
1 </t>
    </r>
    <r>
      <rPr>
        <b/>
        <sz val="8"/>
        <color theme="1"/>
        <rFont val="Calibri"/>
        <family val="2"/>
        <scheme val="minor"/>
      </rPr>
      <t>NaHeparin</t>
    </r>
    <r>
      <rPr>
        <sz val="8"/>
        <color theme="1"/>
        <rFont val="Calibri"/>
        <family val="2"/>
        <scheme val="minor"/>
      </rPr>
      <t xml:space="preserve">-rör (mörkblå kork).
</t>
    </r>
    <r>
      <rPr>
        <b/>
        <sz val="8"/>
        <color theme="1"/>
        <rFont val="Calibri"/>
        <family val="2"/>
        <scheme val="minor"/>
      </rPr>
      <t>OBS!</t>
    </r>
    <r>
      <rPr>
        <sz val="8"/>
        <color theme="1"/>
        <rFont val="Calibri"/>
        <family val="2"/>
        <scheme val="minor"/>
      </rPr>
      <t xml:space="preserve"> Viktigt att vända (blanda) röret efter provtagning minst 20 ggr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</si>
  <si>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</si>
  <si>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</si>
  <si>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Analysbeställning, biologiska prover (USÖ)</t>
  </si>
  <si>
    <t>Co</t>
  </si>
  <si>
    <t>http://sahlgrenska-klinkem-analyser.vgregion.se/KKAP0021.pdf</t>
  </si>
  <si>
    <t>Remiss 8 Klinisk Kemi (SU)</t>
  </si>
  <si>
    <t>Surgjord urin kan användas. Vid njurutredning från urologen skickas ett rör för analys av U-Cystin, U-Citrat och U-Oxalat.</t>
  </si>
  <si>
    <t>http://www.akademiska.se/Global/DAT/Klinisk%20immunologi%20och%20transfusionsmedicin/Dokument/Remisser/43344_cellularimmunologen.pdf</t>
  </si>
  <si>
    <t>Cellulär Immunologi (UAS)</t>
  </si>
  <si>
    <t>http://www.ltv.se/imagevault/PublishedMedia/dbhd9j4oipt8tkb8itvp/Remiss_5_Klinisk_kemi_version_140331.pdf</t>
  </si>
  <si>
    <t>Om stickprov från dygnssamling skickas ange samlingstid och samlingsvolym. 
Vid Njurstensutredning från Urologmott se "Njurstensutredning"</t>
  </si>
  <si>
    <t>Vilka typer av CDG ska anges. Ej detsamma som CGD!</t>
  </si>
  <si>
    <t>Läkemedel (UAS)</t>
  </si>
  <si>
    <t>Everolimus (Vid prov från Njurmottagningen samt Dialysavdelningen beställd på UAS-remiss)</t>
  </si>
  <si>
    <t>Everolimus (Vid prov från övriga beställare)</t>
  </si>
  <si>
    <t>http://www.karolinska.se/KUL/Alla-anvisningar/Anvisning/9977</t>
  </si>
  <si>
    <t>http://labhandboken.u5054800.fsdata.se/findny.asp?State=2&amp;Analysid=1609</t>
  </si>
  <si>
    <t>Kyl 3-4 d, annars frys</t>
  </si>
  <si>
    <t>Klinisk Genetik (NUS)</t>
  </si>
  <si>
    <t>https://www.blanketthotell.com/blk/NTi3a_oppna.asp?bid=w000064&amp;sid=&amp;avH=984&amp;avW=1280&amp;Regler=65535</t>
  </si>
  <si>
    <t>APC-gen, Adenomatous polyposis coli, MUTYH mutationsanalys, MAP, FAP, Familjär Adenomatös Polypos, Familjär Colonpolypos</t>
  </si>
  <si>
    <t>Colonpolypos (DNA-analys)</t>
  </si>
  <si>
    <t>Ej detsamma som APC-resistens! Ej detsamma som Familjär Amyloid Polyneuropati (FAP)!</t>
  </si>
  <si>
    <t>Analyseras 1 ggn/v.</t>
  </si>
  <si>
    <t>OBS! Är inte samma analys som Fosfolipidantikroppar/Anti fosfolipid ak.</t>
  </si>
  <si>
    <t>UGT1A1*28, UGT1A1, genotyp</t>
  </si>
  <si>
    <t>Vid frågor kontakta FoU-lab (Lena Fredriksson, processansvarig)
tel: 018-611 42 59</t>
  </si>
  <si>
    <t>Klinisk Immunologi/transfusionsmedicin - Transfusionsmedicin (Karolinska)</t>
  </si>
  <si>
    <t>OBS! Vid utredning av neonatala neutropenier gäller att prov tas på modern (8-10 mL EDTA-blod) samt på fadern (4 mL EDTA-blod).</t>
  </si>
  <si>
    <t>Analyseras 3 ggr/v.</t>
  </si>
  <si>
    <t>Analyseras var 10:e dag.</t>
  </si>
  <si>
    <t>IGFBP-3 (till Karolinska)</t>
  </si>
  <si>
    <t>IGFBP-3 (till Tillväxtlab, Sahlgrenska)</t>
  </si>
  <si>
    <t>Förvaras i kyl om ankomst till laboratoriet KS påföljande dag annars frys.</t>
  </si>
  <si>
    <t xml:space="preserve">1 v i kyl. Provet behöver ej skickas fryst. </t>
  </si>
  <si>
    <t>http://www.karolinska.se/KUL/Alla-anvisningar/Anvisning/9124</t>
  </si>
  <si>
    <t>https://www2.sahlgrenska.se/sv/SU/Vardgivare/Laboratorier/Tillvaxtlaboratoriet1/Analyser/IGFBP-3/</t>
  </si>
  <si>
    <t>S-IGF-1/S-IGFBP-3 (SU)</t>
  </si>
  <si>
    <t>Patologi (UAS)</t>
  </si>
  <si>
    <t>http://www.akademiska.se/Global/DAT/Provtagningsanvisningar/PAT_64701.pdf</t>
  </si>
  <si>
    <t>Immunfenotypning</t>
  </si>
  <si>
    <t>Benm-</t>
  </si>
  <si>
    <t>Sterilt plaströr med skruvkork 10 mL. Minst 7-10 mL vätska.</t>
  </si>
  <si>
    <t>http://labhandboken.u5054800.fsdata.se/findny.asp?State=2&amp;Analysid=1424</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</si>
  <si>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</si>
  <si>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</si>
  <si>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Provet ska lämnas till KlinKem för vidare befodran till externt lab.</t>
  </si>
  <si>
    <t>Ring laboratoriet i Uppsala och meddela att prov som ska vara dem tillhanda inom 24 timmar är på väg.</t>
  </si>
  <si>
    <t xml:space="preserve">Observera att även prov taget i LiHeparin-rör är OK.
Centrifugera och avskilj plasma. </t>
  </si>
  <si>
    <t>Autoimmundiagnostik (Wieslab)</t>
  </si>
  <si>
    <t>Toxologisk undersökning (RMV)</t>
  </si>
  <si>
    <t>Klinisk Kemi Specialkoagulation (Karolinska)</t>
  </si>
  <si>
    <t>Urin (UAS)</t>
  </si>
  <si>
    <t>http://www.akademiska.se/Global/DAT/Provtagningsanvisningar/64672.pdf</t>
  </si>
  <si>
    <t>Prov kan tas på morgonen (Västerås), så att det skickas med ordinarie budtransport från Västerås till UAS samma dag.</t>
  </si>
  <si>
    <t>Det är viktigt att patienten inte har stressat före provtagningen. Låt patienten sitta minst 15-20 minuter före provtagning.
Vid frågeställning för makroprolaktinemi används Remiss 5.</t>
  </si>
  <si>
    <t>Provtagning och provhantering sker enligt anvisning från respektive sjukhus där patienten är transplanterad.
Om uppgift om transplantationssjukhus (ort) inte kan fås, tas prov enligt Uppsalas provtagningsföreskrifter</t>
  </si>
  <si>
    <t>Remiss 2 Klinisk Kemi (SU)</t>
  </si>
  <si>
    <t>http://sahlgrenska-klinkem-analyser.vgregion.se/KKAP0024.pdf</t>
  </si>
  <si>
    <t>Orderblankett Humanprover (ALSSAB)</t>
  </si>
  <si>
    <t>http://www.alsglobal.se/media-se/excel/order_form_human_sv_140129.xls</t>
  </si>
  <si>
    <t>Genetisk analys (SU)</t>
  </si>
  <si>
    <t>https://www2.sahlgrenska.se/upload/SU/omrade_4/Klinisk%20genetik/Remiss%20Genetisk%20analys.pdf?epslanguage=sv</t>
  </si>
  <si>
    <t>Sign.</t>
  </si>
  <si>
    <t>GS</t>
  </si>
  <si>
    <t>C1-inhibitor</t>
  </si>
  <si>
    <t>http://labhandboken.u5054800.fsdata.se/findny.asp?State=2&amp;Analysid=1455</t>
  </si>
  <si>
    <t>Frysta prover skickas frysta. Analyseras på Klinisk immunologi, Autoimmunitet och allergi.</t>
  </si>
  <si>
    <t>C1 INH, C1 INA, C1-esterasinhibitor, Hereditärt angioödem, HAE</t>
  </si>
  <si>
    <t>Citalopram</t>
  </si>
  <si>
    <t>demetylcitalopram</t>
  </si>
  <si>
    <t>http://www.karolinska.se/KUL/Alla-anvisningar/Anvisning/9345</t>
  </si>
  <si>
    <t>DHEAS</t>
  </si>
  <si>
    <t>Dehydroepiandrosteronsulfat, DHEA-SO4, DHEA-sulfat</t>
  </si>
  <si>
    <t>Skickas till Solna samma dag som provtagningen, annars fryses prov.</t>
  </si>
  <si>
    <t>http://www.karolinska.se/KUL/Alla-anvisningar/Anvisning/9044</t>
  </si>
  <si>
    <t>DHEA</t>
  </si>
  <si>
    <t>Dehydroepiandrosteron</t>
  </si>
  <si>
    <t>3 d i kyl, annars frys.</t>
  </si>
  <si>
    <t>http://www.karolinska.se/KUL/Alla-anvisningar/Anvisning/9043</t>
  </si>
  <si>
    <t>Dikarboxylsyror</t>
  </si>
  <si>
    <t>I undantagsfall kan serum användas, ange detta i så fall på remissen.</t>
  </si>
  <si>
    <t>http://www.karolinska.se/KUL/Alla-anvisningar/Anvisning/9488</t>
  </si>
  <si>
    <t>Plasma fryses och skickas fryst.
Undvik att skicka prover per post på torsdagar och fredagar.</t>
  </si>
  <si>
    <t>Droger (ex LSD) vid rättsfall</t>
  </si>
  <si>
    <t>P-/U-</t>
  </si>
  <si>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</si>
  <si>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Läkemedelsmetaboliserande enzym, genotyp</t>
  </si>
  <si>
    <t>ECP</t>
  </si>
  <si>
    <t>Eosinofil Cationic Protein, Eosinofilt katjoniskt protein</t>
  </si>
  <si>
    <t>http://labhandboken.u5054800.fsdata.se/findny.asp?State=2&amp;Analysid=545</t>
  </si>
  <si>
    <t>Låt prov stå i rumstemp 50-120 min efter provtagning.
Centrifugera sedan och avskilj serum omedelbart (inom ca 2h efter provt).</t>
  </si>
  <si>
    <t>Serum fryses och skickas fryst. I undantagsfall kan serum förvaras 2 d i kyl.</t>
  </si>
  <si>
    <t>Escitalopram</t>
  </si>
  <si>
    <t>http://www.karolinska.se/KUL/Alla-anvisningar/Anvisning/9353</t>
  </si>
  <si>
    <t>EPO</t>
  </si>
  <si>
    <t>http://labhandboken.u5054800.fsdata.se/findny.asp?State=2&amp;Analysid=553</t>
  </si>
  <si>
    <t>2 d i kyl, annars frys. Fryst prov skickas fryst.</t>
  </si>
  <si>
    <t>Etosuximid</t>
  </si>
  <si>
    <t>http://www.karolinska.se/KUL/Alla-anvisningar/Anvisning/9355</t>
  </si>
  <si>
    <t>Etylenglykol</t>
  </si>
  <si>
    <t>Ring före skickning  tel: 08-123 910 90 (kundtjänst), 08-517 724 26 (provinl) eller 
08-517 733 20 (akutlab).
Vid fler begärda alkoholanalyser samtidigt, kontrollera om dessa kan analyseras på samma rör.</t>
  </si>
  <si>
    <t>http://www.karolinska.se/KUL/Alla-anvisningar/Anvisning/9061</t>
  </si>
  <si>
    <t>Elastas</t>
  </si>
  <si>
    <t>Pankreaselastas, pancreas-elastas</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</si>
  <si>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</si>
  <si>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</si>
  <si>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</si>
  <si>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Fecesrör eller fecesburk med sked inklusive transporthylsa.
Fyll fecesröret med avföring motsvarande minst en tesked. Fyll dock inte röret mer än till hälften. 
Särskild patientanvisning finns.</t>
  </si>
  <si>
    <t>Analyseras 2 ggr/månad.</t>
  </si>
  <si>
    <t>Fe, Desferaltest</t>
  </si>
  <si>
    <t>Om denna analys efterfrågas, kontakta Eli Z.</t>
  </si>
  <si>
    <t>För remiss för förvärvade benmärgsjukdomar (leukemidiagnostik) se "FISH analys (benmärg)".</t>
  </si>
  <si>
    <t>4 st benmärgs-utstryk
OBS! Vid myelom skickas BM-aspirat (heparin rör) direkt till Patologen för anrikning före FISH-analysen.</t>
  </si>
  <si>
    <t>Myelom-prover skickas till Patologen med en UCAN remiss och en Klinisk Genetik remiss för vuxen hematologi.</t>
  </si>
  <si>
    <t>Hematologisk genetisk diagnostik VUXEN/BARN (UAS)
UCAN (UAS)</t>
  </si>
  <si>
    <t>Prov som ej kan skickas samma dag skall förvaras i kylskåp.
Prov måste vara laboratoriet Uppsala tillhanda senast kl 15.00 må-fre.
Kontakta i annat fall klinisk genetik UAS, för ev val av förvaring/transport.</t>
  </si>
  <si>
    <t>Prov som ej kan skickas samma dag skall förvaras i kylskåp.
Prover måste vara laboratoriet tillhanda senast kl 15 mån-fre.
OBS! Fredagar och dag före röd dag måste Myelom-prover vara Patologi-laboratoriet tillhanda senast kl 12.00</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</si>
  <si>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</si>
  <si>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 xml:space="preserve">Fluoxetin </t>
  </si>
  <si>
    <t>http://www.karolinska.se/KUL/Alla-anvisningar/Anvisning/9362</t>
  </si>
  <si>
    <t>Flekainid</t>
  </si>
  <si>
    <t>http://www.analysportalen-labmedicin.skane.se/viewAnalys.asp?Nr=226</t>
  </si>
  <si>
    <t>FLC</t>
  </si>
  <si>
    <t>Fria lätta Ig-kedjor</t>
  </si>
  <si>
    <t>http://labhandboken.u5054800.fsdata.se/findny.asp?State=2&amp;Analysid=1657</t>
  </si>
  <si>
    <t>1 LiHeparin-rör med gel.
Minsta provmängd 200 µL.</t>
  </si>
  <si>
    <t>Både fria kappa- och lambda-kedjor kommer att analyseras och dess kvot beräknas eftersom alla tre uppgifterna behövs för adekvat diagnostik.</t>
  </si>
  <si>
    <t>Centrifugera (7 min, 2400g) och avskilj plasma.</t>
  </si>
  <si>
    <t>Fria fettsyror</t>
  </si>
  <si>
    <t>FFA</t>
  </si>
  <si>
    <t>Heparinbehandling och provtagning i nål som hepariniserats kan ge falskt förhöjda värden.</t>
  </si>
  <si>
    <t>http://sahlgrenska-klinkem-analyser.vgregion.se/0875.html</t>
  </si>
  <si>
    <t>Flupentixol</t>
  </si>
  <si>
    <t>http://www.karolinska.se/KUL/Alla-anvisningar/Anvisning/9363</t>
  </si>
  <si>
    <t>Faktor VIII (aktivitet)</t>
  </si>
  <si>
    <t>Faktor VIII (enz)</t>
  </si>
  <si>
    <t>Förvaras i frys och skickas fryst.</t>
  </si>
  <si>
    <t>http://labhandboken.u5054800.fsdata.se/findny.asp?State=2&amp;Analysid=693</t>
  </si>
  <si>
    <t>http://www.karolinska.se/KUL/Alla-anvisningar/Anvisning/9068</t>
  </si>
  <si>
    <t>Om endast Faktor VIII är beställt och det ej är angivet aktivitet eller enzym skickas provet till Klinisk Kemi UAS.
OBS! Skriv på text vart provet är skickat!</t>
  </si>
  <si>
    <t>http://www.karolinska.se/KUL/Alla-anvisningar/Anvisning/9064</t>
  </si>
  <si>
    <t>Analys av P-Koagulationsfaktor XI och XII kan utföras på samma rör.</t>
  </si>
  <si>
    <t>GAD-antikroppar</t>
  </si>
  <si>
    <t>GAD-ak (IgG), GAD65, AK mot glutaminsyra dekarboxylas</t>
  </si>
  <si>
    <t>I kyl i 24h, därefter frys. Transporteras i rumstemperatur. Fryst serum skickas fryst.</t>
  </si>
  <si>
    <t>Analyseras 1 g/v på Klinisk Immunologi och Transfusionsmedicin Uppsala:
018-611 40 62</t>
  </si>
  <si>
    <t>http://labhandboken.u5054800.fsdata.se/findny.asp?State=2&amp;Analysid=337</t>
  </si>
  <si>
    <t>Gastrin</t>
  </si>
  <si>
    <t>fS-</t>
  </si>
  <si>
    <t>http://labhandboken.u5054800.fsdata.se/findny.asp?State=2&amp;Analysid=587</t>
  </si>
  <si>
    <t>Glukagon</t>
  </si>
  <si>
    <t>Analyseras 1 ggn/månad.</t>
  </si>
  <si>
    <t>http://labhandboken.u5054800.fsdata.se/findny.asp?State=2&amp;Analysid=593</t>
  </si>
  <si>
    <t>Gallsyror</t>
  </si>
  <si>
    <t>Kolat</t>
  </si>
  <si>
    <t>5 d i kyl, därefter frys. Skickas fryst.</t>
  </si>
  <si>
    <t>http://labhandboken.u5054800.fsdata.se/findny.asp?State=2&amp;Analysid=1599</t>
  </si>
  <si>
    <t>Haloperidol</t>
  </si>
  <si>
    <t>I kyl/rumstemperatur i 7 d, annars frys. Fryst prov skickas fryst.</t>
  </si>
  <si>
    <t>http://www.karolinska.se/KUL/Alla-anvisningar/Anvisning/9370</t>
  </si>
  <si>
    <t>I samma analys kan haloperidol, risperidon, sertralin och zuklopentixol mätas om så specificeras av beställaren. En remiss och ett rör räcker.</t>
  </si>
  <si>
    <t>HIAA, 5-</t>
  </si>
  <si>
    <t>5-hydroxiindolacetat</t>
  </si>
  <si>
    <t>Vuxna: En dygnsmängd urin med tillsats av 25 mL 5 M HCl i flaskor 2,5 L.
Barn: Tag 1 mL 6 mol/L HCL per 100 mL urin.</t>
  </si>
  <si>
    <t>http://labhandboken.u5054800.fsdata.se/findny.asp?State=2&amp;Analysid=645</t>
  </si>
  <si>
    <t xml:space="preserve">Hela mängden sändes alt 2 rör á 5-10 mL urin av väl blandad dygnsmängd.
Om prov ej samlats i kärl med HCl, kontakta laboratoriet Uppsala för rådgivning (i undantagsfall kan prov eventuellt frysas). </t>
  </si>
  <si>
    <t>OBS! Särskilda kostföreskrifter: Inget intag av ananas, avocado, banan,
grönmögelost, hostmedicin, rödvin, tomat och valnöt 12 h innan och under
samlingsperioden.
Analyseras 1 g/v.</t>
  </si>
  <si>
    <t>Förvaras i kyl. Bör ankomma lab UAS så snart som möjligt med ordinarie budtur,
kan i undantagsfall stå över en helg.</t>
  </si>
  <si>
    <t>http://labhandboken.u5054800.fsdata.se/findny.asp?State=2&amp;Analysid=1381</t>
  </si>
  <si>
    <t>HFE, genotyp</t>
  </si>
  <si>
    <t>Genotypning (UAS)</t>
  </si>
  <si>
    <t>http://labhandboken.u5054800.fsdata.se/findny.asp?State=2&amp;Analysid=1141</t>
  </si>
  <si>
    <t>Homovanillinsyra</t>
  </si>
  <si>
    <t>HVA, Homovanillat</t>
  </si>
  <si>
    <t>http://labhandboken.u5054800.fsdata.se/findny.asp?State=2&amp;Analysid=643</t>
  </si>
  <si>
    <t>Vuxna: En dygnsmängd urin med tillsats av 25 mL 5 M HCl i flaskor 2,5 L.
Barn: OK med stickprov, 10mL. Specialrör finns på kemlab men provet kan också surgöras i efterhand (1 mL 6 mol/L HCl per 100 mL urin).</t>
  </si>
  <si>
    <t>Hydroximetoximandelat</t>
  </si>
  <si>
    <t>http://labhandboken.u5054800.fsdata.se/findny.asp?State=2&amp;Analysid=764</t>
  </si>
  <si>
    <t xml:space="preserve">Hydroxiprogesteron, 17 -alfa </t>
  </si>
  <si>
    <t>Fryst serum skickas fryst.</t>
  </si>
  <si>
    <t>http://labhandboken.u5054800.fsdata.se/findny.asp?State=2&amp;Analysid=647</t>
  </si>
  <si>
    <t>Lymfocytotoxicitetstest, LCT, HLA-antigen</t>
  </si>
  <si>
    <t>http://labhandboken.u5054800.fsdata.se/findny.asp?State=2&amp;Analysid=342</t>
  </si>
  <si>
    <t>Immunglobulin G, IgG1, IgG2, IgG3, IgG4</t>
  </si>
  <si>
    <t>http://labhandboken.u5054800.fsdata.se/findny.asp?State=2&amp;Analysid=405</t>
  </si>
  <si>
    <t>IgG subklasser 1, 2, 3, 4</t>
  </si>
  <si>
    <t>Insulin-like growth factor 1</t>
  </si>
  <si>
    <t>http://labhandboken.u5054800.fsdata.se/findny.asp?State=2&amp;Analysid=663</t>
  </si>
  <si>
    <t>Hemolyskänsligt.</t>
  </si>
  <si>
    <t>http://labhandboken.u5054800.fsdata.se/findny.asp?State=2&amp;Analysid=661</t>
  </si>
  <si>
    <t>Insulin-antikroppar</t>
  </si>
  <si>
    <t>Insulin-AK</t>
  </si>
  <si>
    <t>http://www.skane.se/Upload/Webbplatser/Labmedicin/Verksamhetsomr%c3%a5den/Klinisk%20kemi/Remisser/Gemensam%20allm%c3%a4n%201%201%20100909.pdf</t>
  </si>
  <si>
    <t>http://www.analysportalen-labmedicin.skane.se/viewAnalys.asp?Nr=326</t>
  </si>
  <si>
    <t>5 d i kyl, annars frys.</t>
  </si>
  <si>
    <t>http://labhandboken.u5054800.fsdata.se/findny.asp?State=2&amp;Analysid=1295</t>
  </si>
  <si>
    <t>I kyl i en vecka.</t>
  </si>
  <si>
    <t>http://www.analysportalen-labmedicin.skane.se/viewAnalys.asp?Nr=945</t>
  </si>
  <si>
    <t>IgD</t>
  </si>
  <si>
    <t>Isopropanol</t>
  </si>
  <si>
    <t>Vid fler begärda alkoholanalyser samtidigt, kontrollera om det kan analyseras på samma rör.</t>
  </si>
  <si>
    <t>I kyl i 3 d. Provröret ska vara väl förslutet för att förhindra avdunstning av alkoholen. 
Transporteras till laboratoriet kylt eller i rumstemperatur.</t>
  </si>
  <si>
    <t>Unilabs</t>
  </si>
  <si>
    <t>http://www.anvisningar.se/Anvisningar/Klinisk-kemi/I/S--Isopropanol/</t>
  </si>
  <si>
    <t>Centrifugeras. OBS! Proppen får ej tas av.
Ring alltid och meddela laboratoriet i  Eskilstuna att prov kommer.</t>
  </si>
  <si>
    <t>Calciumjon-aktivitet</t>
  </si>
  <si>
    <t>Joniserat Ca</t>
  </si>
  <si>
    <t>Prov bör tas mån-tors (morgon) för att prov skall anlända Uppsala senast fredag förmiddag.</t>
  </si>
  <si>
    <t>1 NaHeparin-rör (i första hand 7 mL rör (mörkblå kork), i andra hand 5 mL rör (grön/grön kork). Endast venös provtagning.
OBS! Röret måste minst till 3/4 pga att heparin till viss del binder calciumjoner.</t>
  </si>
  <si>
    <t>http://labhandboken.u5054800.fsdata.se/findny.asp?State=2&amp;Analysid=501</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</si>
  <si>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</si>
  <si>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JAK2, genotyp (DNA)</t>
  </si>
  <si>
    <t>Januskinas 2</t>
  </si>
  <si>
    <t>Prov ska ankomma laboratoriet Uppsala inom 48 timmar efter provtagning.
Fredagar måste prov ankomma senast kl 12.
Vid tveksamheter ang transporttid (hållbarhet) eller mängd, kontakta lab UAS.</t>
  </si>
  <si>
    <t>Kalcitonin</t>
  </si>
  <si>
    <t>Calcitonin, CT</t>
  </si>
  <si>
    <t>Transporteras i rumstemperatur. Fryst prov skickas fryst.</t>
  </si>
  <si>
    <t>http://labhandboken.u5054800.fsdata.se/findny.asp?State=2&amp;Analysid=673</t>
  </si>
  <si>
    <t>http://www.karolinska.se/KUL/Alla-anvisningar/Anvisning/9532</t>
  </si>
  <si>
    <t xml:space="preserve">Plasma fryses och skickas fryst.
(Plasma kan i undantagsfall skickas i rumstemperatur om prov anländer CMMS inom 1 dygn) </t>
  </si>
  <si>
    <t>Adrenalin, Noradrenalin</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</si>
  <si>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</si>
  <si>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</si>
  <si>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</si>
  <si>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</si>
  <si>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</si>
  <si>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http://labhandboken.u5054800.fsdata.se/findny.asp?State=2&amp;Analysid=679</t>
  </si>
  <si>
    <t>pH skall vara &lt;3.
Analyseras 1 ggn/v.</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</si>
  <si>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</si>
  <si>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1 v i kyl.
För transporter &lt; 2 dygn kan provet skickas icke fryst tillsammans med en frysklamp.
För längre transporter skickas provet fryst tillsammans med en frysklamp.</t>
  </si>
  <si>
    <t>Cu</t>
  </si>
  <si>
    <t>Ta ej prov om patient fått gadolinium-, jod- eller bariuminnehållande kontrastmedel de senaste 96 timmarna (interferens).</t>
  </si>
  <si>
    <t>http://sahlgrenska-klinkem-analyser.vgregion.se/0016.html</t>
  </si>
  <si>
    <t>En dygnsmängd urin i plastkärl utan tillsats.</t>
  </si>
  <si>
    <t>http://sahlgrenska-klinkem-analyser.vgregion.se/0639.html</t>
  </si>
  <si>
    <t>Blanda urinen och överför ca 10 mL urin till sterilt plaströr med gul skruvkork.</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</si>
  <si>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</si>
  <si>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</si>
  <si>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</si>
  <si>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</si>
  <si>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</si>
  <si>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Kromosomodling</t>
  </si>
  <si>
    <t>Placenta-</t>
  </si>
  <si>
    <t>Klinisk Genetik (UAS)</t>
  </si>
  <si>
    <t>Kromosomodling, moderkaka, CVS</t>
  </si>
  <si>
    <t>Prov som ej kan skickas samma dag skall förvaras i kylskåp.
Proverna måste vara laboratoriet tillhanda senast kl 15 må-fre.
Kan i undantagsfall stå över helgen och skickas med budbilen till UAS på måndag.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</si>
  <si>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</si>
  <si>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</si>
  <si>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Vid Myelom fyll i både Klinisk Genetik remiss och U-CAN remiss.</t>
  </si>
  <si>
    <t>Fosterdiagnostik (UAS)</t>
  </si>
  <si>
    <t>Kvicksilver</t>
  </si>
  <si>
    <t>Hg</t>
  </si>
  <si>
    <t>Klomipramin</t>
  </si>
  <si>
    <t>Desmetylklomipramin</t>
  </si>
  <si>
    <t>http://www.karolinska.se/KUL/Alla-anvisningar/Anvisning/9380</t>
  </si>
  <si>
    <t>Klonazepam</t>
  </si>
  <si>
    <t>I frys.</t>
  </si>
  <si>
    <t>http://www.karolinska.se/KUL/Alla-anvisningar/Anvisning/9381</t>
  </si>
  <si>
    <t>http://www.karolinska.se/KUL/Alla-anvisningar/Anvisning/9065</t>
  </si>
  <si>
    <t>http://www.karolinska.se/KUL/Alla-anvisningar/Anvisning/9066</t>
  </si>
  <si>
    <t>http://www.karolinska.se/KUL/Alla-anvisningar/Anvisning/9069</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</si>
  <si>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</si>
  <si>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</si>
  <si>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OBS! Ej det samma som analysen Faktor V, genotyp (Leiden).
Analys av P-Koagulationsfaktor II (protrombin), VII och X kan utföras på samma rör.</t>
  </si>
  <si>
    <t>Analys av P-Koagulationsfaktor II (protrombin), V och X kan utföras på samma rör.</t>
  </si>
  <si>
    <t>OBS! Förväxla inte med analysen Antifaktor Xa (lågmolekylärt heparin).
Analys av P-Koagulationsfaktor II (Protrombin), V och VII kan utföras på samma rör.</t>
  </si>
  <si>
    <t>Analys av P-Koagulationsfaktor IX och XII kan utföras på samma rör.</t>
  </si>
  <si>
    <t>http://www.karolinska.se/KUL/Alla-anvisningar/Anvisning/9070</t>
  </si>
  <si>
    <t>Analys av P-Koagulationsfaktor IX och XI kan utföras på samma rör.</t>
  </si>
  <si>
    <t>http://www.karolinska.se/KUL/Alla-anvisningar/Anvisning/9071</t>
  </si>
  <si>
    <t>Klozapin</t>
  </si>
  <si>
    <t>http://www.karolinska.se/KUL/Alla-anvisningar/Anvisning/9382</t>
  </si>
  <si>
    <t>http://www.karolinska.se/KUL/Alla-anvisningar/Anvisning/9072</t>
  </si>
  <si>
    <t>LD-isoenzym</t>
  </si>
  <si>
    <t>Laktatdehydrogenas isoenzymer</t>
  </si>
  <si>
    <t>Förvaras i rumstemperatur.</t>
  </si>
  <si>
    <t>http://sahlgrenska-klinkem-analyser.vgregion.se/13233.html</t>
  </si>
  <si>
    <t>Centrifugera och avskilj serum. 
Får ej kylförvaras.</t>
  </si>
  <si>
    <t>Leponex</t>
  </si>
  <si>
    <t>Lipoprotein (a)</t>
  </si>
  <si>
    <r>
      <t>1</t>
    </r>
    <r>
      <rPr>
        <b/>
        <sz val="8"/>
        <color theme="1"/>
        <rFont val="Calibri"/>
        <family val="2"/>
        <scheme val="minor"/>
      </rPr>
      <t xml:space="preserve"> LiHeparin</t>
    </r>
    <r>
      <rPr>
        <sz val="8"/>
        <color theme="1"/>
        <rFont val="Calibri"/>
        <family val="2"/>
        <scheme val="minor"/>
      </rPr>
      <t>-rör med gel.</t>
    </r>
  </si>
  <si>
    <t>http://labhandboken.u5054800.fsdata.se/findny.asp?State=2&amp;Analysid=1263</t>
  </si>
  <si>
    <t>7 d i kyl, annars frys. Undvik upprepad infrysning och upptining.</t>
  </si>
  <si>
    <t>OBS! Vid missbruksfrågeställning/icke ordinerat intag/intoxfrågeställning
tas urinprov (8-10 mL i avsett rör för urinscreening) och U-tramadol efterfrågas.</t>
  </si>
  <si>
    <t>Skickas till Huddinge samma dag som provtagningen, annars fryses plasma/serum. Fryst prov skickas fryst.</t>
  </si>
  <si>
    <t>Centrifugera och avskilj plasma/serum. Provet skyddas mot ljus.</t>
  </si>
  <si>
    <t>Lupusantikoagulans</t>
  </si>
  <si>
    <t>Lupusinhibitor</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</si>
  <si>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</si>
  <si>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</si>
  <si>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</si>
  <si>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Lysosomala enzymer</t>
  </si>
  <si>
    <t>http://www.karolinska.se/KUL/Alla-anvisningar/Anvisning/9547</t>
  </si>
  <si>
    <t>Se respektive enzym på Karolinskas hemsida:</t>
  </si>
  <si>
    <t>Lamotrigin</t>
  </si>
  <si>
    <t>I kyl/rumstemperatur i 10 d, annars frys. Fryst prov skickas fryst.</t>
  </si>
  <si>
    <t>http://www.karolinska.se/KUL/Alla-anvisningar/Anvisning/9385</t>
  </si>
  <si>
    <t>Centrifugera och avskilj plasma/serum.
OK även med LiHeparin-rör (utan gel).</t>
  </si>
  <si>
    <t>Lista för olika läkemedel som bryts ned finns på www.genotypning.se</t>
  </si>
  <si>
    <t>http://labhandboken.u5054800.fsdata.se/findny.asp?State=2&amp;Analysid=748</t>
  </si>
  <si>
    <t>Metabolisk screening, organiska syror, aminosyror, aminogram</t>
  </si>
  <si>
    <t>Helst fasteprov, om detta inte är möjligtbör senaste födointag anges på remiss.</t>
  </si>
  <si>
    <t>Centrifugera och avskilj plasma snarast.</t>
  </si>
  <si>
    <t>I frys. Skickas fryst. 
Undvik att skicka prover per post på torsdagar och fredagar.</t>
  </si>
  <si>
    <t>Metoxikatekolaminer</t>
  </si>
  <si>
    <t>Normetanefrin, Metanefrin, Metoxiadrenalin, Metoxinoradrenalin, 3-Metoxityramin</t>
  </si>
  <si>
    <t>http://labhandboken.u5054800.fsdata.se/findny.asp?State=2&amp;Analysid=766</t>
  </si>
  <si>
    <t>Mirtazapin</t>
  </si>
  <si>
    <t>http://www.karolinska.se/KUL/Alla-anvisningar/Anvisning/9393</t>
  </si>
  <si>
    <t>Morfin</t>
  </si>
  <si>
    <t>http://www.karolinska.se/KUL/Alla-anvisningar/Anvisning/9394</t>
  </si>
  <si>
    <t>Metformin</t>
  </si>
  <si>
    <t>http://www.analysportalen-labmedicin.skane.se/viewAnalys.asp?Nr=1452</t>
  </si>
  <si>
    <t>Monoaminer i liquor</t>
  </si>
  <si>
    <t>Obs! Vid lumbalpunktion liksom vid efterföljande centrifugeringar används
provrör av polypropen (skickningsrör med gul skruvkork).</t>
  </si>
  <si>
    <t>Blanda väl och centrifugera (om möjligt kylcentrifugera).
Portionera minst 1,5 mL i plaströr (polypropen).</t>
  </si>
  <si>
    <t>http://sahlgrenska-klinkem-analyser.vgregion.se/11675.html</t>
  </si>
  <si>
    <t>Vuxna: Tag de första 12 mL spinalvätska.
Barn: Tag de första 3 mL.
Minsta volym 1.5 mL</t>
  </si>
  <si>
    <t>Prov sändes ev som Express-brev (bör anlända Neurokemi inom 24 h).
Prov fryses i kryorör om det ej skickas samma dag som provtagningen.
Frystransport med kolsyre-is. Undvik att skicka prov över en helg.</t>
  </si>
  <si>
    <t>Metadon</t>
  </si>
  <si>
    <t>OBS! Ej detsamma som Kiralt Metadon!</t>
  </si>
  <si>
    <t>http://www.karolinska.se/KUL/Alla-anvisningar/Anvisning/9390</t>
  </si>
  <si>
    <t>Metanol</t>
  </si>
  <si>
    <t>Vid fler begärda alkoholanalyser samtidigt, kontrollera om det kan analyseras på samma rör</t>
  </si>
  <si>
    <t>http://www.anvisningar.se/Anvisningar/Klinisk-kemi/M/S--Metanol/</t>
  </si>
  <si>
    <t>NSE</t>
  </si>
  <si>
    <t>Hemolyskänsligt (kan ej analyseras vid hemolys &gt;0,5 g/L).</t>
  </si>
  <si>
    <t>http://www.karolinska.se/KUL/Alla-anvisningar/Anvisning/9210</t>
  </si>
  <si>
    <t>Neuronspecifikt enolas</t>
  </si>
  <si>
    <t>Nortriptylin</t>
  </si>
  <si>
    <t>Oxalat</t>
  </si>
  <si>
    <t>Oxalsyra, Glycerat, Glykolat</t>
  </si>
  <si>
    <t xml:space="preserve">2-10 mL morgonurin u t, helst morgonurin. Surgjord urin kan användas. </t>
  </si>
  <si>
    <t>Urinen fryses.</t>
  </si>
  <si>
    <t>http://www.karolinska.se/KUL/Alla-anvisningar/Anvisning/9566</t>
  </si>
  <si>
    <t>Vid Njurutredning från Urologen skickas ett rör för analys av U-Cystin, U-Citrat och U-Oxalat.</t>
  </si>
  <si>
    <t>Plasminogenaktivatorhämmare 1 (enz)</t>
  </si>
  <si>
    <t>PAI-1</t>
  </si>
  <si>
    <t>Provtagning bör ske mellan kl 07 och 11.00 (dygnsvariation).</t>
  </si>
  <si>
    <t>http://www.karolinska.se/KUL/Alla-anvisningar/Anvisning/9225</t>
  </si>
  <si>
    <t>http://labhandboken.u5054800.fsdata.se/findny.asp?State=2&amp;Analysid=798</t>
  </si>
  <si>
    <t>Pankreaspolypeptid</t>
  </si>
  <si>
    <t>Pancreas-polypeptid, PP</t>
  </si>
  <si>
    <t>Centrifugeras snarast, inom 2 h från provtagning. 
Avskilj serum och frys omedelbart (ska vara infryst inom 3 h från provtagning).</t>
  </si>
  <si>
    <t>Pepsinogen</t>
  </si>
  <si>
    <t>Pepsinogen A</t>
  </si>
  <si>
    <t>I kyl om ankomst till lab senast påföljande dag, annars frys.</t>
  </si>
  <si>
    <t>http://www.karolinska.se/KUL/Alla-anvisningar/Anvisning/9234</t>
  </si>
  <si>
    <t>Perfenazin</t>
  </si>
  <si>
    <t>http://www.karolinska.se/KUL/Alla-anvisningar/Anvisning/9407</t>
  </si>
  <si>
    <t>Porfyri-utredning</t>
  </si>
  <si>
    <t>B-/F-/U-</t>
  </si>
  <si>
    <t>Blodprov får ej frysas eller centrifugeras! Förvaras i RUMSTEMP.
Faeces och urin förvaras i KYL.
Alla prover förvaras mörkt, ex folie.</t>
  </si>
  <si>
    <t>http://www.karolinska.se/KUL/Alla-anvisningar/Anvisning/9582</t>
  </si>
  <si>
    <t>Pregnantriol</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</si>
  <si>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</si>
  <si>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</si>
  <si>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http://www.karolinska.se/KUL/Alla-anvisningar/Anvisning/9238</t>
  </si>
  <si>
    <t>En dygnsmängd urin u t.
Vid prov från små barn, kontakta laboratoriet KS för rådgivning.
Förvaras i kyl under uppsamlingsperioden.</t>
  </si>
  <si>
    <t>I kyl om ankomst till lab inom 1 d, annars frys.</t>
  </si>
  <si>
    <t>P3</t>
  </si>
  <si>
    <t>Fryst prov skickas fryst så att det är fryst vid ankomst till analyserande lab.</t>
  </si>
  <si>
    <t>Centrifugera och avskilj plasma. OBS! Lämna minst en centimeter från blodkropparna.
Överför minst 0,5 mL plasma till 2-3 ellermanrör.
Frys direkt.
Vid fler koagulationsanalyser, blandas plasman från dessa rör innan 
fördelning till ellermanrör.</t>
  </si>
  <si>
    <t>Pseudokolinesteras</t>
  </si>
  <si>
    <t>Acetylkolinesteras-aktivitet, pseudocholinesteras</t>
  </si>
  <si>
    <t>7 d i kyl, annars frys. (24 h i rumstemp).</t>
  </si>
  <si>
    <t>http://labhandboken.u5054800.fsdata.se/findny.asp?State=2&amp;Analysid=836</t>
  </si>
  <si>
    <t>Proteinelektrofores</t>
  </si>
  <si>
    <t>Liquor-elfores</t>
  </si>
  <si>
    <t>Csv-/S-</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</si>
  <si>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</si>
  <si>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Celler skall vara räknade och anges på remissen!</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</si>
  <si>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</si>
  <si>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</si>
  <si>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</si>
  <si>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Paroxetin</t>
  </si>
  <si>
    <t>Analyseras varannan vecka.</t>
  </si>
  <si>
    <t>http://www.karolinska.se/KUL/Alla-anvisningar/Anvisning/9406</t>
  </si>
  <si>
    <t>Proinsulin</t>
  </si>
  <si>
    <t>http://labhandboken.u5054800.fsdata.se/findny.asp?State=2&amp;Analysid=821</t>
  </si>
  <si>
    <t>Prokollagen III peptid</t>
  </si>
  <si>
    <t>PIIIP</t>
  </si>
  <si>
    <t>http://www.karolinska.se/KUL/Alla-anvisningar/Anvisning/9243</t>
  </si>
  <si>
    <t>Fosfatidyletanol</t>
  </si>
  <si>
    <t>Förvaras i kyl.
Skickas helst samma dag till Huddinge, men kan i undantagsfall förvaras i kyl 1 vecka.</t>
  </si>
  <si>
    <t>http://www.karolinska.se/KUL/Alla-anvisningar/Anvisning/9967</t>
  </si>
  <si>
    <t>PEth</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</si>
  <si>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</si>
  <si>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</si>
  <si>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</si>
  <si>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</si>
  <si>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</si>
  <si>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Renin</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</si>
  <si>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</si>
  <si>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</si>
  <si>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</si>
  <si>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</si>
  <si>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Retinol</t>
  </si>
  <si>
    <t>A-Vitamin, Vitamin A</t>
  </si>
  <si>
    <t>Ljusskyddas!
Om även S-Tokoferol är begärt, önskar lab Huddinge endast ett rör för båda analyserna.</t>
  </si>
  <si>
    <t>Serum fryses och skickas fryst.</t>
  </si>
  <si>
    <t>http://www.karolinska.se/KUL/Alla-anvisningar/Anvisning/9267</t>
  </si>
  <si>
    <t>Risperidon</t>
  </si>
  <si>
    <t>hydroxyrisperidon</t>
  </si>
  <si>
    <t>Analyseras varannan vecka.
Analys även av den aktiva metaboliten hydroxyrisperidon.</t>
  </si>
  <si>
    <t>http://www.karolinska.se/KUL/Alla-anvisningar/Anvisning/9413</t>
  </si>
  <si>
    <t>Selen</t>
  </si>
  <si>
    <t>Se</t>
  </si>
  <si>
    <t>http://sahlgrenska-klinkem-analyser.vgregion.se/0797.html</t>
  </si>
  <si>
    <t>http://labhandboken.u5054800.fsdata.se/findny.asp?State=2&amp;Analysid=719</t>
  </si>
  <si>
    <t>Stenanalys</t>
  </si>
  <si>
    <t>Stenarna tvättas rena från blod och urin innan de sänds till lab.</t>
  </si>
  <si>
    <t>Urinvägskonkrement, konkrement, njursten</t>
  </si>
  <si>
    <t>Skickas i "lämplig" förpackning (burk/rör).</t>
  </si>
  <si>
    <t>Steroidmönster</t>
  </si>
  <si>
    <t xml:space="preserve">Steroidmetaboliter, Steroidprofil, Androgener, Kortisolmetaboliter, Ketogena steroider, 17-Ketosteroider, C19-/C21-Steroider </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</si>
  <si>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</si>
  <si>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</si>
  <si>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</si>
  <si>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</si>
  <si>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Sertralin</t>
  </si>
  <si>
    <t>Analys även av den aktiva metaboliten desmetylsertralin.</t>
  </si>
  <si>
    <t>http://www.karolinska.se/KUL/Alla-anvisningar/Anvisning/9416</t>
  </si>
  <si>
    <t>Sirolimus (konc)</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</si>
  <si>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</si>
  <si>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</si>
  <si>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Amylas (total)</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</si>
  <si>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</si>
  <si>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</si>
  <si>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</si>
  <si>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</si>
  <si>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</si>
  <si>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</si>
  <si>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</si>
  <si>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</si>
  <si>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Trombocyt-antikroppar</t>
  </si>
  <si>
    <t>OBS! Vid utredning av neonatala trombocytopenier gäller att prov tas på modern (8-10 mL EDTA-blod) samt på fadern (4 mL EDTA-blod).</t>
  </si>
  <si>
    <t>http://www.karolinska.se/KUL/Alla-anvisningar/Anvisning/9670</t>
  </si>
  <si>
    <t>HPA-antikroppar, Trombocytopeni utredning, Typning av trombocytantigen</t>
  </si>
  <si>
    <t>Transtyretin</t>
  </si>
  <si>
    <t>Transferrinreceptor, löslig</t>
  </si>
  <si>
    <t>http://labhandboken.u5054800.fsdata.se/findny.asp?State=2&amp;Analysid=873</t>
  </si>
  <si>
    <t>TSH-receptor-antikroppar</t>
  </si>
  <si>
    <t>http://labhandboken.u5054800.fsdata.se/findny.asp?State=2&amp;Analysid=411</t>
  </si>
  <si>
    <t>Centrifugerat gel-rör (primärrör) kan förvaras i kyl upp till 48 h, annars avskiljs serum och fryses.</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</si>
  <si>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</si>
  <si>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</si>
  <si>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</si>
  <si>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</si>
  <si>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Tryptas</t>
  </si>
  <si>
    <t>Centrifugeras mellan 50 minuter – 2 timmar efter provtagning.
Avskilj serum direkt efter centrifugering.</t>
  </si>
  <si>
    <t>Analyseras 1 ggn/v på klinisk immunologi.</t>
  </si>
  <si>
    <t>http://labhandboken.u5054800.fsdata.se/findny.asp?State=2&amp;Analysid=883</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</si>
  <si>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</si>
  <si>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Urinscreening, missbruksmedel</t>
  </si>
  <si>
    <t>Ca 8-10 mL urin u t  (rör med gul skruvkork, platt botten), räcker till flera substanser.
Fyll röret max till 1 cm från övre kanten.</t>
  </si>
  <si>
    <t>Missbruksmedel (Karolinska)</t>
  </si>
  <si>
    <t>http://www.karolinska.se/globalassets/global/kul/farmakologi/beskrivning-provtagning-drogtester-i-urin-for-sjuk--och-missbruksvard-141201.pdf</t>
  </si>
  <si>
    <t>Venlafaxin</t>
  </si>
  <si>
    <t>o-desmetylvenlafaxin</t>
  </si>
  <si>
    <t>Analyseras varannan vecka.
Analys även av den aktiva metaboliten o-desmetylvenlafaxin.</t>
  </si>
  <si>
    <t>http://www.karolinska.se/KUL/Alla-anvisningar/Anvisning/9434</t>
  </si>
  <si>
    <t>VIP</t>
  </si>
  <si>
    <t>Vasoaktiv intestinal peptid</t>
  </si>
  <si>
    <t>Kylcentrifugera omedelbart och avskilj plasma. Plasma fryses inom 30 min efter provtagning.</t>
  </si>
  <si>
    <t>http://labhandboken.u5054800.fsdata.se/findny.asp?State=2&amp;Analysid=900</t>
  </si>
  <si>
    <t>Provet ska kylcentrifugeras. Förvarna KlinKem innan provet tas.
VIP är mycket känslig för nedbrytning. De angivna provtagningsanvisningarna bör följas strikt för att undvika falskt för låga värden</t>
  </si>
  <si>
    <t>von Willebrandfaktor GP1bA (aktivitet)</t>
  </si>
  <si>
    <t>vWF akt, Rco-akt</t>
  </si>
  <si>
    <t>P-von Willebrandfaktor antigen kan utföras på samma rör.</t>
  </si>
  <si>
    <t>http://www.karolinska.se/KUL/Alla-anvisningar/Anvisning/9328</t>
  </si>
  <si>
    <t>Viskositet</t>
  </si>
  <si>
    <t>von Willebrandfaktor antigen</t>
  </si>
  <si>
    <t>vWF (imm)</t>
  </si>
  <si>
    <t>P-von Willebrandfaktor GP1bA (aktivitet) kan utföras på samma rör.</t>
  </si>
  <si>
    <t>http://www.karolinska.se/KUL/Alla-anvisningar/Anvisning/9329</t>
  </si>
  <si>
    <t>Dihydroxi-vitamin D, 1,25-</t>
  </si>
  <si>
    <t>OBS! Om Vitamin D efterfrågas, analyseras ej detta prov (utan Vitamin D, 25-hydroxi-).</t>
  </si>
  <si>
    <t>1,25-dihydroxi Vitamin D</t>
  </si>
  <si>
    <t>http://www.karolinska.se/KUL/Alla-anvisningar/Anvisning/9050</t>
  </si>
  <si>
    <t>Om prov kommer på Uppsalaremiss tillsammans med Apolipo protein och Joniserat Ca skickar vi allt till Klinisk kemi Uppsala.
I dessa fall är Vitamin D hållbart i primärrör 48 tim i kyl, annars avskiljs serum och fryses.</t>
  </si>
  <si>
    <t>Ziprasidon</t>
  </si>
  <si>
    <t>Zeldox, Metyldihydroziprasidon</t>
  </si>
  <si>
    <t>http://lioappl1.lio.se/lmcsortiment/Analysis.aspx?service=136896</t>
  </si>
  <si>
    <t>Provet tas vanligen som ett dalvärde (det vill säga strax innan nästa dosintag, allra helst innan morgondosen) och vid jämviktskoncentration/steady-state (inom 1-3d).
Metaboliten Metyldihydroziprasidon analyseras också.</t>
  </si>
  <si>
    <t>Zuklopentixol</t>
  </si>
  <si>
    <t>http://www.karolinska.se/KUL/Alla-anvisningar/Anvisning/9437</t>
  </si>
  <si>
    <t>Zolpidem</t>
  </si>
  <si>
    <t>3 d i rumstemp, annars frys.</t>
  </si>
  <si>
    <t>http://www.analysportalen-labmedicin.skane.se/viewAnalys.asp?Nr=859</t>
  </si>
  <si>
    <t>Östradiol, känslig</t>
  </si>
  <si>
    <t>S-Östradiol känslig</t>
  </si>
  <si>
    <t>http://www.karolinska.se/KUL/Alla-anvisningar/Anvisning/9222</t>
  </si>
  <si>
    <t>Ö2, Estradiol, känslig</t>
  </si>
  <si>
    <t xml:space="preserve">Östradiol på barn &lt;16 år och män.
OBS! Inte detsamma som analysen S-Östradiol, ultrakänslig! </t>
  </si>
  <si>
    <t>Östradiol, ultra-känslig</t>
  </si>
  <si>
    <t>Vid utredning av pubertas praecox eller pubertas tarda tas prov före kl 12.</t>
  </si>
  <si>
    <t>S-Östradiol, ultrakänslig (SU)</t>
  </si>
  <si>
    <t>https://www2.sahlgrenska.se/sv/SU/Vardgivare/Laboratorier/Tillvaxtlaboratoriet1/Analyser/Ostradiol/</t>
  </si>
  <si>
    <t>7 d i kyl, annars frys. Fryst prov skickas fryst.</t>
  </si>
  <si>
    <t>GP1-beta2-ak, b-2-Glykoprotein-1 AK</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</si>
  <si>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</si>
  <si>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Alkaliskt fosfatas isoenzymer</t>
  </si>
  <si>
    <t>B-/Benm-/Csv-</t>
  </si>
  <si>
    <t>7 d i kyl, annars frys.</t>
  </si>
  <si>
    <r>
      <t>En dygnsmängd</t>
    </r>
    <r>
      <rPr>
        <b/>
        <sz val="8"/>
        <color theme="1"/>
        <rFont val="Calibri"/>
        <family val="2"/>
        <scheme val="minor"/>
      </rPr>
      <t xml:space="preserve"> urin u t</t>
    </r>
    <r>
      <rPr>
        <sz val="8"/>
        <color theme="1"/>
        <rFont val="Calibri"/>
        <family val="2"/>
        <scheme val="minor"/>
      </rPr>
      <t>.
Förvaras kylt under uppsamlingsperioden.</t>
    </r>
  </si>
  <si>
    <t>3 d i kyl, annars frys. Fryst prov skickas fryst.</t>
  </si>
  <si>
    <t>I kyl (7 dagar).</t>
  </si>
  <si>
    <t>Centrifugerat gel-rör (primärrör) kan förvaras i kyl upp till 48 h, annars avskiljs serum och fryses.
Fryst prov skickas fryst.</t>
  </si>
  <si>
    <t>3 d i kyl, annars fryst. Fryst prov skickas fryst.</t>
  </si>
  <si>
    <t>Centrifugeras inom 1h (20 min, 2000-2200g). Avskilj plasman omedelbart till två ellerman-rör. (Obs! Pipettera av plasma och lämna ca 1 cm ovanför blodkropparna.)
Fryses omedelbart i -70 C.</t>
  </si>
  <si>
    <t>http://www.karolinska.se/KUL/Alla-anvisningar/Anvisning/9321</t>
  </si>
  <si>
    <t>Centrifugera och avskilj serum till 5 mL plaströr. I undantagsfall OK med centrifugerat primärrör, serum avskiljs inom 72 h.</t>
  </si>
  <si>
    <t>Centrifugera (10 min, 2000g) och hälls över i ett nytt centrifugrör med gul skruvkork (polypropen).
OBS! Centrifugering efter eventuell cellräkning!</t>
  </si>
  <si>
    <t>2 d i kyl, annars frys.
Centrifugerat primärrör kan förvaras 21 h i kyl.
Fryst prov skickas fryst.</t>
  </si>
  <si>
    <t>1 d i kyl, annars frys.</t>
  </si>
  <si>
    <t>7 d i kyl, annars frys. Undvik att tina/frysa provet upprepade gånger.</t>
  </si>
  <si>
    <t>7 d i kyl. Kyltransport ej nödvändigt.</t>
  </si>
  <si>
    <t>gelrör</t>
  </si>
  <si>
    <t>EDTA</t>
  </si>
  <si>
    <t>rör u t</t>
  </si>
  <si>
    <t>NaCitrat</t>
  </si>
  <si>
    <t>NaHep</t>
  </si>
  <si>
    <t>LiHep(gel)</t>
  </si>
  <si>
    <t>NaF</t>
  </si>
  <si>
    <t>rör helt u t</t>
  </si>
  <si>
    <t>Centrifugera (ev enl info på remiss) och avskilj serum. Fryses inom 4 h.
Urin: Skicka hela urinmängden till kemlab UAS, där det omhändertas och fryses.</t>
  </si>
  <si>
    <t>C-peptid (Beställningsbar i Cosmic)</t>
  </si>
  <si>
    <t>CA 19-9 (Beställningsbar i Cosmic)</t>
  </si>
  <si>
    <t>Erytropoietin (Beställningsbar i Cosmic)</t>
  </si>
  <si>
    <t>IGF-1 (Beställningsbar i Cosmic)</t>
  </si>
  <si>
    <t>Insulin (Beställningsbar i Cosmic)</t>
  </si>
  <si>
    <t>Kardiolipin-antikroppar (Beställningsbar i Cosmic)</t>
  </si>
  <si>
    <t>Laktosintolerans, genotyp (Beställningsbar i Cosmic)</t>
  </si>
  <si>
    <t>SHBG (Beställningsbar i Cosmic)</t>
  </si>
  <si>
    <t>Vitamin D, 25-hydroxi (Beställningsbar i Cosmic)</t>
  </si>
  <si>
    <t>Granulocyt-antikroppar</t>
  </si>
  <si>
    <t>TRAK (IgG) (Beställningsbar i Cosmic)</t>
  </si>
  <si>
    <t>Skicka ca 10 mL (centrifugrör) av väl blandad dygnsmängd.</t>
  </si>
  <si>
    <t>Analyseras normalt var tredje vecka.</t>
  </si>
  <si>
    <t>OBS! Ej detsamma som analysen P-Koagulationsfaktor II (protrombin).
Analyseras 1 ggn/v.</t>
  </si>
  <si>
    <t>MCAD-brist, medium-chain acyl-CoA dehydrogenas</t>
  </si>
  <si>
    <t>GPH, Humant koriongonadotropin, hCG alfa</t>
  </si>
  <si>
    <t>Likvor kan fraktioneras för analys på andra laboratorier. Efter cellräkning centrifugeras provet vid 2000 g i 10 min och hälls över i ett nytt polypropenrör.</t>
  </si>
  <si>
    <t>(U-Krea analyseras alltid på farmlab för att utesluta ev utspädning av urin, analysen debiteras ej)!
Vid positivt resultat utförs verifiering, undantag finns.</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</si>
  <si>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</si>
  <si>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TPMT</t>
  </si>
  <si>
    <t>Tiopurinmetyltransferas, fenotyp och genotyp</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</si>
  <si>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</si>
  <si>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I kyl i 5 d.
Provet kan också skickas till Karolinska.</t>
  </si>
  <si>
    <t>HLA-B*57:01, typning</t>
  </si>
  <si>
    <t>Lymfocytotoxicitetstest, LCT, HLA-B5701</t>
  </si>
  <si>
    <t>HLA-typning (inför transplantation)</t>
  </si>
  <si>
    <t>B-/S-</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</si>
  <si>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</si>
  <si>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</si>
  <si>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 xml:space="preserve">Provtagning av mottagare och givare bör ske samma dag. </t>
  </si>
  <si>
    <t>Komplementscreen</t>
  </si>
  <si>
    <t xml:space="preserve">Analys utförs 1 ggn/v. </t>
  </si>
  <si>
    <t>http://www.karolinska.se/KUL/Alla-anvisningar/Anvisning/9400</t>
  </si>
  <si>
    <t>Oxkarbazepin</t>
  </si>
  <si>
    <t>Protein S</t>
  </si>
  <si>
    <t>Protein C</t>
  </si>
  <si>
    <t>Fritt protein S</t>
  </si>
  <si>
    <t>http://labhandboken.u5054800.fsdata.se/findny.asp?State=2&amp;Analysid=825</t>
  </si>
  <si>
    <t>http://labhandboken.u5054800.fsdata.se/findny.asp?State=2&amp;Analysid=827</t>
  </si>
  <si>
    <t>Vid positiv Lupusantikoagulans utförs bedömning inkl PK, APT-tid
Analyseras 1 ggn/v.</t>
  </si>
  <si>
    <t>Analyseras from 150608 på Kemlab Västerås.
Om prov kommer på Uppsalaremiss tillsammans med Apolipoprotein och Joniserat Ca skickar vi allt till Klinisk kemi Uppsala.
I dessa fall är Vitamin D hållbart i primärrör 48 tim i kyl, annars avskiljs serum och fryses.</t>
  </si>
  <si>
    <t>4 d i kyl, annars frys.</t>
  </si>
  <si>
    <t>TPS, TPA</t>
  </si>
  <si>
    <t>OBS! Ej samma analys som tPA.</t>
  </si>
  <si>
    <t>Fryst plasma skickas fryst och måste vara laboratoriet Uppsala tillhanda så att analys kan utföras inom 3 d.</t>
  </si>
  <si>
    <t>http://www.karolinska.se/KUL/Alla-anvisningar/Anvisning/8996</t>
  </si>
  <si>
    <t>Maternell vävnad stör analysen och ska vara avlägsnad.</t>
  </si>
  <si>
    <t>Minst 15mg (ca 10st) chorionvilli i odlingsmediumrör (rör beställs tel. 611 59 44).
Önskas även DNA analys krävs ytterligare 15mg (10st) villi.</t>
  </si>
  <si>
    <t>Prover förvaras i rumstemperatur i väntan på transport.
Proverna måste vara laboratoriet tillhanda senast kl 13 må-fre.</t>
  </si>
  <si>
    <t>Faktor II</t>
  </si>
  <si>
    <t>Faktor IX</t>
  </si>
  <si>
    <t>Faktor V</t>
  </si>
  <si>
    <t>Faktor VII</t>
  </si>
  <si>
    <t>Faktor X</t>
  </si>
  <si>
    <t>Faktor XI</t>
  </si>
  <si>
    <t>Faktor XII</t>
  </si>
  <si>
    <t>Blodcentralen (UAS)</t>
  </si>
  <si>
    <t>http://www.akademiska.se/Global/64705_blodcentralen2014qr.pdf</t>
  </si>
  <si>
    <t>Analyseras inom 7d.
Även LTVs Remiss till Transfusionsmedicin OK. Ange då "Isoagglutininer".</t>
  </si>
  <si>
    <t>Gs</t>
  </si>
  <si>
    <t>Beta-2-Glykoprotein-1-antikroppar (IgG/IgM) (Beställningsbar i Cosmic)</t>
  </si>
  <si>
    <t>Räcker även till S-Kardiolipin-ak (IgG/IgM).</t>
  </si>
  <si>
    <t>Räcker även till S-Beta2-glykoprotein1-ak (IgG/IgM).</t>
  </si>
  <si>
    <t>Se Immunfenotypning (benmärg)</t>
  </si>
  <si>
    <t>Se Immunfenotypning (blod).</t>
  </si>
  <si>
    <t>Humira, TNF</t>
  </si>
  <si>
    <t>http://www.karolinska.se/KUL/Alla-anvisningar/Anvisning/10198</t>
  </si>
  <si>
    <t xml:space="preserve">Kylförvaring om transport inte sker samma dag som provtagningen.  </t>
  </si>
  <si>
    <t>Adalimumab och -antikroppar</t>
  </si>
  <si>
    <t>Alkoholer</t>
  </si>
  <si>
    <t>Etanol, Metanol, Isopropanol, Aceton</t>
  </si>
  <si>
    <t xml:space="preserve">Centrifugera och avskilj serum. OBS! Vid centrifugering får ej proppen tas bort. </t>
  </si>
  <si>
    <t>Förvaras och skickas kylt om ankomst till Klinisk Kemi, Karolinska inom 3 dygn.</t>
  </si>
  <si>
    <t>http://www.karolinska.se/KUL/Alla-anvisningar/Anvisning/8993</t>
  </si>
  <si>
    <t>S-Etanol kan även beställas som enskild analys. 
Om endast Isopropanol önskas, se Isopropanol.</t>
  </si>
  <si>
    <t>Amikacin</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</si>
  <si>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</si>
  <si>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</si>
  <si>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</si>
  <si>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ADAMTS13 protein</t>
  </si>
  <si>
    <t xml:space="preserve">ADAMTS13-ak, -antikroppar, </t>
  </si>
  <si>
    <t>Röret skall fyllas helt.</t>
  </si>
  <si>
    <t>Centrifugeras inom 1h (20 min, 2000-2200g). Avskilj plasman till plastör.
Fryses i -20 C.</t>
  </si>
  <si>
    <t>Proverna skickas förpackade i kolsyreis.</t>
  </si>
  <si>
    <t>http://www.analysportalen-labmedicin.skane.se/viewAnalys.asp?Nr=1597</t>
  </si>
  <si>
    <t>http://vardgivare.skane.se/siteassets/1.-vardriktlinjer/laboratoriemedicin/remisser/koagulation-ttp-diagnostik.pdf</t>
  </si>
  <si>
    <t>Aldolas</t>
  </si>
  <si>
    <t>Analysen är nedlagd och har ersatts av S-CK (kreatinkinas). Vidare utredning av muskelsjukdomar bör ske med analyser av genotyp.</t>
  </si>
  <si>
    <t>Alkaliskt fosfatas, benspecifikt</t>
  </si>
  <si>
    <t>Benspecifikt ALP, BALP, Skelett-ALP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</si>
  <si>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</si>
  <si>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</si>
  <si>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</si>
  <si>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Amatoxin</t>
  </si>
  <si>
    <t>Svampgift, flugsvampgift</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</si>
  <si>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</si>
  <si>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</si>
  <si>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</si>
  <si>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Aminosyror, kvantitativt</t>
  </si>
  <si>
    <t>1 centrifugrör. Minst 10 mL.</t>
  </si>
  <si>
    <t xml:space="preserve">Provet ska centrifugeras och avpipetteras så snart som möjligt , vilket är särskilt viktigt vid eventuell stickblödning. </t>
  </si>
  <si>
    <t>http://www.karolinska.se/KUL/Alla-anvisningar/Anvisning/9470</t>
  </si>
  <si>
    <t>Observera att det för en relevant bedömning behövs ett samtidigt taget prov för analys av aminosyror i plasma .</t>
  </si>
  <si>
    <t>Skall förvaras fryst. Undvik att skicka prover per post på torsdagar och fredagar. Informationsansvarig: CMMS Biokemiavdelningen.</t>
  </si>
  <si>
    <t>1 urinprovtagningsrör 6 mL med snabel.</t>
  </si>
  <si>
    <t>Förvaras i kyl.</t>
  </si>
  <si>
    <t>http://sahlgrenska-klinkem-analyser.vgregion.se/12581.html</t>
  </si>
  <si>
    <t>Centrifugeras inom 30 min efter provtagning vid 15°C (2000g, 15 min). Avskilj plasma till ett plaströr. 
OBS! Lämna kvar 5-7mm plasma ovanför de röda blodkropparna för att undvika tillblandning av trombocyter.</t>
  </si>
  <si>
    <t>Carnitine, förestrat</t>
  </si>
  <si>
    <t>Karnitin, fritt och totalt</t>
  </si>
  <si>
    <t>1 Na-Heparin-rör 5mL. Minsta mängd plasma 0.5 mL.
Kapillärblod: Mikrorör Li-heparin (utan gel). 1 ml blod. Minst 0,3 ml avhälld plasma.</t>
  </si>
  <si>
    <t>http://www.karolinska.se/globalassets/global/kul/kul-gemensamma/kul-lankblock-remisser-for--utskrift/porfyriutredning.pdf</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</si>
  <si>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</si>
  <si>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</si>
  <si>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</si>
  <si>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MPA-konc, MMF, Myfortic CellCept, Myclausen, Myfenax, Mykofenolatmofetil</t>
  </si>
  <si>
    <t xml:space="preserve">Plasma/serum förvaras/transporteras fryst till Klinisk farmakologi, Huddinge. </t>
  </si>
  <si>
    <t>Anabola androgena steroider</t>
  </si>
  <si>
    <t>AAS</t>
  </si>
  <si>
    <t xml:space="preserve">Förvara provet i kyl i väntan på transport. Skickas måndag-torsdag. Skickas med A-post. </t>
  </si>
  <si>
    <t>http://www.karolinska.se/KUL/Alla-anvisningar/Anvisning/9438</t>
  </si>
  <si>
    <t>APS1-diagnostik</t>
  </si>
  <si>
    <t>APS1-diagnostik innefattar: 21-hydroxylas ak (IgG), GAD ak (IgG), Ö-cell (IA2) ak (IgG), Side chain cleavage enzyme ak samt APS1-screen.</t>
  </si>
  <si>
    <t>http://labhandboken.u5054800.fsdata.se/findny.asp?State=2&amp;Analysid=1279</t>
  </si>
  <si>
    <t>Aripiprazol</t>
  </si>
  <si>
    <t>Abilify</t>
  </si>
  <si>
    <t>Förvaring/transport i rumstemp om ankomst Huddinge inom 1d och i kyl om 2d. Vid längre tid förvaras och skickas provet fryst.</t>
  </si>
  <si>
    <t>http://www.karolinska.se/KUL/Alla-anvisningar/Anvisning/9337</t>
  </si>
  <si>
    <t>ASCA IgA och IgG</t>
  </si>
  <si>
    <t>http://www.wieslab.se/diagnostic-services/index.php?langId=2&amp;headId=69&amp;pageId=69</t>
  </si>
  <si>
    <t>OBS! Om barnkliniken vill skicka prov till annat lab, se adress på remissen.</t>
  </si>
  <si>
    <t>Atazanavir</t>
  </si>
  <si>
    <t>Reyataz</t>
  </si>
  <si>
    <t>I kyl om ankomst till Huddinge inom 8h, annars frys.</t>
  </si>
  <si>
    <t>http://www.karolinska.se/KUL/Alla-anvisningar/Anvisning/9338</t>
  </si>
  <si>
    <t>BRCA-1 mutation</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</si>
  <si>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</si>
  <si>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</si>
  <si>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Buprenorfin</t>
  </si>
  <si>
    <t>Suboxone, Temgesic</t>
  </si>
  <si>
    <t>Centrifugera och avskilj plasma/serum. Provet fryses.</t>
  </si>
  <si>
    <t>http://www.karolinska.se/KUL/Alla-anvisningar/Anvisning/9340</t>
  </si>
  <si>
    <t>Suboxone, Subutex, Temgesic</t>
  </si>
  <si>
    <t>http://www.karolinska.se/KUL/Alla-anvisningar/Anvisning/9441</t>
  </si>
  <si>
    <t>Övervakad provtagning.
10 ml urinrör med gul kork ska användas (rör med platt botten). Fyll max till 1 cm från övre kanten.
Minst 5 ml urin ska finnas i provröret, annars underkänns provet och analysen blir inte utförd.</t>
  </si>
  <si>
    <t>http://rmv.se/fileadmin/RMVFiles/rk/IF004.018_Provtagningsanvisningar_foer_sjukvaard_m_fl.pdf</t>
  </si>
  <si>
    <t>1 LiHeparin-rör (gel) 5 mL.
Kan tas kapillärt.
Minsta blodmängd 0.5 mL</t>
  </si>
  <si>
    <t>Hållbart 8h i rumstemperatur, 5d i kyl och 1 månad i frys. Fryst prov skickas fryst.</t>
  </si>
  <si>
    <t>http://www.regiongavleborg.se/Lankkatalog/P/Platinadokument/Provtagningsanvisningar/P1/c-peptid-i-plasma--02-64128/</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</si>
  <si>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</si>
  <si>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</si>
  <si>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</si>
  <si>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</si>
  <si>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T-lymfocytanalys utvidgad</t>
  </si>
  <si>
    <t>CD3, CD4, CD8, NK-celler, CD16, CD56, CD45RA/RO, HLA-DR, CD25, CD127, Treg</t>
  </si>
  <si>
    <t>Uppsala utför vissa analyser, kontrollera vid behov vilka CD-analyser de gör.</t>
  </si>
  <si>
    <t>http://www.karolinska.se/KUL/Alla-anvisningar/Anvisning/10199</t>
  </si>
  <si>
    <t>C2</t>
  </si>
  <si>
    <t>Centrifugera och avskilj plasma och serum. OBS! Märk avhällda prover med serum respektive plasma.</t>
  </si>
  <si>
    <t>Fryses och skickas fryst.</t>
  </si>
  <si>
    <t>http://www.analysportalen-labmedicin.skane.se/viewAnalys.asp?Nr=1154</t>
  </si>
  <si>
    <t>Kongenital adrenal hyperplasi</t>
  </si>
  <si>
    <t>CAH, 21-OH-brist, CYB1, AGSCYP17, CYP21A2, CYP11B1, 21-hydroxylasbrist, HSD3B2</t>
  </si>
  <si>
    <t>I rumstemp/kyl.</t>
  </si>
  <si>
    <t>http://www.karolinska.se/KUL/Alla-anvisningar/Anvisning/9903</t>
  </si>
  <si>
    <t>CALR mutationsanalys</t>
  </si>
  <si>
    <t>Calretikulin</t>
  </si>
  <si>
    <t>http://sahlgrenska-klinkem-analyser.vgregion.se/KKAP0017.pdf</t>
  </si>
  <si>
    <t>Remiss 4 Klinisk Kemi (SU)</t>
  </si>
  <si>
    <t>Ocentrifugerat helblod skickas.</t>
  </si>
  <si>
    <t>http://sahlgrenska-klinkem-analyser.vgregion.se/15911.html</t>
  </si>
  <si>
    <t>CTx</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</si>
  <si>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</si>
  <si>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</si>
  <si>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C-terminal telopeptid av typ I kollagen, Beta-CTx</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</si>
  <si>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</si>
  <si>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</si>
  <si>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</si>
  <si>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</si>
  <si>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</si>
  <si>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</si>
  <si>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</si>
  <si>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Flödescytometri, KKF (UAS)</t>
  </si>
  <si>
    <t>http://www.akademiska.se/Global/DAT/Provtagningsanvisningar/Fl%c3%b6descytometri.pdf</t>
  </si>
  <si>
    <t>OBS! Innan provtagning, kontakta CoM, Inflammationslab på tfn 018-611 42 21 för tidsplanering.</t>
  </si>
  <si>
    <t>Mb Gaucher</t>
  </si>
  <si>
    <t>Vid frågor kontakta Sektionen för Metabolism DNA och enzymanalyser, telefon 031-3430170.</t>
  </si>
  <si>
    <t>Glukosylceramid</t>
  </si>
  <si>
    <t>P-, Erc-</t>
  </si>
  <si>
    <t>Kontakta CoM-lab tfn. 018- 611 42 21 innan provtagning för överenskommelse om tidpunkt för analys .</t>
  </si>
  <si>
    <t>Förvaras och skickas i rumstemp. Skall vara KKF i Uppsala tillhanda inom 24h.</t>
  </si>
  <si>
    <t xml:space="preserve">Centrifugeras ej!
</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</si>
  <si>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</si>
  <si>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Kontakta Klinisk kemi Karolinska innan beställning, telefon 08-123 910 90.  </t>
  </si>
  <si>
    <t>Kylcentrifugeras inom 30 min. Minst 1 mL plasma pipetteras av och fryses omgående.</t>
  </si>
  <si>
    <t>http://www.karolinska.se/KUL/Alla-anvisningar/Anvisning/9164</t>
  </si>
  <si>
    <t>CrossLaps, beta-</t>
  </si>
  <si>
    <t>För upprepade undersökningar bör proverna alltid tas under samma förhållanden som första provet.</t>
  </si>
  <si>
    <t xml:space="preserve">Centrifugera och avskilj serum. </t>
  </si>
  <si>
    <t>http://labhandboken.u5054800.fsdata.se/findny.asp?State=2&amp;Analysid=596</t>
  </si>
  <si>
    <t>Centrifugera och avskilj serum.
Om transporten inte når analyserande lab inom 8 timmar måste serum frysas.</t>
  </si>
  <si>
    <t>Provet kan förvaras i kyl i 8h. Därefter i frys &lt;-15C.
Fryst prov skickas fryst. Kylt prov kan skickas i rumstemp.</t>
  </si>
  <si>
    <t>Dihydrotestosteron</t>
  </si>
  <si>
    <t>DHT</t>
  </si>
  <si>
    <t xml:space="preserve">I kyl. Kan skickas i rumstemp.
Om ej ankomst inom 1 d ska serum frysas. </t>
  </si>
  <si>
    <t>http://www.karolinska.se/KUL/Alla-anvisningar/Anvisning/10190</t>
  </si>
  <si>
    <t>Dehydrokolesterol, 7-</t>
  </si>
  <si>
    <t>7-dehydrokolesterol</t>
  </si>
  <si>
    <t>Förvaras och skickas kylt om ankomst till Klinisk kemi Huddinge senast påföljande dag. Vid längre tids förvaring fryses avhällt serum.</t>
  </si>
  <si>
    <t>http://www.karolinska.se/KUL/Alla-anvisningar/Anvisning/9045</t>
  </si>
  <si>
    <t>Deoxykortisol (DOC)</t>
  </si>
  <si>
    <t>11-Deoxykortisol</t>
  </si>
  <si>
    <t>Hållbart upp till 24 h i kyl. Därefter i frys -20C.</t>
  </si>
  <si>
    <t>http://www.analysportalen-labmedicin.skane.se/viewAnalys.asp?Nr=294</t>
  </si>
  <si>
    <t xml:space="preserve">Analysen är inte lämplig vid misstänkt intag/missbruk, då rekommenderas urinanalys.
Vid beställning av diazepam lämnas även svar på dess aktiva metaboliter nordiazepam och oxazepam. </t>
  </si>
  <si>
    <t>D-Laktat</t>
  </si>
  <si>
    <t>1 Na-Flourid/K-oxalat-rör (grå propp). Minst 1.5 mL blod. 
Placeras på isbad.</t>
  </si>
  <si>
    <t>Centrifugeras inom 30 min. Avskilj plasma och frys.</t>
  </si>
  <si>
    <t>Skickas fryst till CMMS Karolinska inom 3 d. 
Undvik att skicka prover per post på torsdagar och fredagar. Post märkes A-post.</t>
  </si>
  <si>
    <t>http://www.karolinska.se/KUL/Alla-anvisningar/Anvisning/9538</t>
  </si>
  <si>
    <t>Ta helst provet i början på veckan.</t>
  </si>
  <si>
    <t>2-10 mL urin utan tillsats, helst morgonurin.</t>
  </si>
  <si>
    <t xml:space="preserve">Om provet ej kan vara CMMS Karolinska tillhanda provtagningsdagen, ska urinen förvaras och skickas fryst inom 3 d.
Undvik att skicka prover per post på torsdagar och fredagar. Post märkes A-post. </t>
  </si>
  <si>
    <t>http://www.karolinska.se/KUL/Alla-anvisningar/Anvisning/9539</t>
  </si>
  <si>
    <t>Dopamin</t>
  </si>
  <si>
    <t>Vuxna:
Dygnsmängd samlas i plastflaskor innehållande 20 mL 6 mol/L saltsyra.
Barn:
Tag 1 mL 6 mol/L saltsyra per 100 mL urin.</t>
  </si>
  <si>
    <t>Hela mängden sändes alt 2 rör a 5-10 mL av välblandad dygnsmängd.</t>
  </si>
  <si>
    <t>http://labhandboken.u5054800.fsdata.se/findny.asp?State=2&amp;Analysid=537</t>
  </si>
  <si>
    <t>Efavirenz</t>
  </si>
  <si>
    <t>Stocrin, Sustiva</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</si>
  <si>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</si>
  <si>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</si>
  <si>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</si>
  <si>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Petnidan, Suxinutin, Zarondan</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</si>
  <si>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</si>
  <si>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</si>
  <si>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</si>
  <si>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</si>
  <si>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</si>
  <si>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Faktor VIII-antikropp</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</si>
  <si>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</si>
  <si>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</si>
  <si>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</si>
  <si>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Faktor XIII (enz)</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</si>
  <si>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</si>
  <si>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</si>
  <si>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Centrifugera och avskilj serum. 
Lämplig serummängd är 1.0 mL, men analys utförs om serummängden är minst 0.2 mL.</t>
  </si>
  <si>
    <t>Flufenazin</t>
  </si>
  <si>
    <t>Observera att Perfenazin i vattenbaserad miljö inte är hållbar i ljus så dessa prov skall skyddas mot ljus.</t>
  </si>
  <si>
    <t>http://www.analysportalen-labmedicin.skane.se/viewAnalys.asp?Nr=229</t>
  </si>
  <si>
    <t>Flukonazol</t>
  </si>
  <si>
    <t>http://www.karolinska.se/KUL/Alla-anvisningar/Anvisning/9360</t>
  </si>
  <si>
    <t>Diflucan, Fluconazol</t>
  </si>
  <si>
    <t>Centrifugera, avskilj plasma/serum och frys.</t>
  </si>
  <si>
    <t>IgA-Fibronektin komplex</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</si>
  <si>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</si>
  <si>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Fosfolipas-A2-receptor-ak</t>
  </si>
  <si>
    <t>antikroppar, IgG, PLA2R-ak, nefropati, phospholipas</t>
  </si>
  <si>
    <t xml:space="preserve">Kylförvaring om transport inte sker samma dag som provtagningen. </t>
  </si>
  <si>
    <t>Galaktosidas, alfa-</t>
  </si>
  <si>
    <t>Fabry</t>
  </si>
  <si>
    <t>Lkc-</t>
  </si>
  <si>
    <t>Skriv tydligt på remissen: "Får ej centrifugeras eller frysas"</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</si>
  <si>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</si>
  <si>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</si>
  <si>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Ring gärna till CMMS innan provtagningen, tel. 08-517 714 40, då viss förberedelse krävs. 
Det är även möjligt att i undantagsfall analysera i plasma (heparin-rör), kontakta i så fall läkare på CMMS för rådgivning i förväg.</t>
  </si>
  <si>
    <t>Gabapentin</t>
  </si>
  <si>
    <t>http://www.karolinska.se/KUL/Alla-anvisningar/Anvisning/9364</t>
  </si>
  <si>
    <t>Ganciklovir</t>
  </si>
  <si>
    <t>Valganciklovir</t>
  </si>
  <si>
    <t>Serum kan förvaras/transporteras i rumstemperatur/kylt om ankomst till Klinisk farmakologi, Huddinge, sker inom 8 dygn från provtagning. Vid längre tids förvaring/transport skall provet hållas fryst.</t>
  </si>
  <si>
    <t>Plasma/serum kan förvaras/transporteras i rumstemperatur/kylt om ankomst till Klinisk farmakologi, Huddinge, sker inom 3 dygn från provtagning. Vid längre tids förvaring/transport skall provet hållas fryst.</t>
  </si>
  <si>
    <t>http://www.karolinska.se/KUL/Alla-anvisningar/Anvisning/9365</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</si>
  <si>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</si>
  <si>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</si>
  <si>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</si>
  <si>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</si>
  <si>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</si>
  <si>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</si>
  <si>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</si>
  <si>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</si>
  <si>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</si>
  <si>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</si>
  <si>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</si>
  <si>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</si>
  <si>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Glukosidas, alfa-</t>
  </si>
  <si>
    <t>Pompe, surt maltas</t>
  </si>
  <si>
    <t>Lyc-</t>
  </si>
  <si>
    <t>http://www.karolinska.se/KUL/Alla-anvisningar/Anvisning/9510</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</si>
  <si>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</si>
  <si>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</si>
  <si>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http://sahlgrenska-klinkem-analyser.vgregion.se/11525.html</t>
  </si>
  <si>
    <t>Glukosylceramidas</t>
  </si>
  <si>
    <t>http://sahlgrenska-klinkem-analyser.vgregion.se/11529.html</t>
  </si>
  <si>
    <t>Glycerol</t>
  </si>
  <si>
    <t xml:space="preserve">Glycerolkinasbrist </t>
  </si>
  <si>
    <t>Fryst prov skickas fryst. Undvik att skicka prover per post på torsdagar och fredagar. 
Post märkes A-post.</t>
  </si>
  <si>
    <t>http://www.karolinska.se/KUL/Alla-anvisningar/Anvisning/9513</t>
  </si>
  <si>
    <t>Om provet ej kan vara CMMS Solna tillhanda provtagningsdagen, skall urinen förvaras i frysskåp.</t>
  </si>
  <si>
    <t>Om provet ej kan vara CMMS Solna tillhanda provtagningsdagen, skall heparinblodet centrifugeras, plasma avskiljas och förvaras i frysskåp.</t>
  </si>
  <si>
    <t>http://www.karolinska.se/KUL/Alla-anvisningar/Anvisning/9514</t>
  </si>
  <si>
    <t>Skickas fryst. Undvik att skicka prover per post på torsdagar och fredagar.
Post märkes A-post.</t>
  </si>
  <si>
    <t>Granulocyt-ak, LPK, leukocyt-antikroppar, neutropeniutredning, neutrofilspecifika antikroppar, neutrofila antikroppar</t>
  </si>
  <si>
    <t>I rumstemperatur. Prov skickas så att det är lab, TRoLL Huddinge, tillhanda senast dagen efter provtagning.</t>
  </si>
  <si>
    <t>Haldol</t>
  </si>
  <si>
    <t>Hepcidin</t>
  </si>
  <si>
    <t>8 d i kyl. Vid längre förvaring fryses provet.</t>
  </si>
  <si>
    <t>http://www.analysportalen-labmedicin.skane.se/viewAnalys.asp?Nr=2783</t>
  </si>
  <si>
    <t>Hemoglobin fetalt</t>
  </si>
  <si>
    <t>Ocentrifugerat helblod ska vara lab tillhanda inom 48 timmar.
Prov förvaras ocentrifugerat, kan förvaras i rumstemperatur upp till 6 timmar eller i kylskåp upp till 48 timmar.</t>
  </si>
  <si>
    <t>http://labhandboken.u5054800.fsdata.se/findny.asp?State=2&amp;Analysid=1765</t>
  </si>
  <si>
    <t>Heparin-antikroppar</t>
  </si>
  <si>
    <t>ak, HIT, HIPA, HPF4</t>
  </si>
  <si>
    <t>4T-score</t>
  </si>
  <si>
    <t>http://www.karolinska.se/contentassets/abb1533a063d4cd086d1496d6e4adf1c/4t-score-2011-12-12v2.pdf</t>
  </si>
  <si>
    <t>Proverna förpackas i fryspaket, rikligt med kolsyreis och skickas med expresspost. Skicka proverna i början av veckan för att undvika distributionsproblem.</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</si>
  <si>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</si>
  <si>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http://www.karolinska.se/KUL/Alla-anvisningar/Anvisning/9116</t>
  </si>
  <si>
    <t xml:space="preserve">OBS! Remiss kompletteras med ifyllt formulär (4T-score) som måste bifogas. 
Vid frågor och för vidare utredning kontaktas kundtjänst, Klinisk kemi 08-123 910 90. </t>
  </si>
  <si>
    <t>https://www2.sahlgrenska.se/upload/SU/omrade_4/Klinisk%20genetik/Provtagningsanvisningar%20Klinisk%20Genetik.pdf</t>
  </si>
  <si>
    <t>Histon-ak (IgG)</t>
  </si>
  <si>
    <t>antikroppar</t>
  </si>
  <si>
    <t xml:space="preserve">Kylförvaring om transport inte sker samma dag, som provtagningen. </t>
  </si>
  <si>
    <t>http://www.karolinska.se/KUL/Alla-anvisningar/Anvisning/9634</t>
  </si>
  <si>
    <t xml:space="preserve">HLA A, B, C*, (Klass I) typning </t>
  </si>
  <si>
    <t xml:space="preserve">Transport av prov kan ske i rumstemperatur.   </t>
  </si>
  <si>
    <t>http://labhandboken.u5054800.fsdata.se/findny.asp?State=2&amp;Analysid=339</t>
  </si>
  <si>
    <t>Förvaras i kyl. Bör ankomma lab UAS (cellulär immunologi, ing 11) så snart som möjligt med ordinarie budtur,
kan i undantagsfall stå över en helg.</t>
  </si>
  <si>
    <t>http://labhandboken.u5054800.fsdata.se/findny.asp?State=2&amp;Analysid=341</t>
  </si>
  <si>
    <t>Holotranskobalamin</t>
  </si>
  <si>
    <t>I kyl 7 d.</t>
  </si>
  <si>
    <t>http://sahlgrenska-klinkem-analyser.vgregion.se/15014.html</t>
  </si>
  <si>
    <t>http://reflab.dk/urticaria-test/sample-submission/</t>
  </si>
  <si>
    <t>HR-urticaria test</t>
  </si>
  <si>
    <t>Requisition form</t>
  </si>
  <si>
    <t>http://reflab.dk/wp-content/uploads/Requistion-of-HR-Urticaria-Test-MAR-14.pdf</t>
  </si>
  <si>
    <t>Skickas med ifyllt formulär</t>
  </si>
  <si>
    <t>RefLab</t>
  </si>
  <si>
    <t>Hållbart 2 v i rumstemperatur. Skickas med vanlig post.</t>
  </si>
  <si>
    <t>HSP-70-ak</t>
  </si>
  <si>
    <t>http://vardgivare.skane.se/siteassets/1.-vardriktlinjer/laboratoriemedicin/remisser/immunologi---art.-9808-skrivbar.pdf</t>
  </si>
  <si>
    <t>http://www.analysportalen-labmedicin.skane.se/viewAnalys.asp?Nr=1177</t>
  </si>
  <si>
    <t>Hudbiopsi, metabol utredning</t>
  </si>
  <si>
    <t>Fibroblaster</t>
  </si>
  <si>
    <t>Skriv på remissen "Får ej frysas"</t>
  </si>
  <si>
    <t>Får ej frysas!</t>
  </si>
  <si>
    <t>http://www.karolinska.se/KUL/Alla-anvisningar/Anvisning/9526</t>
  </si>
  <si>
    <t>Provet måste vara framme till CMMS inom 2 dygn.
Sänd ej torsdag eller fredag då det riskerar att bli liggande över helgen. 
Sänds i  rumstemperatur. 
Skriv utanpå paketet: "Får ej frysas!".</t>
  </si>
  <si>
    <t>Hudbiopsi, vävnadsbundna ak</t>
  </si>
  <si>
    <t>Biopsin läggs i rör med Histoconmedium.</t>
  </si>
  <si>
    <t xml:space="preserve">Biopsi tas sterilt med sterila instrument, förslagsvis  på överarmens insida. Hudbiten placeras i sterilt rör innehållande steril fysiologisk koksaltlösning. </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</si>
  <si>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</si>
  <si>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</si>
  <si>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</si>
  <si>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Får ej centrifugeras eller frysas!</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</si>
  <si>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</si>
  <si>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</si>
  <si>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 xml:space="preserve">Kylförvaras i väntan av transport. </t>
  </si>
  <si>
    <t>http://www.karolinska.se/KUL/Alla-anvisningar/Anvisning/9844</t>
  </si>
  <si>
    <t>Skickas till Klinisk patologi/cytologi, Huddinge</t>
  </si>
  <si>
    <t>Analyseras var 14:e dag.</t>
  </si>
  <si>
    <t>Hydroxibutyrat, 3-</t>
  </si>
  <si>
    <t>beta-hydroxibutyrat, 3-OH-butyrat, 3-hydroxismörsyra, hydroxismörsyra, 3-hydroxybutyrate, ketonkroppar</t>
  </si>
  <si>
    <t>http://www.karolinska.se/globalassets/global/kul/kul-gemensamma/kul-lankblock-remisser-for--utskrift/metabolutredning.pdf</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</si>
  <si>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</si>
  <si>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</si>
  <si>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Vid frågor kontakta CMMS (08-517 714 40).</t>
  </si>
  <si>
    <t>http://www.karolinska.se/KUL/Alla-anvisningar/Anvisning/9528</t>
  </si>
  <si>
    <t>Orexin-A</t>
  </si>
  <si>
    <t>Lumbalpunktion, minst 10 mL tappas i ett rör (barn &lt;16 år 3 mL). Vid stickblödning kasseras den första mL.</t>
  </si>
  <si>
    <t xml:space="preserve">Fryst prov skickas fryst. Undvik att skicka prov över en helg.   </t>
  </si>
  <si>
    <t>http://sahlgrenska-klinkem-analyser.vgregion.se/15535.html</t>
  </si>
  <si>
    <t>Infliximab och -ak</t>
  </si>
  <si>
    <t>antikroppar, Remicade, TNF, ATI</t>
  </si>
  <si>
    <t>Kylförvaring om transport inte sker samma dag som provtagningen.</t>
  </si>
  <si>
    <t>http://www.karolinska.se/KUL/Alla-anvisningar/Anvisning/10173</t>
  </si>
  <si>
    <t xml:space="preserve">Analys av s-Infliximab kompletteras med ATI vid omätbar serumkoncentration av läkemedlet.
Vid beställning av ATI analyseras alltid s-Infliximab, eftersom ATI ej kan analyseras vid detekterbara serumnivåer av Infliximab. </t>
  </si>
  <si>
    <t>Neutraliserande antikroppar mot Interferon Beta</t>
  </si>
  <si>
    <t>Nab, nADA, IFNbeta</t>
  </si>
  <si>
    <t>Interferon remiss</t>
  </si>
  <si>
    <t>http://ki.se/sites/default/files/ifnbeta_remiss_ny_2014-06-04_1.doc</t>
  </si>
  <si>
    <t>Inom 2 h.</t>
  </si>
  <si>
    <t>Centrifugera och avskilj serum inom 3 h. Minsta mängd serum 1-2mL.</t>
  </si>
  <si>
    <t>Förvaras i kylskåp, kan transporteras i rumstemp.
Om transporten dröjer mer än en vecka skall provet förvaras i -20°C. 
Fryst prov skickas fryst.</t>
  </si>
  <si>
    <t>OBS! Fyll i särskild remiss.</t>
  </si>
  <si>
    <t>Interleukin 2 receptor</t>
  </si>
  <si>
    <t>http://vardgivare.skane.se/siteassets/1.-vardriktlinjer/laboratoriemedicin/remisser/cellular-immunologi-och-cytokiner.pdf</t>
  </si>
  <si>
    <t>I kyl. Överstiger förvaring och transporttid mer än 24 tim skickas avskilt serum fryst.</t>
  </si>
  <si>
    <t>http://www.analysportalen-labmedicin.skane.se/viewAnalys.asp?Nr=1185</t>
  </si>
  <si>
    <t>Interleukin 2 receptor, övriga kroppsvätskor</t>
  </si>
  <si>
    <t>Vid provtagning av urin, likvor, kateter, biomaterial, punktat, abscessinnehåll, trackealsekret, bronksköljvätska.</t>
  </si>
  <si>
    <t>Sterilt plaströr. Minsta analyserbara provmängd 150 µL .</t>
  </si>
  <si>
    <t>I kyl. Överstiger förvaring och transporttid mer än 24 tim skickas provet fryst.</t>
  </si>
  <si>
    <t>http://www.analysportalen-labmedicin.skane.se/viewAnalys.asp?Nr=1619</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</si>
  <si>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</si>
  <si>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</si>
  <si>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</si>
  <si>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</si>
  <si>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Inom 3 h.</t>
  </si>
  <si>
    <t>http://www.karolinska.se/KUL/Alla-anvisningar/Anvisning/10119</t>
  </si>
  <si>
    <t>Interleukin-5</t>
  </si>
  <si>
    <t>IL-5</t>
  </si>
  <si>
    <t>Analyseras efter överenskommelse.</t>
  </si>
  <si>
    <t>Remiss immunologi (SU)</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</si>
  <si>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</si>
  <si>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</si>
  <si>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</si>
  <si>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Interleukin-6</t>
  </si>
  <si>
    <t>IL-6</t>
  </si>
  <si>
    <t>http://www.karolinska.se/KUL/Alla-anvisningar/Anvisning/10120</t>
  </si>
  <si>
    <t>Interleukin-8</t>
  </si>
  <si>
    <t>IL-8</t>
  </si>
  <si>
    <t>http://www.karolinska.se/KUL/Alla-anvisningar/Anvisning/10121</t>
  </si>
  <si>
    <t>Interleukin-10</t>
  </si>
  <si>
    <t>IL-10</t>
  </si>
  <si>
    <t>http://www.karolinska.se/KUL/Alla-anvisningar/Anvisning/10122</t>
  </si>
  <si>
    <t>ISAC</t>
  </si>
  <si>
    <t>Immuno Solid-phase Allergen Chip</t>
  </si>
  <si>
    <t>http://www.karolinska.se/KUL/Alla-anvisningar/Anvisning/9973</t>
  </si>
  <si>
    <t>ImmunoCAP, ISAC</t>
  </si>
  <si>
    <t xml:space="preserve">Överblivet serum sparas ca 2 månader på laboratoriet, för eventuell kompletterande analyser. </t>
  </si>
  <si>
    <t>http://www.karolinska.se/KUL/Alla-anvisningar/Anvisning/9664</t>
  </si>
  <si>
    <t>Isoniazid</t>
  </si>
  <si>
    <t>IgE, allergenspecifikt</t>
  </si>
  <si>
    <t xml:space="preserve">OBS! Skillnad i provhantering beroende på orsak till provtagning/indikation:
Fastställande av acetyleringsförmåga: 
Använd NaHeparinrör, mörkblå propp. Volym 2 mL.
Provtagning 4 h efter dos.
Övrig indikation, t ex otillräcklig effekt, misstanke på låg exponering:
Använd NaHeparinrör, mörkblå propp. Volym 2 mL.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</si>
  <si>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</si>
  <si>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</si>
  <si>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</si>
  <si>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</si>
  <si>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 xml:space="preserve">Centrifugera och avskilj plasma inom 1h. Skriv vilken typ av plasma röret innehåller (t ex ”Na-heparinplasma”). </t>
  </si>
  <si>
    <t xml:space="preserve">Kompletterande analys till karnitin i plasma. </t>
  </si>
  <si>
    <t xml:space="preserve">2-10 mL urin utan tillsats. 
Stickprov. Helst morgonurin. </t>
  </si>
  <si>
    <t>Urinprovet kan skickas i rumstemperatur om det är framme till CMMS inom ett dygn. 
Vid längre förvarings- och/eller transporttider måste urinprovet förvaras och skickas fryst.</t>
  </si>
  <si>
    <t>CRH</t>
  </si>
  <si>
    <t>Kortikoliberin, CRF, Corticotropin releasing factor</t>
  </si>
  <si>
    <t>HbF, Kleihauer Betke test</t>
  </si>
  <si>
    <t>Adenosindeaminas</t>
  </si>
  <si>
    <t>Erc-</t>
  </si>
  <si>
    <t>Kontakta laboratoriet före provtagning tel: 031-3422425.</t>
  </si>
  <si>
    <t>Provet sänds ocentrifugerat till laboratoriet.
Transporteras snarast, med Expressbrev, till laboratoriet. Transporteras i rumstemperatur.</t>
  </si>
  <si>
    <t>http://sahlgrenska-klinkem-analyser.vgregion.se/1285.html</t>
  </si>
  <si>
    <t>Förvaras kylt. Transporteras i rumstemperatur.</t>
  </si>
  <si>
    <t>http://sahlgrenska-klinkem-analyser.vgregion.se/0876.html</t>
  </si>
  <si>
    <t>Amylas</t>
  </si>
  <si>
    <t>Isoamylas (makro)</t>
  </si>
  <si>
    <t>Viktigt att upprepad provtagning standardiseras (fasteprov, morgonprov, vid samma tidpunkt etc.)</t>
  </si>
  <si>
    <t>Cdsens</t>
  </si>
  <si>
    <t>För transporter &lt;2 dygn kan provet skickas icke fryst tillsammans med en frysklamp.
För längre transporter skickas provet fryst tillsammans med en frysklamp.</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</si>
  <si>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</si>
  <si>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Förvaras och transporteras fryst (-20C).</t>
  </si>
  <si>
    <t>Plasma/serum förvaras/transporteras fryst till Klinisk farmakologi, Huddinge inom 7 dygn från provtagning.</t>
  </si>
  <si>
    <t>http://www.karolinska.se/KUL/Alla-anvisningar/Anvisning/10066</t>
  </si>
  <si>
    <t>Hypokretin-1</t>
  </si>
  <si>
    <t>Karyotypering</t>
  </si>
  <si>
    <t>Kromosomanalys</t>
  </si>
  <si>
    <t>Prov som ej kan skickas samma dag skall förvaras i kylskåp.
Prover skickas i vadderat kuvert. Proverna måste vara laboratoriet tillhanda senast kl 15 må-fre.</t>
  </si>
  <si>
    <t>Klorid</t>
  </si>
  <si>
    <t>Ett rör à 7 mL av välblandad dygnsmängd skickas (alternativt skickas hela dygnssamlingen).</t>
  </si>
  <si>
    <t>1 v i kyl. Prov skickas i rumstemperatur.</t>
  </si>
  <si>
    <t>OBS! Om endast rör till en dygnsvolym skickas till lab måste dygnsvolym och provtagningstid anges i/på remissen.</t>
  </si>
  <si>
    <t>Om dygnsmängd ej kan samlas, kan analys utföras på stickprov.</t>
  </si>
  <si>
    <t>Urin samlas under 24 timmar. Utan tillsats.</t>
  </si>
  <si>
    <t>Kodein</t>
  </si>
  <si>
    <t>Plasma/serum  förvaras/transporteras fryst till Klinisk Farmakologi, Huddinge.</t>
  </si>
  <si>
    <t>http://www.karolinska.se/KUL/Alla-anvisningar/Anvisning/9383</t>
  </si>
  <si>
    <t>Koffein</t>
  </si>
  <si>
    <t>Peyona, koffeincitrat</t>
  </si>
  <si>
    <t>Plasma/serum förvaras/transporteras kylt om ankomst till Klinisk farmakologi, Huddinge, sker inom 5 dygn från provtagning. Vid längre tids förvaring/transport skall provet hållas fryst.</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</si>
  <si>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</si>
  <si>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http://www.karolinska.se/KUL/Alla-anvisningar/Anvisning/9384</t>
  </si>
  <si>
    <t>http://labhandboken.u5054800.fsdata.se/findny.asp?State=2&amp;Analysid=687</t>
  </si>
  <si>
    <t>http://www.karolinska.se/KUL/Alla-anvisningar/Anvisning/9533</t>
  </si>
  <si>
    <t>Köldagglutininer</t>
  </si>
  <si>
    <t>Köldantikroppar</t>
  </si>
  <si>
    <t>http://labhandboken.u5054800.fsdata.se/findny.asp?State=2&amp;Analysid=380</t>
  </si>
  <si>
    <t>OBS! ID-kontroll = Namnunderskrift.</t>
  </si>
  <si>
    <t>Avhälld plasma kan förvaras 5 d i kyl.</t>
  </si>
  <si>
    <t>Lipoproteinfraktioner</t>
  </si>
  <si>
    <t>Inkluderar: Elektrofores, S-Kolesterol, fS-Triglycerider, S-Apolipoprotein A1, S-Apolipoprotein B, fS-Apolipoprotein E</t>
  </si>
  <si>
    <t>http://www.karolinska.se/KUL/Alla-anvisningar/Anvisning/9191</t>
  </si>
  <si>
    <t>Leptin</t>
  </si>
  <si>
    <t>http://www.karolinska.se/KUL/Alla-anvisningar/Anvisning/9184</t>
  </si>
  <si>
    <t xml:space="preserve">Förvaras och skickas kylt om ankomst till Klinisk kemi senast påföljande dag. Vid längre tids förvaring avhälls serum och skickas fryst. </t>
  </si>
  <si>
    <t>Proverna förvaras i rumstemperatur och ska vara laboratoriet tillhanda inom 24 timmar efter provtagning. Fredagar och dag före helgdag ska proverna vara laboratoriet tillhanda senast kl 12.00.
OBS! Expressbrev.</t>
  </si>
  <si>
    <t>Lysozym</t>
  </si>
  <si>
    <t>Inom 1 h.</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</si>
  <si>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</si>
  <si>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</si>
  <si>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</si>
  <si>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 xml:space="preserve"> 2 mL urin utan tillsats. </t>
  </si>
  <si>
    <t>Analysen utförs en gång per månad.</t>
  </si>
  <si>
    <t>Bör vara fryst vid transport.</t>
  </si>
  <si>
    <t>http://labhandboken.u5054800.fsdata.se/findny.asp?State=2&amp;Analysid=747</t>
  </si>
  <si>
    <t>Multipel endokrin neoplasi</t>
  </si>
  <si>
    <t>MEN1, MEN2, RET, Menin</t>
  </si>
  <si>
    <t>Förvaras och transporteras i rumstemperatur.
Ordinär postgång kan användas.</t>
  </si>
  <si>
    <t>http://www.karolinska.se/KUL/Alla-anvisningar/Anvisning/9917</t>
  </si>
  <si>
    <t>Erc(B)-</t>
  </si>
  <si>
    <t>Centrifugeras ej! 
För prov som anländer till laboratoriet dagen efter provtagning ska resultat för B-Retikulocyter samt två blodutstryk, tagna vid provtagningstillfället, skickas med.</t>
  </si>
  <si>
    <t>Prov skall inte tas förrän 2-3 månader efter eventuell blodtransfusion. Om sådan givits de senaste 3 månaderna, måste detta anges på remissen</t>
  </si>
  <si>
    <t>OBS! Tidsbokning krävs!
Beställande avd/mott kontaktar Klinisk kemi Solna för tidsbokning samt information om provtagning, 08-517 731 02 vardagar.
Be avd/mott sedan meddela oss på laboratoriet om överenskommen tid.</t>
  </si>
  <si>
    <t>Förvaras i rumstemperatur och transporteras snarast till Klinisk kemi, Solna, eftersom det måste analyseras inom 24 timmar efter provtagning. 
Kontrollera bästa transportsätt (taxi/expressbrev) med lab i Solna</t>
  </si>
  <si>
    <t>Myosit-ak</t>
  </si>
  <si>
    <t>7 d i kyl. Därefter frys.
Fryst prov skickas fryst.</t>
  </si>
  <si>
    <t>http://labhandboken.u5054800.fsdata.se/findny.asp?State=2&amp;Analysid=1612</t>
  </si>
  <si>
    <t>Melatonin i Saliv</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</si>
  <si>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</si>
  <si>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</si>
  <si>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</si>
  <si>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2 d i kyl/rumstemperatur, annars frys -20C. Kan transporteras i rumstemperatur.</t>
  </si>
  <si>
    <t xml:space="preserve">Plasma/serum kan förvaras/transporteras i rumstemperatur/kylt om ankomst till Klinisk farmakologi, Huddinge, sker inom 3 dygn från provtagning. Vid längre tids förvaring/transport skall provet hållas fryst. </t>
  </si>
  <si>
    <t>Homocystein och Metionin, kvant</t>
  </si>
  <si>
    <t>tHcy, Met</t>
  </si>
  <si>
    <t>Centrifugera och avskilj plasma inom 1h.</t>
  </si>
  <si>
    <t>http://www.karolinska.se/KUL/Alla-anvisningar/Anvisning/9524</t>
  </si>
  <si>
    <t>Plasman kan skickas i rumstemperatur om den är framme hos CMMS, Solna, inom ett dygn. 
Vid längre förvarings- och/eller transporttider måste plasman förvaras och skickas fryst.</t>
  </si>
  <si>
    <t>Metylfenidat</t>
  </si>
  <si>
    <t xml:space="preserve">Provtagning motsvarande maxkoncentration, som ses 1-2 tim samt 5-7 tim efter intag av Ritalinakapsel samt 1-2 tim liksom 6-8 tim efter depottablett Concerta. </t>
  </si>
  <si>
    <t>Concerta, Equasym, Medikinet, Ritalin, Ritalina</t>
  </si>
  <si>
    <t>Centrifugera och avskilj plasma/serum inom 2 h. Avskiljd plasma/serum fryses.</t>
  </si>
  <si>
    <t>http://www.karolinska.se/KUL/Alla-anvisningar/Anvisning/10019</t>
  </si>
  <si>
    <t>Mianserin</t>
  </si>
  <si>
    <t>I kyl 2 d. I frys 3 mån.
Transport av provet skall ske i kylt eller fryst tillstånd.</t>
  </si>
  <si>
    <t>http://www.analysportalen-labmedicin.skane.se/viewAnalys.asp?Nr=480</t>
  </si>
  <si>
    <t>Desmetylmianserin</t>
  </si>
  <si>
    <t>DAO</t>
  </si>
  <si>
    <t>Diaminoxidas</t>
  </si>
  <si>
    <t>Remiss Allergi</t>
  </si>
  <si>
    <t>http://sahlgrenska-klinkem-analyser.vgregion.se/KITMAP0095.pdf</t>
  </si>
  <si>
    <t>Provet förvaras i kyl innan transport.</t>
  </si>
  <si>
    <t>https://www2.sahlgrenska.se/sv/SU/Omraden/4/Verksamhetsomraden/Laboratoriemedicin/Klinisk-Immunologi-och-Transfusionsmedicin/Analyser/Ny-analyslista-klinisk-immunologi/Diaminoxidas-DAO/</t>
  </si>
  <si>
    <t>MODY-genotyp, DNA</t>
  </si>
  <si>
    <t>http://vardgivare.skane.se/siteassets/1.-vardriktlinjer/laboratoriemedicin/remisser/diabetes-mody-diagnostik.pdf</t>
  </si>
  <si>
    <t>1 v i kyl, därefter frys.</t>
  </si>
  <si>
    <t>http://www.analysportalen-labmedicin.skane.se/viewAnalys.asp?Nr=1584</t>
  </si>
  <si>
    <t xml:space="preserve">Minimal residual disease </t>
  </si>
  <si>
    <t>MRD</t>
  </si>
  <si>
    <t>Molekylär patologi med realtids-PCR</t>
  </si>
  <si>
    <t>Lila propp (EDTA) alt. Mörkblå propp (Na-heparin)
Vid samtidig analys av immunfenotyp krävs 2 rör med Mörkblå propp (Na-heparin)
Benmärg: 1 mL märg sprutas ner i rör med antikoagulantia och 2 mL 0,9% NaCl.</t>
  </si>
  <si>
    <t>Vid samtidig analys av immunfenotyp: Omedelbart</t>
  </si>
  <si>
    <t>Prover ska vara på Klinisk Patologi, UAS, inom 24 timmar, dock senast kl 13 fredag/dag före helgdag.</t>
  </si>
  <si>
    <t>http://labhandboken.u5054800.fsdata.se/findny.asp?State=2&amp;Analysid=1427</t>
  </si>
  <si>
    <t xml:space="preserve">Analysen utförs normalt 2ggr/månad och endast när Acetylkolinreceptor-ak (IgG) utfallit negativt. </t>
  </si>
  <si>
    <t>http://www.karolinska.se/KUL/Alla-anvisningar/Anvisning/10018</t>
  </si>
  <si>
    <t>Myastenia gravis</t>
  </si>
  <si>
    <t>http://www.wieslab.se/upload/files/Wieslab_Remiss_Neurologi_SV_Screen160127(1).pdf</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</si>
  <si>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</si>
  <si>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Hypertrof kardiomyopati</t>
  </si>
  <si>
    <t>Remiss Genetik (NUS)</t>
  </si>
  <si>
    <t>MAG-ak</t>
  </si>
  <si>
    <t>Myelinassocierat glykoprotein-antikroppar</t>
  </si>
  <si>
    <t>NTx/Kreatinin</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</si>
  <si>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</si>
  <si>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</si>
  <si>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</si>
  <si>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Minsta provmängd 0,5 mL.</t>
  </si>
  <si>
    <t>Transport till lab kan ske i rumstemperatur högst 30 h.
Fryst prov skickas fryst.</t>
  </si>
  <si>
    <t>http://labhandboken.u5054800.fsdata.se/findny.asp?State=2&amp;Analysid=1614</t>
  </si>
  <si>
    <t>OBS! Om prov ankommer med Wieslab-remiss, kontakta Mattias Karlman
Prov förvaras i rumstemperatur i högst 4 timmar. Därefter förvaras provet i 2-8°C. Efter 7 dagar fryses provet i -20°C.</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</si>
  <si>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</si>
  <si>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</si>
  <si>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</si>
  <si>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Neuropeptid Y</t>
  </si>
  <si>
    <t>NPY</t>
  </si>
  <si>
    <t>http://www.karolinska.se/KUL/Alla-anvisningar/Anvisning/9212</t>
  </si>
  <si>
    <t>Om fler peptider beställs samtidigt, lägg till 2 mL blod per komponent.</t>
  </si>
  <si>
    <t>Nitisinon</t>
  </si>
  <si>
    <t>Orfadin, NTBC</t>
  </si>
  <si>
    <t>Centrifugera (1300-1800g, 10 min) och avskilj serum.</t>
  </si>
  <si>
    <t>I kyl 7d.</t>
  </si>
  <si>
    <t>http://sahlgrenska-klinkem-analyser.vgregion.se/13261.html</t>
  </si>
  <si>
    <t>Basal lymfocytanalys</t>
  </si>
  <si>
    <t>T-lymfocyter, CD3, CD4, CD8, B-lymfocyter, CD19, NK celler, CD16, CD56, Lymfocytprofil</t>
  </si>
  <si>
    <t xml:space="preserve">Proverna förvaras i rumstemperatur och ska vara KITM, Karolinska tillhanda inom 24 tim efter provtagning. </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</si>
  <si>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</si>
  <si>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</si>
  <si>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</si>
  <si>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http://www.karolinska.se/KUL/Alla-anvisningar/Anvisning/9649</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</si>
  <si>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</si>
  <si>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</si>
  <si>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</si>
  <si>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</si>
  <si>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</si>
  <si>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</si>
  <si>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Provet centrifugeras (2000g, 10 min) och fryses i kryorör.</t>
  </si>
  <si>
    <t>Osteokalcin</t>
  </si>
  <si>
    <t>Oxykodon</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</si>
  <si>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</si>
  <si>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</si>
  <si>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Pankreastatin</t>
  </si>
  <si>
    <t>http://www.karolinska.se/KUL/Alla-anvisningar/Anvisning/9228</t>
  </si>
  <si>
    <t>Rivaroxaban, akut</t>
  </si>
  <si>
    <t>Xarelto, antitrombotiska läkemedel, NOAK, NOAC</t>
  </si>
  <si>
    <t>Rivaroxaban</t>
  </si>
  <si>
    <t>http://www.karolinska.se/KUL/Alla-anvisningar/Anvisning/10200</t>
  </si>
  <si>
    <t>Apixaban, akut</t>
  </si>
  <si>
    <t>Eliquis, antitrombotiska läkemedel, NOAK, NOAC</t>
  </si>
  <si>
    <t>Apixaban</t>
  </si>
  <si>
    <t>För mätning av koagulationsmonitorering (aktivitetsmätning) beställs istället Rivaroxaban, akut.</t>
  </si>
  <si>
    <t>För mätning av koagulationsmonitorering (aktivitetsmätning) beställs istället Apixaban, akut.</t>
  </si>
  <si>
    <t xml:space="preserve">Provtagning cirka 3 timmar efter Apixaban-intag återspeglar i regel maximal plasmakoncentration. 
För mätning av direkt plasmakoncentration beställs istället P-Apixaban. </t>
  </si>
  <si>
    <t>Provtagning cirka 2 timmar efter Rivaroxaban-intag återspeglar i regel maximal plasmakoncentration. 
För mätning av direkt plasmakoncentration beställs P-Rivaroxaban
Analyseras dagligen.</t>
  </si>
  <si>
    <t>http://www.karolinska.se/KUL/Alla-anvisningar/Anvisning/10184</t>
  </si>
  <si>
    <t>Pradaxa, hemoclot, antitrombotiska läkemedel, NOAK, NOAC</t>
  </si>
  <si>
    <t>Dabigatran, akut</t>
  </si>
  <si>
    <t xml:space="preserve">Vid förvaring längre än 8 timmar fryses avhälld plasma. </t>
  </si>
  <si>
    <t>Provtagning cirka 2 timmar efter Dabigatran-intag återspeglar i regel maximal plasmakoncentration.
För mätning av direkt plasmakoncentration beställs istället P-Dabigatran.</t>
  </si>
  <si>
    <t>Dabigatran</t>
  </si>
  <si>
    <t>För mätning av koagulationsmonitorering (aktivitetsmätning) beställs istället Dabigatran, akut.</t>
  </si>
  <si>
    <t>http://www.karolinska.se/KUL/Alla-anvisningar/Anvisning/10078</t>
  </si>
  <si>
    <t>Array-CGH</t>
  </si>
  <si>
    <t>http://www.akademiska.se/Verksamheter/Akademiska-laboratoriet/Klinisk-genetik/For-dig-som-remittent/Remisser/</t>
  </si>
  <si>
    <t>DNA-baserad analys (Chimerism, mutationsanalys).
Vissa DNA-analyser har separat analyskod/information.</t>
  </si>
  <si>
    <t>Hematologisk genetisk diagnostik VUXEN/BARN (UAS)</t>
  </si>
  <si>
    <t>Information angående analysutbud se Klinisk genetiks hemsida.</t>
  </si>
  <si>
    <t>Leukemidiagnostik (DNA-analys)</t>
  </si>
  <si>
    <t>Information angående analysutbud se Klinisk genetiks, UAS, hemsida.</t>
  </si>
  <si>
    <t>Förslag till genetisk utredning vid oklar utvecklingsförsening, symptomutredning
- Nyfödda och äldre med missbildningssyndrom
- Utvecklingsstörning
 - Autism</t>
  </si>
  <si>
    <t>BDD</t>
  </si>
  <si>
    <t>Bättre Diabetes Diagnos</t>
  </si>
  <si>
    <t>Ingående analyser:
GAD-ak, Ö-cells-ak (IA2), C-Peptid, DNA-HLA-DQ, IAA, ZnT8A</t>
  </si>
  <si>
    <t>http://vardgivare.skane.se/siteassets/1.-vardriktlinjer/laboratoriemedicin/remisser/diabetes-barn-bdd.pdf</t>
  </si>
  <si>
    <t>Gelrör och LiHep-rör centrifugeras.</t>
  </si>
  <si>
    <t>Proven förvaras och skickas kallt så fort som möjligt. Max 3 dygn i kylskåp</t>
  </si>
  <si>
    <t xml:space="preserve">Kylförvaring om transport till KITM inte sker samma dag som provtagningen. </t>
  </si>
  <si>
    <t>Centrifugera proverna snarast, och avsklij plasma och serum. Sekundärrör märks med "P" respektive "S".
Frys plasma- och serumrören i -70°C inom 4h.</t>
  </si>
  <si>
    <t>Analysen utföres två gånger per vecka.</t>
  </si>
  <si>
    <t>Centrifugering rekommenderas ske vid 2400g i 7 minuter. Avskilj serum och plasma och märk sekundärrören med "S" respektive "P".
Frys båda rören med serum och plasma direkt i -70°C (inom 4h från provtagningen).</t>
  </si>
  <si>
    <t>Cysteinyldopa</t>
  </si>
  <si>
    <t>Kontakta läkare på Klinisk Kemi. Analysen S100B kan vara ett alternativ.</t>
  </si>
  <si>
    <t xml:space="preserve">Nitrazepam, Oxazepam, Diazepam, Nordiazepam, Desmetyldiazepam, Flunitrazepam, Lorazepam, Triazolam, Alprazolam </t>
  </si>
  <si>
    <t xml:space="preserve">Alprazolam, Diazepam, Flunitrazepam, Klonazepam, Lorazepam, Midazolam, Nitrazepam, Oxazepam, Temazepam,  Triazolam 
</t>
  </si>
  <si>
    <t>Övervakad provtagning.
 10 mL urinrör med gul kork skall användas. Fyll max till 1 cm från övre kanten.
 Minst 5 ml urin ska finnas i provröret, annars underkänns provet och analysen blir inte utförd.</t>
  </si>
  <si>
    <t>Missbruksmedel i urin, Klinisk Farmakologi (Karolinska)</t>
  </si>
  <si>
    <t>Förvara provet i kyl i väntan på transport. Skickas måndag-torsdag. Skickas med A-post.</t>
  </si>
  <si>
    <t xml:space="preserve">Fenazepam och etizolam ingår inte i U-Bensodiazepiner utan beställs som egen analys </t>
  </si>
  <si>
    <t>http://www.karolinska.se/KUL/Alla-anvisningar/Anvisning/9440</t>
  </si>
  <si>
    <t>Koagulationsfaktor VIII, genetisk utredning</t>
  </si>
  <si>
    <t>http://www.karolinska.se/contentassets/abb1533a063d4cd086d1496d6e4adf1c/formular-familjeutredn-hemofili-a-20150526.pdf</t>
  </si>
  <si>
    <t>Hemofili A (Karolinska)</t>
  </si>
  <si>
    <t>http://www.karolinska.se/KUL/Alla-anvisningar/Anvisning/9149</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</si>
  <si>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</si>
  <si>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</si>
  <si>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Dopingprover</t>
  </si>
  <si>
    <t>Om det ej gäller U-screening, kontakta dopingjouren.
www.dopingjouren.se
020 - 546 987</t>
  </si>
  <si>
    <t>Duloxetin</t>
  </si>
  <si>
    <t>Vid förfrågningar angående denna analys, kontaktar beställaren läkare på Klinisk Kemi. Analys utförs troligen på RMV.</t>
  </si>
  <si>
    <t>1 NaCitratrör. Ta provet genom direkt venpunktion, ej via inneliggande kanyl eller port.</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</si>
  <si>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</si>
  <si>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Transporteras i rumstemperatur med post express, förpackat i provhylsa och vadderat kuvert. Provet ska vara laboratoriet tillhanda inom 24 h och mottages måndag - torsdag före kl. 16, fredag före kl. 12.</t>
  </si>
  <si>
    <t>http://sahlgrenska-klinkem-analyser.vgregion.se/11814.html</t>
  </si>
  <si>
    <t>Heparinrör (Na/Li), minst 0.5mL plasma.</t>
  </si>
  <si>
    <t>Glykolipid-antikroppar</t>
  </si>
  <si>
    <t>Analysen saknas f.n. på vår remiss immunologi.
använd remissen och skriv analysens namn i fältet för klinisk data.</t>
  </si>
  <si>
    <t>http://sahlgrenska-klinkem-analyser.vgregion.se/KITMAP0098.pdf</t>
  </si>
  <si>
    <t>https://www2.sahlgrenska.se/sv/SU/Omraden/4/Verksamhetsomraden/Laboratoriemedicin/Klinisk-Immunologi-och-Transfusionsmedicin/Analyser/Ny-analyslista-klinisk-immunologi/Glykolipid-antikroppar-mot/</t>
  </si>
  <si>
    <t>OBS! Två rör. 3 st Citratrör.
Ta provet genom direkt venpunktion, ej via inneliggande kanyl.</t>
  </si>
  <si>
    <t xml:space="preserve">HLA DR*, DQ*, DP*, (Klass II) typning </t>
  </si>
  <si>
    <t>Prov skickas snarast möjligt till anlayserande lab. Senast nästkommande dag.
Prov kan förvaras i rumstemperatur i väntan på transport till laboratoriet.</t>
  </si>
  <si>
    <t>Prov skickas snarast möjligt till anlayserande lab.
Prov kan förvaras i rumstemperatur i några dagar i väntan på transport till laboratoriet.</t>
  </si>
  <si>
    <t xml:space="preserve">En * markerar att genomisk teknik använts.
För frågor kontakta lab. 018-611 41 88   </t>
  </si>
  <si>
    <t>Hydroxyprolin</t>
  </si>
  <si>
    <t>2 mL urin utan tillsats av dygnsmängd eller stickprov, helst morgonurin.</t>
  </si>
  <si>
    <t>Förvaras kylt eller fryst.</t>
  </si>
  <si>
    <t>http://sahlgrenska-klinkem-analyser.vgregion.se/0172.html</t>
  </si>
  <si>
    <t>Samma analys som vanligt CRP i Västerås.</t>
  </si>
  <si>
    <t>Folat</t>
  </si>
  <si>
    <t>Folsyra, Vitamin B9</t>
  </si>
  <si>
    <t>Prov hållbart 8 timmar i rumstemperatur och i förslutet rör upp till 4 dagar i kyla.</t>
  </si>
  <si>
    <t>http://www.anvisningar.se/Anvisningar/Klinisk-kemi/F/B--Folat-Folsyra/</t>
  </si>
  <si>
    <t>CRP, högkänsligt</t>
  </si>
  <si>
    <t>Kylcentrifugeras inom 1 h. Minst 1 mL plasma pipetteras av och fryses omgående.</t>
  </si>
  <si>
    <t>Kromogranin A (prekursor), pancreastatin</t>
  </si>
  <si>
    <t>Biklin</t>
  </si>
  <si>
    <t>INH, acetylisoniazid, Tibinide, Rimactazid, Rimstar</t>
  </si>
  <si>
    <t>Etambutol</t>
  </si>
  <si>
    <t>Rimstar</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</si>
  <si>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</si>
  <si>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</si>
  <si>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Flukloxacillin</t>
  </si>
  <si>
    <t>Heracillin</t>
  </si>
  <si>
    <t>Centrifugera och avskilj plasma/serum.
Fryses.</t>
  </si>
  <si>
    <t>Plasman skall förvaras/transporteras fryst till Klinisk farmakologi, Huddinge, inom 7 dygn från provtagning.</t>
  </si>
  <si>
    <t>http://www.karolinska.se/KUL/Alla-anvisningar/Anvisning/9359</t>
  </si>
  <si>
    <t>Meropenem</t>
  </si>
  <si>
    <t>Meronem</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</si>
  <si>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</si>
  <si>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</si>
  <si>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</si>
  <si>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Pyrazinamid</t>
  </si>
  <si>
    <t>Rimcure, Rimstar</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</si>
  <si>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</si>
  <si>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Plasma kan förvaras/transporteras i rumstemperatur/kylt om ankomst till Klinisk farmakologi, Huddinge, sker inom 7 dygn från provtagning. Vid längre tids förvaring/transport skall provet hållas fryst.</t>
  </si>
  <si>
    <t>http://www.karolinska.se/KUL/Alla-anvisningar/Anvisning/10185</t>
  </si>
  <si>
    <t>Rifampicin</t>
  </si>
  <si>
    <t xml:space="preserve">Rifadin, Rimactan, Rimactazid, Rimcure, Rimstar </t>
  </si>
  <si>
    <t>http://www.karolinska.se/KUL/Alla-anvisningar/Anvisning/10055</t>
  </si>
  <si>
    <t>Targocid</t>
  </si>
  <si>
    <t>Teikoplanin</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</si>
  <si>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</si>
  <si>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</si>
  <si>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</si>
  <si>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</si>
  <si>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</si>
  <si>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 xml:space="preserve">OBS! Forskningsprov
Kontakt ska tas med Forskningsansvarig BMA
E-post: forskningsprojekt.al@akademiska.se före projektstart!
Se vår webbsida för forskningsprojekt/kliniska studier.
Prov analyseras endast i godkända forskningsprojekt. </t>
  </si>
  <si>
    <t>Om inte UAS remiss används är det viktigt att tydligt ange att provet ska till blodcentralen.</t>
  </si>
  <si>
    <t>Vid beställning av analys för limbisk encefalit, kontakta läkare på Klinisk Kemi, Västerås, innan provtagning.</t>
  </si>
  <si>
    <t>Avhällt prov kan förvaras i kyl 3 dygn efter provtagning. Vid längre tids förvaring ska provet frysas och skickas fryst.</t>
  </si>
  <si>
    <t>OBS! Ej detsamma som Familjär Adenomatös Polypos (FAP)!
Remiss skickas i 2 ex till laboratoriet.</t>
  </si>
  <si>
    <t>Förvaras i rumstemperatur eller kylskåp i väntan på transport.
Skickas till laboratoriet så snart som möjligt.</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</si>
  <si>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</si>
  <si>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</si>
  <si>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</si>
  <si>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</si>
  <si>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</si>
  <si>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</si>
  <si>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</si>
  <si>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Aquaporin-4-ak</t>
  </si>
  <si>
    <t>AQP4, antikroppar, NMO, neuromyelit</t>
  </si>
  <si>
    <t xml:space="preserve">För ytterligare information kontakta laboratoriet, telefon 08-517 759 30  </t>
  </si>
  <si>
    <t>http://www.karolinska.se/KUL/Alla-anvisningar/Anvisning/10176</t>
  </si>
  <si>
    <t>Remissen skickas i 2 ex. till laboratoriet</t>
  </si>
  <si>
    <t>Förvaras i rumstemperatur eller kylskåp i väntan på transport. Hållbart 1 v i kyl.
Skickas till NUS så snart som möjligt.</t>
  </si>
  <si>
    <t>I kyl i 48 h, därefter frys.
Fryst prov skickas fryst.</t>
  </si>
  <si>
    <t>http://labhandboken.u5054800.fsdata.se/findny.asp?State=3&amp;Analysid=580</t>
  </si>
  <si>
    <t>Patienten skall om möjligt iaktta 12 h vätskekarens före provet.</t>
  </si>
  <si>
    <t>http://www.wieslab.se/upload/files/Wieslab_Requestform_AutoimmuneDiagnostics_SV_Screen160622.pdf</t>
  </si>
  <si>
    <t>http://sahlgrenska-klinkem-analyser.vgregion.se/BAAP0118.pdf</t>
  </si>
  <si>
    <t>http://www.akademiska.se/Global/DAT/Klinisk%20genetik/Remiss%20-%20Fosterdiagnostik.pdf</t>
  </si>
  <si>
    <t>http://www.akademiska.se/Global/DAT/Provtagningsanvisningar/UAS%20-%20KKF%2015-23%20FRAM.pdf</t>
  </si>
  <si>
    <t>http://www.akademiska.se/Global/DAT/Provtagningsanvisningar/UAS%20-%20LAKEMEDEL%2015-37%20FRAM.pdf</t>
  </si>
  <si>
    <t>https://www2.sahlgrenska.se/upload/SU/omrade_1/Tillv%c3%a4xtlaboratoriet/IGF-I.pdf</t>
  </si>
  <si>
    <t>https://www2.sahlgrenska.se/upload/SU/omrade_1/Tillv%c3%a4xtlaboratoriet/%c3%96stradiol.pdf</t>
  </si>
  <si>
    <t>http://www.rmv.se/fileadmin/RMVFiles/rk/IF039.023_REMISS_Toxikologisk_undersoekning__patient.pdf</t>
  </si>
  <si>
    <t>Peptidscreening</t>
  </si>
  <si>
    <t>Kylcentrifugeras inom 1 h. Minst 9 mL plasma pipetteras av och fryses omgående.</t>
  </si>
  <si>
    <t>http://www.karolinska.se/KUL/Alla-anvisningar/Anvisning/9235</t>
  </si>
  <si>
    <t>Porfobilinogendeaminas</t>
  </si>
  <si>
    <t>EC 2.5.1.61 tidigare EC 4.3.1.8, PBGD, Hydroxymetylbilansyntas, HMBS, Uroporfyrinogen-I-syntas, UIS</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</si>
  <si>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</si>
  <si>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</si>
  <si>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</si>
  <si>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1:a trimester screening/KUB-test</t>
  </si>
  <si>
    <t xml:space="preserve"> PAPP-A, fritt beta HCG, BHCG</t>
  </si>
  <si>
    <t xml:space="preserve">Prover tas i graviditetsvecka 9-13. </t>
  </si>
  <si>
    <t xml:space="preserve">Remiss tillhandahålls av Studiecenter, telefon 073-966 19 37. </t>
  </si>
  <si>
    <t>Centrifugera och avskilj serum. Frys.</t>
  </si>
  <si>
    <t>Förvaras och skickas fryst.</t>
  </si>
  <si>
    <t>http://www.karolinska.se/KUL/Alla-anvisningar/Anvisning/10144</t>
  </si>
  <si>
    <t>Pipekolsyra</t>
  </si>
  <si>
    <t>Heparinrör (Na/Li), minst 0.5mL plasma.
Kapillärplasma kan användas.</t>
  </si>
  <si>
    <t>http://www.karolinska.se/KUL/Alla-anvisningar/Anvisning/9568</t>
  </si>
  <si>
    <t>Plasma (ej helblod) kan skickas rumstempererat om det är framme till CMMS, Solna, inom ett dygn, annars i frysförpackning per post. 
Undvik att skicka prover per post på torsdagar och fredagar.
Post märkes A-post.</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</si>
  <si>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</si>
  <si>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</si>
  <si>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</si>
  <si>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</si>
  <si>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</si>
  <si>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</si>
  <si>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</si>
  <si>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Pregabalin</t>
  </si>
  <si>
    <t>Lyrica</t>
  </si>
  <si>
    <t>Plasma/serum förvaras/transporteras fryst till Klinisk farmakologi, Huddinge.</t>
  </si>
  <si>
    <t>http://www.karolinska.se/KUL/Alla-anvisningar/Anvisning/9410</t>
  </si>
  <si>
    <t>Prokollagen-1-N-propeptid</t>
  </si>
  <si>
    <t>P1NP</t>
  </si>
  <si>
    <t>Kompletterande analyser: S-Osteokalcin, S-ALP, benspecifikt och fP-PTH.</t>
  </si>
  <si>
    <t>Hållbart 3 d i kyl. Därefter fryst. Fryst prov skickas fryst.</t>
  </si>
  <si>
    <t>http://www.karolinska.se/KUL/Alla-anvisningar/Anvisning/9244</t>
  </si>
  <si>
    <t>PTH, biointakt</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</si>
  <si>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</si>
  <si>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</si>
  <si>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</si>
  <si>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MCH (Hemoglobin)</t>
  </si>
  <si>
    <t>Ret(B)-</t>
  </si>
  <si>
    <t>Prov ska vara KKF, UAS tillhanda inom 47 timmar.
Prov kan förvaras i rumstemperatur i max 4 timmar. Därefter förvaras provet i kylskåp.
Transporteras i rumstemperatur.</t>
  </si>
  <si>
    <t>http://labhandboken.u5054800.fsdata.se/findny.asp?State=2&amp;Analysid=1683</t>
  </si>
  <si>
    <t>Reverse-T3</t>
  </si>
  <si>
    <t>http://www.oslo-universitetssykehus.no/omoss_/avdelinger_/hormonlaboratoriet_/analyser_/Sider/trijodtyronin-reverse-i-serum-reverse-t3.aspx</t>
  </si>
  <si>
    <t>Xarelto, antitrombotiska läkemedel, NOAK, NOAC, Anti-Xa</t>
  </si>
  <si>
    <t>Eliquis, antitrombotiska läkemedel, NOAK, NOAC, Anti-Xa</t>
  </si>
  <si>
    <t>Ribavirin</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</si>
  <si>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</si>
  <si>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</si>
  <si>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</si>
  <si>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Ritonavir</t>
  </si>
  <si>
    <t>http://www.karolinska.se/KUL/Alla-anvisningar/Anvisning/9414</t>
  </si>
  <si>
    <t>RPP-ak</t>
  </si>
  <si>
    <t>Förvaras kylt. Kan transporteras i rumstemperatur.</t>
  </si>
  <si>
    <t>Ribosomalt P-protein antikroppar, antiribosomalt</t>
  </si>
  <si>
    <t>http://www.analysportalen-labmedicin.skane.se/viewAnalys.asp?Nr=1211</t>
  </si>
  <si>
    <t>Rufinamid</t>
  </si>
  <si>
    <t>http://www.karolinska.se/KUL/Alla-anvisningar/Anvisning/10025</t>
  </si>
  <si>
    <t>Dyskondrosteos</t>
  </si>
  <si>
    <t>SHOX, mutation</t>
  </si>
  <si>
    <t xml:space="preserve">Förvaras i rumstemp. eller kylskåp i väntan på transport.
Provet transporteras i rumstemperatur. Prov kan skickas med post. </t>
  </si>
  <si>
    <t>http://www.karolinska.se/KUL/Alla-anvisningar/Anvisning/9888</t>
  </si>
  <si>
    <t>Somatostatin</t>
  </si>
  <si>
    <t>Om fler peptider beställs samtidigt, lägg till 2 mL per  komponent.
För fullständig peptidscreening, se fP-Peptidscreening.</t>
  </si>
  <si>
    <t>http://www.karolinska.se/KUL/Alla-anvisningar/Anvisning/9273</t>
  </si>
  <si>
    <t>Kylcentrifugeras inom 1 h och avskilj minst 1 mL plasma. Frys omgående</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</si>
  <si>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</si>
  <si>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</si>
  <si>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</si>
  <si>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Förvara provet i kyl i väntan på transport. Behöver inte skickas kylt. Skickas måndag-torsdag. Skickas med A-post. </t>
  </si>
  <si>
    <t>http://www.karolinska.se/KUL/Alla-anvisningar/Anvisning/10026</t>
  </si>
  <si>
    <t>Streptolysin O-antikroppar</t>
  </si>
  <si>
    <t>Substans P</t>
  </si>
  <si>
    <t>SP</t>
  </si>
  <si>
    <t>Om fler peptider beställs samtidigt, lägg till 2 mL per  komponent.
Ingår även i fP-Peptidscreening.</t>
  </si>
  <si>
    <t>http://www.karolinska.se/KUL/Alla-anvisningar/Anvisning/9278</t>
  </si>
  <si>
    <t>10 mL utan tillsats
Minsta provvolym 2 mL.</t>
  </si>
  <si>
    <t>Förvaras fryst.
Transporteras fryst om provet inte anländer till laboratoriet inom 1 dygn.</t>
  </si>
  <si>
    <t>http://sahlgrenska-klinkem-analyser.vgregion.se/13322.html</t>
  </si>
  <si>
    <t>Testosteron, bioaktivt</t>
  </si>
  <si>
    <t>I kyl i 3 d. Därefter frys. Fryst prov skickas fryst.</t>
  </si>
  <si>
    <t>http://www.karolinska.se/KUL/Alla-anvisningar/Anvisning/9280</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</si>
  <si>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</si>
  <si>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</si>
  <si>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</si>
  <si>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</si>
  <si>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</si>
  <si>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I rumstemperatur. Prov skickas så att det är TRoLL, Huddinge tillhanda senast dagen efter provtagning.</t>
  </si>
  <si>
    <t>Tumor necrosis factor alpha</t>
  </si>
  <si>
    <t>TNF-alfa</t>
  </si>
  <si>
    <t>http://www.karolinska.se/KUL/Alla-anvisningar/Anvisning/9305</t>
  </si>
  <si>
    <t>Trombocyt-funktion</t>
  </si>
  <si>
    <t>Trombocyt-receptorer</t>
  </si>
  <si>
    <t>Tymidinkinas</t>
  </si>
  <si>
    <t>TK</t>
  </si>
  <si>
    <t>Centrifugera och avskilj serum. Fryses.</t>
  </si>
  <si>
    <t>http://www.karolinska.se/KUL/Alla-anvisningar/Anvisning/9306</t>
  </si>
  <si>
    <t>Neutraliserande antikroppar mot Tysabri</t>
  </si>
  <si>
    <t>Nab, nADA, Natalizumab</t>
  </si>
  <si>
    <t>10 ml blod tas som en venpunktion i serumrör. .
Prov tas tidigast 36 tim efter injektion eller direkt före nästa.</t>
  </si>
  <si>
    <t>10 ml blod tas som en venpunktion i serumrör.
Prov tas just innan Tysabri-infusion (dvs. ca 4 veckor efter föregående dos)</t>
  </si>
  <si>
    <t>Tysabri remiss</t>
  </si>
  <si>
    <t>http://ki.se/sites/default/files/tysabri_remiss_ny_2014-06-04_1.doc</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</si>
  <si>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</si>
  <si>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</si>
  <si>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 xml:space="preserve">OBS! Fyll i särskild remiss.
Vid frågor ring tel: 08-517 702 58 </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</si>
  <si>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</si>
  <si>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</si>
  <si>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</si>
  <si>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</si>
  <si>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</si>
  <si>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VEGF</t>
  </si>
  <si>
    <t>Vascular endothelial growth factor</t>
  </si>
  <si>
    <t>http://sahlgrenska-klinkem-analyser.vgregion.se/13313.html</t>
  </si>
  <si>
    <t>von Willebrandfaktor-antikropp</t>
  </si>
  <si>
    <t>vWF-ak</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</si>
  <si>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</si>
  <si>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</si>
  <si>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</si>
  <si>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Vitamin B2</t>
  </si>
  <si>
    <t>Riboflavin, FMN</t>
  </si>
  <si>
    <t>Centrifugera och avskilj plasma inom 30 min.</t>
  </si>
  <si>
    <t>BeVital</t>
  </si>
  <si>
    <t>http://folk.uib.no/mfapu/Pages/BV/BVSite/analyteinfo/b2.html</t>
  </si>
  <si>
    <t>I frys. Transporteras fryst på torris.
Se särskild transportinfo:
http://folk.uib.no/mfapu/Pages/BV/BVSite/transport.html</t>
  </si>
  <si>
    <t>Störd könsutveckling</t>
  </si>
  <si>
    <t xml:space="preserve">AR, SRD5A2, WT1, HSD3B2, HSD17B3, NR5A1, SF1, SRY, SOX9, STAR, FSHR, LCHR, DHH, BMP15, DSD, intersex, Disorder of sex development
</t>
  </si>
  <si>
    <t>Förvaras och transporteras i rumstemperatur</t>
  </si>
  <si>
    <t>http://www.karolinska.se/KUL/Alla-anvisningar/Anvisning/9906</t>
  </si>
  <si>
    <t>Vorikonazol</t>
  </si>
  <si>
    <t>Vfend</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</si>
  <si>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</si>
  <si>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</si>
  <si>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Zonisamid</t>
  </si>
  <si>
    <t>Zonegran</t>
  </si>
  <si>
    <t>http://www.karolinska.se/KUL/Alla-anvisningar/Anvisning/9436</t>
  </si>
  <si>
    <t>Zopiklon</t>
  </si>
  <si>
    <t>http://www.analysportalen-labmedicin.skane.se/viewAnalys.asp?Nr=1247</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</si>
  <si>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</si>
  <si>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</si>
  <si>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sTfR</t>
  </si>
  <si>
    <t>https://provtagningsanvisningar.regionorebrolan.se/</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</si>
  <si>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</si>
  <si>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</si>
  <si>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Antal analyser</t>
  </si>
  <si>
    <t>Totalt</t>
  </si>
  <si>
    <t>RMV</t>
  </si>
  <si>
    <t>Örebro</t>
  </si>
  <si>
    <t>Umeå</t>
  </si>
  <si>
    <t>Skåne</t>
  </si>
  <si>
    <t>Uppsala</t>
  </si>
  <si>
    <t>Oslo</t>
  </si>
  <si>
    <t>Gävle</t>
  </si>
  <si>
    <t>Ort</t>
  </si>
  <si>
    <t>Solna</t>
  </si>
  <si>
    <t>TRoLL</t>
  </si>
  <si>
    <t>Missbrukslab.</t>
  </si>
  <si>
    <t>KKF</t>
  </si>
  <si>
    <t>KITM</t>
  </si>
  <si>
    <t>KlinGen</t>
  </si>
  <si>
    <t>KlinPat o Cyt</t>
  </si>
  <si>
    <t>KinPat o Cyt</t>
  </si>
  <si>
    <t>KlinKem</t>
  </si>
  <si>
    <t>NeuroKemi</t>
  </si>
  <si>
    <t>Immunlab</t>
  </si>
  <si>
    <t>Tillväxtlab</t>
  </si>
  <si>
    <t>KlinKem Malmö</t>
  </si>
  <si>
    <t>SpecialKemi Lund</t>
  </si>
  <si>
    <t>Klin Immun</t>
  </si>
  <si>
    <t>LabMedicin</t>
  </si>
  <si>
    <t>Arbets&amp;Miljömed.</t>
  </si>
  <si>
    <t>Linköping</t>
  </si>
  <si>
    <t>Antal</t>
  </si>
  <si>
    <t>Centrifugera och avskilj serum inom 2 h efter provtagning.</t>
  </si>
  <si>
    <t>Centrifugera och avskskilj serum.</t>
  </si>
  <si>
    <t>1 gelrör (gul propp).</t>
  </si>
  <si>
    <t>1 gelrör (gul propp). 
 Tvätta ej huden med sprit.</t>
  </si>
  <si>
    <t>1 gelrör (gul propp) 5 mL.</t>
  </si>
  <si>
    <t>1 gelrör (gul propp).
Prov ska tas mellan kl 09 -13 p g a dygnsvariation.</t>
  </si>
  <si>
    <t>1 gelrör (gul propp) 5 mL. Minsta mängd 1 mL.</t>
  </si>
  <si>
    <t>1 gelrör (gul propp). Minsta mängd serum: 500 µL (räcker även till S- Basalmembran-AK).</t>
  </si>
  <si>
    <t>1 gelrör (gul propp)</t>
  </si>
  <si>
    <t xml:space="preserve">1 gelrör (gul propp) </t>
  </si>
  <si>
    <t>1 gelrör (gul propp). Minst 4ml provmaterial.</t>
  </si>
  <si>
    <t>1 gelrör (gul propp). Minsta mängd serum: 500 µL (räcker även till S- Anti-Intercellulärsubstans).</t>
  </si>
  <si>
    <t>1 gelrör (gul propp). Minsta provmängd 1 mL.</t>
  </si>
  <si>
    <t>1 gelrör (gul propp). Minsta mängd serum 500 µL.</t>
  </si>
  <si>
    <t>1 gelrör (gul propp) 5 ml. Minsta mängd 1 ml.</t>
  </si>
  <si>
    <t>Fasteprov.
1 gelrör (gul propp). Minsta mängd 250 µL.</t>
  </si>
  <si>
    <t>1 gelrör (gul propp). Rekomenderas att tas som fastande på morgonen.</t>
  </si>
  <si>
    <t>1 gelrör (gul propp) 5 mL. Minsta volym serum 150µL. 
Provet kan tas kapillärt.</t>
  </si>
  <si>
    <t>1 gelrör (gul propp). Ej kapillärprov. Minsta mängd serum 500 µL.</t>
  </si>
  <si>
    <t>1 gelrör (gul propp). Prov bör tas på förmiddagen (före kl 12.00).</t>
  </si>
  <si>
    <t>1 gelrör (gul propp).
OBS! Punktionsstället får ej tvättas med alkoholhaltigt desinfektionsmedel!
Korken får inte tas av före analys.</t>
  </si>
  <si>
    <t>1 gelrör (gul propp). Minsta provmängd 1 mL. Räcker även till alla analyser i gruppen Diabetes mellitus.</t>
  </si>
  <si>
    <t>1 gelrör (gul propp). Patienten bör vara fastande.</t>
  </si>
  <si>
    <t>1 gelrör (gul propp). Patienten bör vara fastande, det är dock inte ett krav.</t>
  </si>
  <si>
    <t>1 gelrör (gul propp) 5mL.</t>
  </si>
  <si>
    <t>1 gelrör (gul propp) 5mL. Minsta mängd 1mL.</t>
  </si>
  <si>
    <t>1 gelrör (gul propp) 5 mL eller kapillärprov i motsvarande mikrorör.</t>
  </si>
  <si>
    <t>1 gelrör (gul propp) 1-2 mL</t>
  </si>
  <si>
    <t>1 gelrör (gul propp).  Minsta analyserbara provmängd 10 µL serum.</t>
  </si>
  <si>
    <t>1 gelrör (gul propp). Minsta mängd serum 500 µL.
Räcker även till övriga analyser i gruppen Diabetes mellitus.</t>
  </si>
  <si>
    <t>1 gelrör (gul propp). Minsta mängd serum 250 µl.</t>
  </si>
  <si>
    <t>1 gelrör (gul propp). Minsta volym 0.1mL serum.</t>
  </si>
  <si>
    <t>1 gelrör (gul propp). Minsta mängd serum 200 µL.</t>
  </si>
  <si>
    <t xml:space="preserve">1 gelrör (gul propp) 5 ml. Minsta mängd 2 mL helblod.
Barn: Kapillärprovtagning, minsta mängd 300 µL serum. </t>
  </si>
  <si>
    <t>1 gelrör (gul propp) 5ml. Minsta mängd 300 µL.</t>
  </si>
  <si>
    <t>1 gelrör (gul propp). Minsta mängd 250 µL.</t>
  </si>
  <si>
    <t>1 gelrör (gul propp). Minsta mängd 200 µL.</t>
  </si>
  <si>
    <t>1 gelrör (gul propp). Minsta mängd 150 µL serum.</t>
  </si>
  <si>
    <t>1 gelrör (gul propp) 5 mL. Minsta provvolym 300 µL.
Analysen kan också göras på urin och andra kroppsvätskor. Använd i dessa fall ett 10 mL sterilt plaströr.</t>
  </si>
  <si>
    <t xml:space="preserve">1 gelrör (gul propp). Minsta provmängd  1 mL. </t>
  </si>
  <si>
    <t>1 gelrör (gul propp) 5 mL. Venöst.</t>
  </si>
  <si>
    <t>1 LiHeparin-rör med gel 4mL. OK med gelrör (gul propp) 5mL.
Kapillärprov: Minsta mängd 300 µL.</t>
  </si>
  <si>
    <t>Fasteprov.
1 gelrör (gul propp)</t>
  </si>
  <si>
    <t>1 gelrör (gul propp). Ej kapillärprov.</t>
  </si>
  <si>
    <t>1 gelrör (gul propp). Minsta mängd 1 mL.</t>
  </si>
  <si>
    <t>1 gelrör (gul propp) 5 mL eller kapillärprov i motsvarande mikrorör</t>
  </si>
  <si>
    <t>1 gelrör (gul propp).
Provet rekommenderas att tas som fastande på morgonen.</t>
  </si>
  <si>
    <t>Fasteprov.
1 gelrör (gul propp).</t>
  </si>
  <si>
    <t>Liquor: Minst 1 mL cerebrospinalvätska (Csv) i sterilt plaströr (koniskt, gul skruvkork)
Serum: 1 gelrör (gul propp) 5 mL, eller kapillärprov i motsvarande mikrorör.</t>
  </si>
  <si>
    <t>1 gelrör (gul propp). Minsta mängd serum 300 µL.</t>
  </si>
  <si>
    <t>1 gelrör (gul propp). Minsta analyserbara provmängd 50 µL serum.</t>
  </si>
  <si>
    <t>Patienten rekommenderas att vara fastande före provtagning.
1 gelrör (gul propp). Provet rekommenderas att tas kl 07-10 på grund av dygnsvariationen.</t>
  </si>
  <si>
    <t>1 gelrör (gul propp).
OBS! Ej kapillärprov.</t>
  </si>
  <si>
    <t>1 gelrör (gul propp). Minsta mängd serum 500 µL.
Barn: Minsta provmängd 500 µL microtainerrör. Rekommenderad minsta blodmängd 1 mL.</t>
  </si>
  <si>
    <t>1 gelrör (gul propp). Både venösa och kapillära prover går bra.</t>
  </si>
  <si>
    <t>1 gelrör (gul propp) 5 mL, eller motsvarande mikrorör.</t>
  </si>
  <si>
    <t>1 gelrör (gul propp). Venöst. Minst 1 mL serum.</t>
  </si>
  <si>
    <t>1 EDTA-rör (lila propp).
Det är viktigt att blodprovet tas FÖRE ev. blodtransfusion.</t>
  </si>
  <si>
    <t>1 EDTA-rör (lila propp).</t>
  </si>
  <si>
    <t xml:space="preserve">5 mL i gelrör (gul propp). Minsta mängd 1 mL serum eller 2 mL helblod. 
 Barn: Kapillärprovtagning, minsta mängd 300 µL serum. </t>
  </si>
  <si>
    <t>Prov tas i gelrör (gul propp) 5 mL eller EDTA-rör (lila propp) 5 mL. Minsta provvolym är 250 µL serum/plasma.</t>
  </si>
  <si>
    <t>1 EDTA-rör (lila propp, helblod). Minsta volym 1-4 mL.</t>
  </si>
  <si>
    <t>Blodprov från vuxna patienter: 
 3-4 mL i EDTA-rör (lila propp).
Blodprov från små barn: 
1 mL i EDTA-rör (lila propp).</t>
  </si>
  <si>
    <t>OBS! Tag proverna i nedanstående ordning:
- 2 st gelrör (gul propp) á 5mL
- 3 st EDTA-rör (lila propp) á 6mL
- 1 st LiHeparin-rör (mintgrön propp) á 5mL.</t>
  </si>
  <si>
    <t>1 EDTA-rör (lila propp), 5-7 mL</t>
  </si>
  <si>
    <t>OBS! Två rör. 1 gelrör (gul propp) + 1 EDTA-rör (lila propp).  Minsta mängd serum/plasma 500µL.</t>
  </si>
  <si>
    <t>OBS! Två rör. EDTA-rör (lila propp) 5mL och gelrör (gul propp) 5 mL.
Minsta volym 10µL serum/plasma</t>
  </si>
  <si>
    <t>2 st EDTA-rör (lila propp) á 5 mL. 
För barn &lt;1 år: 1 EDTA-rör (lila propp) 5mL</t>
  </si>
  <si>
    <t>1 EDTA-rör (lila propp, helblod)</t>
  </si>
  <si>
    <t>1 EDTA-rör (lila propp). Minst 0.5 mL.</t>
  </si>
  <si>
    <t>1 EDTA-rör (lila propp), 6mL.
Spädbarn och svårstuckna patienter: kontakta DNA-laboratoriet UAS tel. 018-611 58 64</t>
  </si>
  <si>
    <t>Venöst blod, EDTA-rör (lila propp): Vuxen 10 ml, barn 2-10 ml.</t>
  </si>
  <si>
    <t>1 EDTA-rör (lila propp). Minst halvfullt. Prov tas före dos, företrädesvis morgonprovtagning.</t>
  </si>
  <si>
    <t>1 EDTA-rör (lila propp). Minsta volym 1 mL.
Prov tas före dos, företrädesvis morgonprovtagning.</t>
  </si>
  <si>
    <t>1 EDTA-rör (lila propp) 5mL.</t>
  </si>
  <si>
    <t>2 EDTA-rör (lila propp) (varav 1 för analys av blodstatus+retikulocyter samt 1 för skickning, minst 2ml).
OBS! Vid kapillärprovtagning tas 3 EDTA-rör (lila propp) (varav 1 för analys av blodstatus+retikulocyter samt 2 för skickning, minst 2 ml).</t>
  </si>
  <si>
    <t>1 EDTA-rör (lila propp) (helblod, 1-4 ml)</t>
  </si>
  <si>
    <t>1 EDTA-rör (lila propp). Patienten skall vara fastande.</t>
  </si>
  <si>
    <t>OBS! Fyra (4) stycken EDTA-rör (lila propp) 3 mL. Går även att ta kapillärt, minsta mängd blod i varje rör 500 µL.
Beställare utanför Region Örebro län ombeds att om möjligt tillsammans med provrören medsända 2-3 blodutstryk. Ange på röret om det använts till utstryk.</t>
  </si>
  <si>
    <t>EDTA-rör (lila propp). Vuxna 5-10 ml, barn 2-10 ml venöst blod.</t>
  </si>
  <si>
    <t>6 mL venblod EDTA-rör (lila propp). 
Spädbarn och svårstuckna patienter: kontakta DNA-laboratoriet
tel: 018-611 58 64.</t>
  </si>
  <si>
    <t>2 st EDTA-rör (lila propp) á 6 mL. Minsta mängd helblod 10 mL.
Alternativ provtagning enbart efter överenskommelse med Klinisk kemi, Karolinska: Chorionvillibiopsi</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</si>
  <si>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</si>
  <si>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1 EDTA-rör (lila propp) (5 ml).</t>
  </si>
  <si>
    <t>1 EDTA-rör (lila propp) (5 mL).</t>
  </si>
  <si>
    <t>1 EDTA-rör (lila propp). Minsta volym 1 mL.</t>
  </si>
  <si>
    <t>1 EDTA-rör (lila propp) (5 mL). OK med ett microtainer-rör (EDTA).</t>
  </si>
  <si>
    <t>1 EDTA-rör (lila propp). Minsta provmängd 1 mL.</t>
  </si>
  <si>
    <t>1 EDTA-rör (lila propp) 5 mL. Minsta provvolym 300 µL.</t>
  </si>
  <si>
    <t>1 EDTA-rör (lila propp, helblod). Provvolym 1-4 ml.</t>
  </si>
  <si>
    <t xml:space="preserve">EDTA-rör (lila propp), vuxen 10 mL, barn 2-10 mL </t>
  </si>
  <si>
    <t>1 EDTA-rör (lila propp) 5ml. Prov tas före dos eller tidigast 12h efter.</t>
  </si>
  <si>
    <t>1 EDTA-rör (lila propp), minst halvfullt. Prov tas före dos.</t>
  </si>
  <si>
    <t>1 kylt (isvatten)  EDTA-rör (lila propp), 3 mL.</t>
  </si>
  <si>
    <t>Fasteprov.
1 EDTA-rör (lila propp). Ljusskyddas med aluminiumfolie. Prov tas på morgonen och före eventuella medikamentintag.</t>
  </si>
  <si>
    <t>1 EDTA-rör (lila propp). Minsta mängd plasma 350 µL.
Kapillärprov OK.</t>
  </si>
  <si>
    <t>Blodprov från vuxna patienter: 
3-4 mL i EDTA-rör (lila propp)
Blodprov från små barn: 
1 mL i EDTA-rör (lila propp)</t>
  </si>
  <si>
    <t>1 EDTA-rör (lila propp) 5mL.
Microtainerrör OK att använda. 2 st räcker för neonatal bebis.</t>
  </si>
  <si>
    <t>2 (två) st EDTA-rör (lila propp).</t>
  </si>
  <si>
    <t>1 EDTA-rör (lila propp). Minsta mängd 60 µL.
Placera provet på is och ljusskydda.</t>
  </si>
  <si>
    <t>Barn: 2-3 ml blod i EDTA-rör (lila propp).
Små barn: 0,5 ml blod i EDTA-rör (lila propp).
Vuxna: 3-5 ml blod i EDTA-rör (lila propp).</t>
  </si>
  <si>
    <t>1 EDTA-rör (lila propp, OBS! Plast-EDTA). Kan tas kapillärt. Minsta mängd plasma 500 µL.</t>
  </si>
  <si>
    <t>1 EDTA-rör (lila propp, helblod) 5mL. Barn 2-5 mL.</t>
  </si>
  <si>
    <t>Venöst blod, EDTA-rör (lila propp, helblod):
Vuxen 10 mL, barn 2-10 mL.</t>
  </si>
  <si>
    <t>1 EDTA-rör (lila propp, helblod).</t>
  </si>
  <si>
    <t>1 EDTA-rör (lila propp, helblod) 7ml, samt underskriven remiss.</t>
  </si>
  <si>
    <t>1 EDTA-rör (lila propp, helblod). Volym 1-4 ml.
Kan tas kapillärt (1 EDTA-rör (lila propp) för kapillärprovtagning).</t>
  </si>
  <si>
    <t>1 EDTA-rör (lila propp, helblod) 5 mL.</t>
  </si>
  <si>
    <t>1 EDTA-rör (lila propp, helblod). Volym minst 1 mL venblod.
Provtagning före dos.</t>
  </si>
  <si>
    <t>EDTA-blod (lila propp)</t>
  </si>
  <si>
    <t>Ca 10 mL EDTA-blod (lila propp) (helblod). Minsta mängd 2 mL (barn).</t>
  </si>
  <si>
    <t>EDTA-blod (lila propp), 8mL. För barn &lt;1 år: 4 mL.</t>
  </si>
  <si>
    <t>Vuxna: 4 mL EDTA-blod (lila propp)
Barn: 2 mL EDTA-blod (lila propp).</t>
  </si>
  <si>
    <t>EDTA-blod (lila propp). Vuxen: 10 mL. Barn: 2-10 mL.</t>
  </si>
  <si>
    <t>EDTA-blod (lila propp), venöst. Vuxen: 10 mL, barn: 2-10 mL.</t>
  </si>
  <si>
    <t>1. EDTA-blod (lila propp) för DNA-baserad arrayCGH på barnet
2. EDTA-blod (lila propp) från båda föräldrarna för att ev. verifiera en avvikelse.</t>
  </si>
  <si>
    <t>1 NaHeparin-rör (mörkblå propp) 5mL. Prov bör tas på morgonen så att det hinner med posten till Uppsala. Patienten bör avstå från antihistaminer och perorala steroider under 5 dagar före provtagning.</t>
  </si>
  <si>
    <t>Fasteprov. 
1 NaHeparin-rör (mörkblå propp). Minst 2mL blod krävs.
Prov tas i iskylt rör och transporteras i isbad till Klinisk kemi.
Kontakta KlinKem Västerås innan provtagning så de hinner förbereda kylcentrifugeringen.</t>
  </si>
  <si>
    <t>1 NaHeparin-rör (mörkblå propp). Minsta mängd plasma 0.5 mL. Kapillärplasma kan användas.</t>
  </si>
  <si>
    <t>1 NaHeparin-rör (mörkblå propp) (2-6 mL, helblod).
Spädbarn 0-1 månader: 0,5-1 ml kapillärblod/venblod i NaHeparin- alt. LiHeparin-rör.
OBS! Använd ej gel-rör!</t>
  </si>
  <si>
    <t>Kontakta CoM-lab (inflammation) UAS före provtagning för överenskommelse om tid för provtagning. Tel: 018- 611 42 21.
1 NaHeparin-rör (mörkblå propp) på patienten samt 1 NaHeparin-rör (mörkblå propp) på en frisk person, ej släkting till patienten (kontrollprov).</t>
  </si>
  <si>
    <t>Venblod: NaHeparin-rör (mörkblå propp). Rörstorlek: 4-5 ml. Minst 0,5 ml avhälld plasma.
Kapillärblod: Mikrorör Li-heparin (utan gel). 1 ml blod. Minst 0,3 ml avhälld plasma.</t>
  </si>
  <si>
    <t>1 st NaHeparin-rör (mörkblå propp), 4-5 mL. Minsta mängd plasma 0.5mL
Provet kan även tas kapillärt. Använd då mikrorör med Li-heparin (med eller utan gel). Minst 1 ml blod.</t>
  </si>
  <si>
    <t>EDTA-rör (lila propp) eller NaHeparin-rör (mörkblå propp).
Vid samtidig analys av immunfenotyp krävs 2 rör med NaHeparin med 2 mL 0.9% NaCL/rör.
Alternativt benmärg:
1 mL benmärg sprutas ned i ett 7 mL rör innehållande 2 mL 0,9% NaCI.</t>
  </si>
  <si>
    <t>1 NaHeparin-rör (mörkblå propp) med tillsats av ca 2 ml steril 0.9% NaCl. Provmängd 2-3 ml benmärg. Vänd röret direkt efter provtagning.</t>
  </si>
  <si>
    <t>1 NaHeparin-rör (mörkblå propp). Vänd röret direkt efter provtagning.</t>
  </si>
  <si>
    <t>2-6 mL venblod i NaHeparin-rör (mörkblå propp).
Spädbarn 0-1 månader: 0,5-1 ml kapillärblod/venblod i Na-heparin alt. Li-heparinrör.
OBS! Använd EJ gel-rör!</t>
  </si>
  <si>
    <t>2 iskylda NaHeparin-rör (mörkblå propp) 5 mL (helt fyllda).
Ring KlinKem Västerås innan provtagning för att de ska hinna förbereda för kylcentrifugering. Prov ställs omedelbart på isbad efter provtagning.</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</si>
  <si>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</si>
  <si>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1 NaHeparin-rör (mörkblå propp). Minsta plasmavolym 0.5 mL. Kapillärplasma kan användas.</t>
  </si>
  <si>
    <t>Fasteprov. 
1 iskylt NaHeparin-rör (mörkblå propp). Minst 2mL blod krävs.
Ring KlinKem Västerås innan provtagning för att de ska hinna förbereda för kylcentrifugering. 
Prov ställs omedelbart på isbad efter provtagning.</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</si>
  <si>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</si>
  <si>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</si>
  <si>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</si>
  <si>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Fasteprov. 
1 iskylt NaHeparin-rör (mörkblå propp). Minst 2 mL blod krävs.
Ring KlinKem Västerås innan provtagning för att de ska hinna förbereda för kylcentrifugering. 
Prov ställs omedelbart på isbad efter provtagning.</t>
  </si>
  <si>
    <t>Fasteprov.
1 iskylt NaHeparin-rör (mörkblå propp). Röret bör stå i isbad minst 5 min före provtagning och omedelbart ställas tillbaka i isbadet efter provtagning.</t>
  </si>
  <si>
    <t xml:space="preserve">1 NaHeparin-rör (mörkblå propp). Minsta mängd 0.2 ml/analys. Helst fasteprov, om detta inte är möjligt bör senaste födointag anges på remissen. </t>
  </si>
  <si>
    <t>Centrifugera och avskilj plasma/serum. Frys.</t>
  </si>
  <si>
    <t>Förvaras och transporteras fryst till KF, Huddinge.</t>
  </si>
  <si>
    <t>Ljusskyddas.</t>
  </si>
  <si>
    <t>Centrifugera och avskilj plasma/serum. Ljusskyddas.</t>
  </si>
  <si>
    <t>1 NaHeparin-rör (mörkblå propp), även LiHeparin är OK. Minst 0.5 mL plasma. Kapillärplasma kan användas.</t>
  </si>
  <si>
    <t xml:space="preserve">EDTA-blod (lila propp), 10 mL
Barn under 2 år: 2 x 3 mL blod. </t>
  </si>
  <si>
    <t>EDTA-blod (lila propp, helblod), 10 mL. För barn &lt;2 år: 2x3 ml. Ange på remissen: ”Får ej centrifugeras och absolut ej frysas”.
Ring gärna lab Huddinge innan provtagning tel: 08- 585 827 64.</t>
  </si>
  <si>
    <t xml:space="preserve">1 gelrör (gul propp) 5 mL. Minsta mängd venblod 2 mL.
Barn: Kapillärprovtagning, minsta mängd 300 µL serum. </t>
  </si>
  <si>
    <t xml:space="preserve">OBS! Två rör. 1 gelrör (gul propp) + 1 EDTA-rör (lila propp). </t>
  </si>
  <si>
    <t>1 rör utan tillsats (röd propp) 5mL. Minsta mängd serum 0.2 mL. 
Prov tas omedelbart före nästa dos.</t>
  </si>
  <si>
    <t xml:space="preserve">NaHeparin-rör (mörkblå propp) eller rör utan tillsats (röd propp). 
Volym 1 mL venblod. 
Provtagning omedelbart före dos samt 2 timmar efter dosintag. </t>
  </si>
  <si>
    <t>NaHeparin-rör (mörkblå propp) eller rör utan tillsats (röd propp). Volym 2 mL venblod.
Provtagning före dos.
Alternativt för AUC: före dos, 1, 2 och 4 timmar efter dos.</t>
  </si>
  <si>
    <t>1 NaHeparin-rör (mörkblå propp) eller 1 rör utan tillsats (röd propp). Volym 2 mL venblod.
Prov tas före dos.</t>
  </si>
  <si>
    <t>1 NaHeparin-rör (mörkblå propp) eller 1 rör utan tillsats (röd propp). Volym 4 mL venblod. 
Prov tas före dos.</t>
  </si>
  <si>
    <t>1 rör utan tillsats (röd propp) eller gelrör (gul propp) 5 mL.</t>
  </si>
  <si>
    <t>1 rör utan tillsats (röd propp). Volym 2 mL venblod.
Vid svårstucken patient eller barn under fem års ålder:
Kapillärrör/mikrorör: rör utan tillsats, minst 500µL
Provtagning för dos.</t>
  </si>
  <si>
    <t>1 rör utan tillsats (röd propp) eller gelrör (gul propp), minsta mängd 1 mL blod.</t>
  </si>
  <si>
    <t>1 rör utan tillsats (röd propp).</t>
  </si>
  <si>
    <t>1 rör utan tillsats (röd propp) eller gelrör (gul propp). Kapillära prover OK.</t>
  </si>
  <si>
    <t>1 rör utan tillsats (röd propp) 3.5mL, alternativt 1 gelrör (gul propp) 3.5 mL. Minsta mängd 150µL serum för ett allergen/komponent och 40μL för varje ytterligare allergen.</t>
  </si>
  <si>
    <t>1 rör utan tillsats (röd propp) 5mL, alternativt 1 gelrör (gul propp) 5 mL. Minsta mängd 100µL serum.</t>
  </si>
  <si>
    <t>Olika alternativ:
- 1 rör utan tillsats (röd propp) eller 1 gelrör (gul propp), minst 0.5 mL
- Likvor, minst 0.5 mL
- Venblod i heparinrör. Vid IL-5-produktion efter stimulering: 10 mL. Analys i heparinblod ska förbeställas tel:031-3424703</t>
  </si>
  <si>
    <t>1 NaHeparin-rör (mörkblå propp) eller 1 rör utan tillsats (röd propp). Volym 4 mL venblod. Ej gel-rör!
Prov tas före dos.</t>
  </si>
  <si>
    <t xml:space="preserve">1 NaHeparin-rör (mörkblå propp) eller 1 rör utan tillsats (röd propp). Volym minst 2 mL venblod. </t>
  </si>
  <si>
    <t>1 NaHeparin-rör (mörkblå propp) eller 1 rör utan tillsats (röd propp). Volym minst 2 mL venblod.
Prov tas före dos.</t>
  </si>
  <si>
    <t>1 NaHeparin-rör (mörkblå propp) eller rör utan tillsats (röd propp). Volym 4 mL.
Provtagning före dos.</t>
  </si>
  <si>
    <t>1 NaHeparin-rör (mörkblå propp) eller rör utan tillsats (röd propp). Volym 1 mL.
Provtagning före dos.</t>
  </si>
  <si>
    <t>1 gelrör (gul propp) 5 mL eller 1 rör utan tillsats (röd propp). Venöst.</t>
  </si>
  <si>
    <t>1 NaHeparin-rör (mörkblå propp) eller 1 rör utan tillsats (röd propp). Volym 1 mL.
Prov tas före dos.</t>
  </si>
  <si>
    <t>1 NaHeparin-rör (mörkblå propp) eller 1 rör utan tillsats (röd propp). Ej gelrör! Volym 2 mL venblod. 
Provtagning före dos.</t>
  </si>
  <si>
    <t>1 rör utan tillsats (röd propp) eller gelrör (gul propp).</t>
  </si>
  <si>
    <t>NaHeparin-rör (mörkblå propp) eller rör utan tillsats (röd propp).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</si>
  <si>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1 rör utan tillsats (röd propp). Ej gel-rör!
OBS! Punktionsstället dår ej tvättas med alkoholhaltigt desinfektionsmedel.</t>
  </si>
  <si>
    <t>1 rör utan tillsats (röd propp).  Minsta mängd serum 0.2 mL.
Prov tas omedelbart före nästa dos.</t>
  </si>
  <si>
    <t>1 NaHeparin-rör (mörkblå propp) eller rör utan tillsats (röd propp). Volym 2 mL.</t>
  </si>
  <si>
    <t>1 rör utan tillsats (röd propp) 5 mL. Minsta serummängd 0.2 mL. 
Prov omedelbart före nästa dos.</t>
  </si>
  <si>
    <t>1 NaHeparin-rör (mörkblå propp) eller 1 rör utan tillsats (röd propp). Volym 4 mL venblod.
Prov tas före dos.</t>
  </si>
  <si>
    <t>1 NaHeparin-rör (mörkblå propp) eller 1 rör utan tillsats (röd propp). Volym 1 mL venblod.
Prov tas 0, 1, 2 och 4 h efter peroral dos eller efter påbörjad intravenös infusion.</t>
  </si>
  <si>
    <t>1 NaHeparin-rör (mörkblå propp) eller 1 rör utan tillsats (röd propp). Volym 2 mL venblod. 
Prov tas före dos.</t>
  </si>
  <si>
    <t xml:space="preserve">1 NaHeparin-rör (mörkblå propp) eller 1 rör utan tillsats (röd propp). Volym 1 mL venblod. 
Prov tas före dos. </t>
  </si>
  <si>
    <t>NaHeparin-rör (mörkblå propp), eller rör utan tillsats (röd propp). Volym 4 mL venblod.
Provtagning före dos.</t>
  </si>
  <si>
    <t>1 NaHeparin-rör (mörkblå propp) eller 1 rör utan tillsats (röd propp). Ej gelrör! Volym minst 4 mL venblod.
Prov tas före dos.</t>
  </si>
  <si>
    <t>NaHeparin-rör (mörkblå propp) eller rör utan tillsats (röd propp). Volym 1 mL venblod.
Provtagning före dos.</t>
  </si>
  <si>
    <t>NaHeparin-rör (mörkblå propp) eller rör utan tillsats (röd propp). Volym 2 mL venblod.
Provtagning före dos.</t>
  </si>
  <si>
    <t xml:space="preserve">NaHeparin-rör (mörkblå propp) eller rör utan tillsats (röd propp). 
Volym 1 mL venblod. 
Provtagning ca 2-3 h efter dos (motsvarande Cmax) men ibland kan provtagning 4 h efter dos bli aktuellt vid misstanke om fördröjt upptag. </t>
  </si>
  <si>
    <t>1 NaHeparin-rör (mörkblå propp) eller 1 rör utan tillsats (röd propp). Ej gelrör!
Prov tas före dos.</t>
  </si>
  <si>
    <t>NaHeparin-rör (mörkblå propp) eller rör utan tillsats (röd propp). Volym 1 mL venblod.
Provtagning 6-12 h efter dos, &gt;14 d efter dosändring.</t>
  </si>
  <si>
    <t>1 NaHeparin-rör (mörkblå propp) eller 1 rör utan tillsats (röd propp). Volym 2 mL venblod.
Prov tas 12-24h efter dos.</t>
  </si>
  <si>
    <t>1 rör utan tillsats (röd propp). Minsta mängd 5 ml.
Prov tas i regel 1-1,5 timme efter dos och/eller minst 8 timmar efter dos.</t>
  </si>
  <si>
    <t>1 NaHeparin-rör eller 1 rör utan tillsats (röd propp). Ej gelrör! Minsta volym 1 mL venblod.
Prov tas före dos.</t>
  </si>
  <si>
    <t>1 NaHeparin-rör (mörkblå propp) eller 1 rör utan tillsats (röd propp). Ej gelrör! Volym 5 mL venblod.
Provtagning före dos.</t>
  </si>
  <si>
    <t xml:space="preserve">1 NaHeparin-rör (mörkblå propp) eller rör utan tillsats (röd propp). Volym 2 mL venblod.
Provtagning före dos, 2-3 dagar efter nyinsatt behandling eller ändrad dos. </t>
  </si>
  <si>
    <t>1 rör utan tillsats (röd propp). Minsta mängd serum 0.2 mL.
Prov tas omedelbart före nästa dos.</t>
  </si>
  <si>
    <t>1 NaHeparin-rör (mörkblå propp) eller rör utan tillsats (röd propp). Volym 2 mL venblod.
Provtagning före dos.</t>
  </si>
  <si>
    <t>1 NaHeparin-rör (mörkblå propp) eller 1 rör utan tillsats (röd propp). Ej gelrör! Volym 2mL venblod.
Prov tas före dos.</t>
  </si>
  <si>
    <t>1 rör utan tillsats (röd propp), 5mL.</t>
  </si>
  <si>
    <t xml:space="preserve">1 rör utan tillsats (röd propp). Ej gel-rör! </t>
  </si>
  <si>
    <t>1 rör utan tillsats (röd propp). Minst 500 µL CSV.</t>
  </si>
  <si>
    <t>1 serumrör utan tillsats (röd propp). Lämplig mängd 1 ml. Minsta mängd serum 0.2ml.
Prov tas omedelbart före dos (morgondos).</t>
  </si>
  <si>
    <t>1 NaHeparin-rör (mörkblå propp) eller 1 rör utan tillsats (röd propp). Volym 2mL venblod.
Prov tas före dos.</t>
  </si>
  <si>
    <t>1 NaHeparin-rör (mörkblå propp) eller 1 rör utan tillsats (röd propp). Volym 1mL venblod.
Prov tas före morgondos, tidigast en vecka efter dosändring.</t>
  </si>
  <si>
    <t>1 NaHeparin-rör (mörkblå propp) eller 1 rör utan tillsats (röd propp) 5mL. 
Prov tas före dos.</t>
  </si>
  <si>
    <t>1 NaHeparin-rör (mörkblå propp) eller 1 rör utan tillsats (röd propp). Volym 4mL venblod.
Prov tas före dos.</t>
  </si>
  <si>
    <t>1 NaHeparin-rör (mörkblå propp) eller 1 rör utan tillsats (röd propp). 
Prov tas före dos.</t>
  </si>
  <si>
    <t>1 rör utan tillsats (röd propp). Minst 0.5 mL serum.</t>
  </si>
  <si>
    <t>1 NaHeparin-rör (mörkblå propp) eller rör utan tillsats (röd propp). Minsta volym 1 mL venblod.</t>
  </si>
  <si>
    <t>NaHeparin-rör (mörkblå propp) eller rör utan tillsats (röd propp). Volym 2 mL venblod.
Provtagning före dos för för toxicitets-/ackumulations-frågeställning eller 2-4 timmar efter dos för effektfrågeställning.</t>
  </si>
  <si>
    <t>1 NaHeparin-rör (mörkblå propp) eller 1 rör utan tillsats (röd propp). Volym 1 mL venblod.
Prov tas före dos.
Kapillärrör/mikrorör: Li-heparin, mörkgrön propp eller rör utan tillsats, röd propp.</t>
  </si>
  <si>
    <t>Serum: 1 rör utan tillsats (röd propp).
Urin: Skicka hela urinmängden till kemlab UAS, där det omhändertas och fryses.</t>
  </si>
  <si>
    <t>1 NaHeparin-rör (mörkblå propp) eller rör utan tillsats (röd propp). Volym 2 mL.
Provtagning före dos.</t>
  </si>
  <si>
    <t xml:space="preserve">EDTA-blod (lila propp), helst 10 mL (minsta volym 5 mL). </t>
  </si>
  <si>
    <t>https://www.regionorebrolan.se/sv/uso/Patientinformation/Kliniker-och-enheter/Arbets--och-miljomedicinska-kliniken/Bestallningsmaterial/Analyslaboratoriet/Provtagningsinstruktioner/Biologiska-prover/</t>
  </si>
  <si>
    <t>Laboratorieremiss Allmän</t>
  </si>
  <si>
    <t>http://www.anvisningar.se/Global/Provtagningsanvisningar/Remisser/Laboratorieremiss%20Allm%c3%a4n%20150528.pdf</t>
  </si>
  <si>
    <t>1 rör utan tillsats (röd propp). Ej gelrör.
OBS! Punktionsstället får ej tvättas med alkoholhaltigt desinfektionsmedel!</t>
  </si>
  <si>
    <t>Centrifugeras. OBS! Proppen får ej tas av.
Ring alltid laboratoriet i Eskilstuna före skickning och meddela att prov kommer.
Om de inte kan ta emot prov, skickas prov till Karolinska Solna. Ring även dem i föreväg.</t>
  </si>
  <si>
    <t>M-komponenter, kryoproteiner och andra proteiner</t>
  </si>
  <si>
    <t>Hållbart 6h i rumstemperatur.
Analysen kan även utföras på plasma. Avhällt plasma kan förvaras 7 dygn i rumstemperatur. Får ej frysas.</t>
  </si>
  <si>
    <t>1 EDTA-rör (lila propp) 6 mL.</t>
  </si>
  <si>
    <t>1 NaCitrat-rör (ljusblå/svart propp) 5ml.</t>
  </si>
  <si>
    <t>1 NaCitrat-rör (ljusblå/svart propp) (3.5 mL)</t>
  </si>
  <si>
    <t>1 NaCitrat-rör (ljusblå/svart propp).
Provtagning före dos.</t>
  </si>
  <si>
    <t xml:space="preserve">1 NaCitrat-rör (ljusblå/svart propp). Ta provet genom direkt venpunktion, ej via inneliggande kanyl. </t>
  </si>
  <si>
    <t>1 NaCitrat-rör (ljusblå/svart propp). Ta provet genom direkt venpunktion, ej via inneliggande kanyl.</t>
  </si>
  <si>
    <t>1 NaCitrat-rör (ljusblå/svart propp). Prov tas genom direkt venpunktion, ej via inneliggande kanyl.</t>
  </si>
  <si>
    <t>1 NaCitrat-rör (ljusblå/svart propp). Observera att det är väldigt noga att provet blir ordentligt blandat.</t>
  </si>
  <si>
    <t>1 NaCitrat-rör (ljusblå/svart propp). Prov tas genom direkt venpunktion, ej via inneliggande kanyl.
Observera att det är väldigt noga att provet blir ordentligt blandat.</t>
  </si>
  <si>
    <t>1 NaCitrat-rör (ljusblå/svart propp) 5mL.
Provtagning bör undvikas under pågående behandling med ofraktionerat eller lågmolekylärt heparin.</t>
  </si>
  <si>
    <t xml:space="preserve">1 NaCitrat-rör (ljusblå/svart propp).
Ta provet genom direkt venpunktion, ej via inneliggande kanyl eller port. </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</si>
  <si>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</si>
  <si>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</si>
  <si>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Specialitet</t>
  </si>
  <si>
    <t>Klinisk Immunologi och Transfusionsmedicin</t>
  </si>
  <si>
    <t>Neurologi</t>
  </si>
  <si>
    <t>Klinisk Kemi och Farmakologi</t>
  </si>
  <si>
    <t>CMMS</t>
  </si>
  <si>
    <t>Autoimmundiagnostik</t>
  </si>
  <si>
    <t>Klinisk Mikrobiologi</t>
  </si>
  <si>
    <t>Arbets- och miljömedicin</t>
  </si>
  <si>
    <t>Klinisk Immunologi</t>
  </si>
  <si>
    <t>C-peptid</t>
  </si>
  <si>
    <t>Kortisol</t>
  </si>
  <si>
    <t>Katekolaminer</t>
  </si>
  <si>
    <t>Klinisk Patologi</t>
  </si>
  <si>
    <t>Klinisk Patologi och Cytologi</t>
  </si>
  <si>
    <t>Rättskemi</t>
  </si>
  <si>
    <t>Järn</t>
  </si>
  <si>
    <t>Beta-2-Mikroglobulin</t>
  </si>
  <si>
    <t>Bör skickas samma dag som provtagningen (ska vara framme inom 5d).</t>
  </si>
  <si>
    <t>ACE</t>
  </si>
  <si>
    <t>ADA</t>
  </si>
  <si>
    <t>Bly</t>
  </si>
  <si>
    <t>FISH analys</t>
  </si>
  <si>
    <t>Koppar</t>
  </si>
  <si>
    <t>Läkemedel</t>
  </si>
  <si>
    <t>Ankyrin, Spektrin, EMA, Ery-Band-3-protein</t>
  </si>
  <si>
    <t>Membranproteiner</t>
  </si>
  <si>
    <t>Metabol utredning</t>
  </si>
  <si>
    <t>Sialinsyra, fri och total</t>
  </si>
  <si>
    <t>Succinylaceton</t>
  </si>
  <si>
    <t>Hållbart 3 d i kyl. Transport i rumstemp. 
Fryst prov skickas fryst.</t>
  </si>
  <si>
    <t>Klassisk funktion, komplementfunktion, C1q, C3, C3d, C4</t>
  </si>
  <si>
    <t>Provet förvaras i kyl innan transport. Hållbart 24h i kyl, annars frys.</t>
  </si>
  <si>
    <t>Trimetoprim-sulfa</t>
  </si>
  <si>
    <t>Sulfonamid, Sulfametoxazol, Bactrim, Eusaprim</t>
  </si>
  <si>
    <t>Desmetylsertralin, Zoloft</t>
  </si>
  <si>
    <t>Rapamycin, Rapamune</t>
  </si>
  <si>
    <t>Topimax, Topamac, Topiramat</t>
  </si>
  <si>
    <t>Gemadol, Nobligan, Tiparol, Tradolan, Tramadol</t>
  </si>
  <si>
    <t>Sensaval</t>
  </si>
  <si>
    <t xml:space="preserve">Plasma/serum kan förvaras/transporteras i rumstemperatur/kylt om ankomst till Klinisk farmakologi, Huddinge, sker inom 2 dygn från provtagning. Vid längre tids förvaring/transport skall provet hållas fryst. </t>
  </si>
  <si>
    <t>Trombocyt, clopidogrelresistens, plavixresistens</t>
  </si>
  <si>
    <t>Demensmarkörer, Tau, Beta-Amyloid, Ptau, fosfo-tau</t>
  </si>
  <si>
    <t>Retikulocythemoglobin equivalent, hypokroma retikulocyter</t>
  </si>
  <si>
    <t>Behöver ej frysas, utan kan skickas i rumstemperatur i vadderat kuvert.
Kontakta läkare på KlinKem ang. hållbarhet.</t>
  </si>
  <si>
    <t>Om denna "analys" är begärd, skicka till KS (trots att vissa normalt skickas till UAS).</t>
  </si>
  <si>
    <t>Ingående analyser:, Gastrin, Neuropeptid K (NPK), Neuropeptid Y (NPY), Neurotensin, Pankreatisk polypeptid (PP), Pankreastatin, Somatostatin, Substans P, Vasoaktiv intestinal polypeptid (VIP)</t>
  </si>
  <si>
    <t>Centrifugera och avskilj serum.
Om avd/mott även beställt Ceruloplasmin på separat remiss: skriv båda analyserna på Koppar-remissen och skicka endast ett rör (till Sahlgrenska)!</t>
  </si>
  <si>
    <t>För en bättre medicinsk bedömning av kopparresultatet så analyseras alltid koncentrationen av ceruloplasmin på samma prov.
Ta ej prov om patient fått gadolinium-, jod- eller bariuminnehållande kontrastmedel de senaste 96 timmarna (interferens).</t>
  </si>
  <si>
    <t>OBS! Analysen heter U- Aminosyror på remissen.</t>
  </si>
  <si>
    <t>TPP-diagnostik (ADAMTS 13) (LMS)</t>
  </si>
  <si>
    <t>Läkemedel (LMS)</t>
  </si>
  <si>
    <t>BDD (LMS)</t>
  </si>
  <si>
    <t>Special 1 (LMS)</t>
  </si>
  <si>
    <t>Immunologi (LMS)</t>
  </si>
  <si>
    <t>Allmän (LMS)</t>
  </si>
  <si>
    <t>Cellulär immunologi och cytokiner (LMS)</t>
  </si>
  <si>
    <t>MODY-diagnostik (LMS)</t>
  </si>
  <si>
    <t>Uppdaterad</t>
  </si>
  <si>
    <t>http://labhandboken.u5054800.fsdata.se/findny.asp?State=2&amp;Analysid=514</t>
  </si>
  <si>
    <t>Centrifugera och avskilj plasma snarast. Avskiljd plasma fryses inom 4h.</t>
  </si>
  <si>
    <t>Patienten bör vara fastande, ej ett krav.</t>
  </si>
  <si>
    <t>icke SHBG-bundet, biotillgängligt, fritt</t>
  </si>
  <si>
    <t>Centrifugera och häll av direkt.</t>
  </si>
  <si>
    <t>Prov transporteras samma dag, i rumstemperatur, till Blodcentralens akutlab, ingång 61, 2tr.</t>
  </si>
  <si>
    <t>http://www.karolinska.se/KUL/Alla-anvisningar/Anvisning/8990</t>
  </si>
  <si>
    <t>Förvaras i kyl i 3 d, annars frys.</t>
  </si>
  <si>
    <t>1 EDTA-rör (lila propp, helblod) 6 mL.</t>
  </si>
  <si>
    <t>Skickas helst samma dag som provtagningen. Kan stå i kyl tills nästa dag.</t>
  </si>
  <si>
    <t>http://lioappl1.lio.se/lmcsortiment/Analysis.aspx?service=249415&amp;directlink=true</t>
  </si>
  <si>
    <t>1 EDTA-rör (lila propp, helblod) 6 ml.</t>
  </si>
  <si>
    <t>http://lioappl1.lio.se/lmcsortiment/Analysis.aspx?service=229610#</t>
  </si>
  <si>
    <t>Pris</t>
  </si>
  <si>
    <t>http://vardgivarwebb.regionostergotland.se/pages/122212/TiopurinbehR%c3%964127_M.docm</t>
  </si>
  <si>
    <t>Patient skall ha medicinerats minst 14 dagar för att uppnå full effekt.
Tidpunkt (för provtagning) under dagen har ingen betydelse.
Det räcker med ett rör om både tiopurinmetaboliter och TPMT beställs.</t>
  </si>
  <si>
    <t>Prov bör tas innan patient påbörjar medicinering med tiopurinkäkemedel (ex Imurel och Purinethol).
Tidpunkt, för provtagning, under dagen har ingen betydelse.
Det räcker med ett rör om både TPMT och tiopurinmetaboliter beställs.</t>
  </si>
  <si>
    <t>Tiopurinbehandling (USL)</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</si>
  <si>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</si>
  <si>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</si>
  <si>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</si>
  <si>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</si>
  <si>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</si>
  <si>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</si>
  <si>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</si>
  <si>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</si>
  <si>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</si>
  <si>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</si>
  <si>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</si>
  <si>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</si>
  <si>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</si>
  <si>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</si>
  <si>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Reboxetin</t>
  </si>
  <si>
    <t>Edronax</t>
  </si>
  <si>
    <t>Provet tas vanligen som ett dalvärde (det vill säga strax innan nästa dosintag, allra helst innan morgondosen) och vid jämviktskoncentration/steady-state.</t>
  </si>
  <si>
    <t>http://lioappl1.lio.se/lmcsortiment/Analysis.aspx?service=136906</t>
  </si>
  <si>
    <t>Serotonin</t>
  </si>
  <si>
    <t>STRIDA</t>
  </si>
  <si>
    <t>Samverkansprojekt avseende Toxicitetsutredning och Riskbedömning av InternetDroger baserat på laboratorieAnalyser</t>
  </si>
  <si>
    <t>Projektet är avslutat. Vid speciella fall, kontakta Giftinformationscentralen (GIC) på 010-456 6700</t>
  </si>
  <si>
    <t xml:space="preserve">Vid förfrågning, kontakta CoM-lab, Uppsala tfn 018- 611 42 21 inför provtagning. Provet tas där.
</t>
  </si>
  <si>
    <t>Vid förfrågning, kontakta läkare på KlinKem, Västerås, samt CoM-lab, Uppsala tfn 018- 611 42 21 inför provtagning. Provet tas i Uppsala.</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</si>
  <si>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</si>
  <si>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</si>
  <si>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</si>
  <si>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</si>
  <si>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</si>
  <si>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</si>
  <si>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</si>
  <si>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http://www.oslo-universitetssykehus.no/omoss_/avdelinger_/hormonlaboratoriet_/rekvisisjon_/Documents/Hormonlaboratoriets%20rekvisisjon.pdf</t>
  </si>
  <si>
    <t>Hormonlaboratoriet (Oslo)</t>
  </si>
  <si>
    <t>Dygnssamlingarna förvaras i kyl och analyseras på KLinKem i Västerås. Stickprovet för analys av U-Citrat, U-Cystin och U-Oxalat fryses och skickas fryst tii Karolinska.</t>
  </si>
  <si>
    <t>AAT-Pi-typning</t>
  </si>
  <si>
    <t>Multiplate</t>
  </si>
  <si>
    <t>Trombocytaggregation, ASA-resistens, Prasugrel-resistens</t>
  </si>
  <si>
    <t>Vid förfrågning, kontakta läkare på KlinKem, Västerås.</t>
  </si>
  <si>
    <t>ID</t>
  </si>
  <si>
    <t>anamnes, frågeställning, läkemedelsintag</t>
  </si>
  <si>
    <t>dygnsmängd, uppsamlingsperiod</t>
  </si>
  <si>
    <t>eventuell stickblödning, anamnes, frågeställning, läkemedelsintag</t>
  </si>
  <si>
    <t>provtagningsdatum och klockslag, datum och klockslag för senast intagen dos, aktuell dos,  datum för senaste dosjustering och föregående dos, övriga läkemedel, vikt och frågeställning</t>
  </si>
  <si>
    <t>provtagningsdatum och klockslag, datum och klockslag för senast intagen dos, aktuell dos, datum för senaste dosjustering och föregående dosering, övriga läkemedel, frågeställning</t>
  </si>
  <si>
    <t>anamnes, aktuell medicinering</t>
  </si>
  <si>
    <t>diagnos, övriga läkemedel, om patienten har erhållit blodtransfusion den senaste månaden</t>
  </si>
  <si>
    <t xml:space="preserve">frågeställning (för medicinsk bedömning från laboratoriet), provtagningstid
</t>
  </si>
  <si>
    <t>läkemedelsbehandling, dygnsvolym</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</si>
  <si>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</si>
  <si>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</si>
  <si>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</si>
  <si>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 xml:space="preserve">provtagningsdatum, frågeställning, anamnes, remitterande läkare </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</si>
  <si>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</si>
  <si>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</si>
  <si>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</si>
  <si>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 xml:space="preserve">provtagningsdatum och klockslag, datum och klockslag för senast intagen dos, aktuell dos, datum för senaste dosjustering och föregående dos, behandlingsorsak, övriga läkemedel, vikt och S-kreatinin, frågeställning </t>
  </si>
  <si>
    <t>provtagningsdatum och klockslag, datum och klockslag för senast intagen dos, datum för senaste dosjustering och föregående dos, övriga läkemedel, frågeställning</t>
  </si>
  <si>
    <t>provtagningsdatum och klockslag, datum och klockslag för senast intagen dos, datum för senaste dosjustering och föregående dosering, övriga läkemedel, vikt och frågeställning</t>
  </si>
  <si>
    <t xml:space="preserve">provtagningsdatum och klockslag, datum och klockslag för senast intagen dos, aktuell dos, datum för senaste dosjustering och föregående dos, övriga läkemedel, frågeställning </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</si>
  <si>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</si>
  <si>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 xml:space="preserve">provtagningsdatum och klockslag, datum och klockslag för senast intagen dos, aktuell dos, datum för senaste dosjustering och föregående dos, övriga läkemedel, vikt och frågeställning </t>
  </si>
  <si>
    <t>provtagningsdatum och klockslag, datum och klockslag för senast intagen dos, aktuell dos, datum för senaste dosjustering och föregående dos, övriga läkemedel, vikt (hos barn även längden), S-kreatinin, frågeställning</t>
  </si>
  <si>
    <t>provtagningsdatum och klockslag, datum och klockslag för senast intagen dos, dosering, datum för senaste dosjustering och föregående dosering, övriga läkemedel, vikt, S-kreatinin, frågeställning</t>
  </si>
  <si>
    <t>provtagningsdatum och klockslag, datum och klockslag för senast intagen dos, aktuell dos, datum för behandlingsstart och senaste dosjustering, diagnos och typ av infektion, övriga läkemedel, vikt, frågeställning</t>
  </si>
  <si>
    <t xml:space="preserve">provtagningsdatum och klockslag, datum och klockslag för senast intagen dos, aktuell dos, datum för senaste dosjustering och föregående dos, övriga läkemedel, vikt, S-kreatinin, frågeställning </t>
  </si>
  <si>
    <t>provtagningsdatum och klockslag, datum och klockslag för senast intagen dos, aktuell dos, datum för senaste dosjustering och föregående dos, övriga läkemedel, vikt, P-kreatinin, frågeställning</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</si>
  <si>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</si>
  <si>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provtagningsdatum och klockslag, datum och klockslag för senast intagen dos, datum för senaste dosjustering och föregående dos, övriga läkemedel, vikt, S-kreatinin, frågeställning</t>
  </si>
  <si>
    <t>provtagningsdatum och klockslag, datum och klockslag för senast intagen dos, datum för senaste dosjustering och föregående dosering, övriga läkemedel, vikt, frågeställning</t>
  </si>
  <si>
    <t>provtagningsdatum och klockslag, datum och klockslag för senast intagen dos Tibinide, aktuell dos, datum för senaste dosjustering och föregående dos, övriga läkemedel, vikt, S-kreatinin, frågeställning</t>
  </si>
  <si>
    <t>provtagningsdatum och klockslag, datum och klockslag för senast intagen dos, aktuell dos, datum för senaste dosjustering och föregående dos, övriga läkemedel, vikt, S-kreatinin, frågeställning</t>
  </si>
  <si>
    <t>provtagningsdatum och klockslag, datum och klockslag för senast intagen dos, aktuell dos, datum för senaste dosjustering och föregående dos, behandlingsorsak, övriga läkemedel, vikt, S-kreatinin, frågeställning</t>
  </si>
  <si>
    <t>provtagningsdatum och klockslag, datum och klockslag för senast intagen dos, aktuell dos, datum för senaste dosjustering och föregående dos, övriga läkemedel, frågeställning</t>
  </si>
  <si>
    <t>provtagningsdatum och klockslag, datum och klockslag för senast intagen dos, aktuell dos, datum för senaste dosjustering och föregående dosering, övriga läkemedel, vikt, S-kreatinin, frågeställning</t>
  </si>
  <si>
    <t>provtagningsdatum och klockslag, datum och klockslag för senast intagen dos, datum för senaste dosjustering och föregående dosering, övriga läkemedel, frågeställning</t>
  </si>
  <si>
    <t xml:space="preserve">provtagningsdatum och klockslag, datum och klockslag för senast intagen dos, aktuell dos, datum för senaste dosjustering och föregående dos, övriga läkemedel, vikt, frågeställning </t>
  </si>
  <si>
    <t>provtagningsdatum och klockslag, datum och klockslag för senast intagen dos, aktuell dos, datum för senaste dosjustering och föregående dos, övriga läkemedel, om patienten är rökare, frågeställning</t>
  </si>
  <si>
    <t>provtagningsdatum och klockslag, datum och klockslag för senast intagen dos, datum för senaste dosjustering och föregående dos, övriga läkemedel, vikt, frågeställning</t>
  </si>
  <si>
    <t>provtagningsdatum och klockslag, datum och klockslag för senast intagen dos, datum för senaste dosjustering och föregående dosering, övriga läkemedel, vikt, S-kreatinin, frågeställning</t>
  </si>
  <si>
    <t>provtagningsdatum och klockslag, datum och klockslag för senast intagen dos, aktuell dos, datum för senaste dosjustering och föregående dos, övriga läkemedel, vikt, frågeställning</t>
  </si>
  <si>
    <t xml:space="preserve">provtagningsdatum och klockslag, datum och klockslag för senast intagen dos, aktuell dos, datum för senaste dosjustering, föregående dos, orsak till provtagning, vikt, S-kreatinin, övriga läkemedel </t>
  </si>
  <si>
    <t>provtagningsdatum och klockslag, datum och klockslag för senast intagen dos, aktuell dos, datum för senaste dosjustering och föregående dos, övriga läkemedel, om patienten är rökare, vikt, S-kreatinin, frågeställning</t>
  </si>
  <si>
    <t>provtagningsdatum och klockslag, datum och klockslag för senast intagen dos, aktuell dos, datum för senaste dosjustering och föregående dos, orsak till provtagning, vikt, S-kreatinin, övriga läkemedel</t>
  </si>
  <si>
    <t>provtagningsdatum och klockslag, datum och klockslag för senast intagen dos, datum för senaste dosjustering och föregående dos, aktuell dos, övriga läkemedel, vikt, S-kreatinin, frågeställning</t>
  </si>
  <si>
    <t>provtagningsdatum och klockslag, datum och klockslag för senast intagen dos (både för 0-prov och 2- timmarsprov), datum för senaste dosjustering, föregående dos, övriga läkemedel, vikt (hos barn även längden), S-kreatinin, frågeställning</t>
  </si>
  <si>
    <t xml:space="preserve">provtagningsdatum och klockslag, datum och klockslag för senaste dos, aktuell dos, datum då patienten började med denna dos, övriga läkemedel, vikt, S-kreatinin, klinisk frågeställning för analys, behandlingsorsak </t>
  </si>
  <si>
    <t>provtagningsdatum och klockslag, datum och klockslag för senst intagen dos, aktuell dos, datum för senaste dosjustering och föregående dosering, övriga läkemedel, vikt, S-kreatinin, frågeställning, om analysen avser fenotypning av CYP2D6</t>
  </si>
  <si>
    <t>provtagningsdatum och klockslag, datum och klockslag för senst intagen dos, aktuell dos, datum för senaste dosjustering och föregående dos, övriga läkemedel, vikt, S-kreatinin, frågeställning</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</si>
  <si>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</si>
  <si>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provtagningsdatum och tid, datum och tid för senaste dosintag, nuvarande dosering, datum för senaste dosjustering och föregående dosering, övriga läkemedel, vikt, S-kreatinin, frågeställning</t>
  </si>
  <si>
    <t xml:space="preserve">provtagningsdatum och tid, frågeställning, anamnes, remitterande läkare </t>
  </si>
  <si>
    <t>provtagningsdatum, frågeställning, anamnes, remitterande läkare</t>
  </si>
  <si>
    <t>provtagningstid</t>
  </si>
  <si>
    <t>provtagningstid, akutell dos, datum/klockslag för senaste intagen dos, datum för senaste dosjustering, övriga läkemedel, ev. frågeställning</t>
  </si>
  <si>
    <t xml:space="preserve">provtagningstid, akutell dos, datum/klockslag för senaste intagen dos, datum för senaste dosjustering, övriga läkemedel, ev. frågeställning
</t>
  </si>
  <si>
    <t>vilket tiopurinläkemedlet patienten tar, vilken dos, när insättning/dosändring skedde, diagnos, behandlingseffekt/biverkningar, övriga läkemedel, om patienten har erhållit blodtransfusion den senaste månaden</t>
  </si>
  <si>
    <t>anamnes/frågeställning</t>
  </si>
  <si>
    <t xml:space="preserve">datum för senaste behandling med läkemedlet </t>
  </si>
  <si>
    <t>beställarkod: VÅKENN</t>
  </si>
  <si>
    <t>antal timmar efter senaste injektion</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</si>
  <si>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</si>
  <si>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frågeställning</t>
  </si>
  <si>
    <t>Vid "önskad analys": ange CDG-syndrom</t>
  </si>
  <si>
    <t>fullständig remiss med:, anamnes, händelse, symtom osv</t>
  </si>
  <si>
    <t>beställarkod: VÅKENN, tid för senaste dos, provtagningstid</t>
  </si>
  <si>
    <t>anamnes</t>
  </si>
  <si>
    <t>diagnos (t ex intrauterin död/anemi hos foster eller nyfödd/nedsatt fosteraktivitet/hydrops/annat), om modern har järnbristanemi eller hemoglobinopati</t>
  </si>
  <si>
    <t>information om patientens härkomst, ev. hereditet, labresultat för Hb och MCH samt Ferritin</t>
  </si>
  <si>
    <t>dygnsmängd</t>
  </si>
  <si>
    <t>provtagningsdatum, frågeställning</t>
  </si>
  <si>
    <t>dygnsmängd, förekommande läkemedelsbehandling.</t>
  </si>
  <si>
    <t>var biopsin är tagen,  definierad klinisk frågeställning, relevanta patientuppgifter</t>
  </si>
  <si>
    <t>beställande avd/mott´s telefonnummer</t>
  </si>
  <si>
    <t>beställande avd/mott´s telefonnummer, analys - immunfenotypning</t>
  </si>
  <si>
    <t>datum för senaste behandling med läkemedlet</t>
  </si>
  <si>
    <t>beställarkod: VÅKENN, provet skickas till Malmö.</t>
  </si>
  <si>
    <t>uppgift om rökvanor anges (antal/mängd).</t>
  </si>
  <si>
    <t>provtagningstid, relevant anamnes, frågeställning</t>
  </si>
  <si>
    <t>dygnsvolym</t>
  </si>
  <si>
    <t xml:space="preserve">dygnsmängd, eventuellt uppsamlingsperiod </t>
  </si>
  <si>
    <t>etnisk tillhörighet</t>
  </si>
  <si>
    <t>namn och födelsedatum för familjemedlem med känd sjukdom, hur patienten är släkt med denna</t>
  </si>
  <si>
    <t>diagnos/frågeställning</t>
  </si>
  <si>
    <t>Fyll i under rubrik FLÖDESCYTOMETRI önskad analys:, Kvantifiering (antal), Lymfocyt subklasser, ange frågeställning.</t>
  </si>
  <si>
    <t>anamnes/frågeställning, Om beställaren ej vet vilket enzym det gäller anges de läkemedel som avses.</t>
  </si>
  <si>
    <t>namn och födelsedatum för familjemedlem med känd sjukdom, hur patienten är släkt med denna.</t>
  </si>
  <si>
    <t>dygnsvolym, provtagningstid, förekommande läkemedelsbehandling</t>
  </si>
  <si>
    <t>längd och vikt</t>
  </si>
  <si>
    <t>provtagningstid, senaste dos</t>
  </si>
  <si>
    <t>dygnsmängd, uppsamlingstid</t>
  </si>
  <si>
    <t>dygnsmängd, uppsamlingsperiod, frågeställning</t>
  </si>
  <si>
    <t>aktuell medicinering</t>
  </si>
  <si>
    <t>provtagningstid, om patienten varit fastande</t>
  </si>
  <si>
    <t>provtagningstid, tid för senaste dos, eventuella läkemedel</t>
  </si>
  <si>
    <t>diagnos, ev transfusioner, graviditet, aktuell medicinering, övriga relevanta uppgifter</t>
  </si>
  <si>
    <t>beställarkod: VÅKENN, Beställs som S-Bensodiazepiner</t>
  </si>
  <si>
    <t>provtagningstid, pubertetsstadium</t>
  </si>
  <si>
    <t>anamnes, frågeställning, remitterande läkare, OBS! Avd måste precisera vilken drog de vill ha analyserad (det räcker att det anges 
ex centralstimulerande aminer/morfinalkaloider)</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</si>
  <si>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</si>
  <si>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Fosfolipidantikroppar:, P- Lupusantikoagulans, S-Kardiolipin-ak (IgG/IgM), S-b-2-Glykoprot I-ak (IgG/IgM)</t>
  </si>
  <si>
    <t xml:space="preserve">Kalcitriol, 1.25-Dihydroxi-vitamin D, Vitamin D, 1.25-dihydroxi-, Vitamin D 1.25- (OH)2- </t>
  </si>
  <si>
    <t>FAP, Skellefteå-sjukan, TTR-gen, MET30-mutation</t>
  </si>
  <si>
    <t>Hb-fraktionering, talassemi, thalassemi, abnormt hemoglobin, Hb-A2/-S/-C/-E/-D, Hb-varianter, hemoglobinelektrofores, hemoglobiner abnorma</t>
  </si>
  <si>
    <t>Hydroxykarbazepin, monohydroxykarbazepin, Trileptal</t>
  </si>
  <si>
    <t>Reverse trijodtyronin, rT3, 3.3'5'-trijod-L-tyronin</t>
  </si>
  <si>
    <t>H1/H1 genotyp</t>
  </si>
  <si>
    <t>Plasma kan förvaras/transporteras i rumstemperatur/kylt om ankomst till Klinisk farmakologi, Huddinge, sker inom 1 dygn från provtagning. Vid längre tids förvaring/transport skall provet hållas fryst.</t>
  </si>
  <si>
    <t>Plasma/serum kan förvaras/transporteras kylt om ankomst till Klinisk farmakologi, Huddinge, sker inom 7 dygn från provtagning. Vid längre tids förvaring/transport skall provet hållas fryst.</t>
  </si>
  <si>
    <t>Vid förfrågningar kontakta läkare på KlinKem.</t>
  </si>
  <si>
    <t>Sahlgrenska</t>
  </si>
  <si>
    <t>Acetylkolinreceptor-antikroppar (IgG)</t>
  </si>
  <si>
    <t>Kompletterande analyser: Antikroppar mot Muskelspecifik Tyrosinkinas (MuSK)</t>
  </si>
  <si>
    <t>Myasteni, Anti-AchR, Kolinerg receptor AK, AchR-AK</t>
  </si>
  <si>
    <t>1 gelrör (gul propp) eller 1 rör utan tillsats (röd propp) 5 mL. Minsta mängd 1 mL.</t>
  </si>
  <si>
    <t>http://www.karolinska.se/KUL/Alla-anvisningar/Anvisning/9600</t>
  </si>
  <si>
    <t xml:space="preserve">Kylförvaring om transport inte sker samma dag som provtagningen. 
Om möjligt skicka provet direkt till Karolinska Universitetslaboratoriet, Solna. </t>
  </si>
  <si>
    <t>Myasteni</t>
  </si>
  <si>
    <t>Antikroppar mot tvärstrimmig muskel, acetylcholinreceptor. Positiv anti-AChR kompletteras med anti-Titin. Negativ anti-AChR kompletteras med anti-MuSK.</t>
  </si>
  <si>
    <t>Klinisk Kemi, Gävle</t>
  </si>
  <si>
    <t>Karolinska, Huddinge</t>
  </si>
  <si>
    <t>Klinisk Patologi och Cytologi, Karolinska, Huddinge</t>
  </si>
  <si>
    <t>Klinisk Genetik, Karolinska, Solna</t>
  </si>
  <si>
    <t>Karolinska, Solna</t>
  </si>
  <si>
    <t>TRoLL, Karolinska, Huddinge</t>
  </si>
  <si>
    <t>Klinisk Farmakologi, Linköping</t>
  </si>
  <si>
    <t>Klinisk Immunologi, LabMedicin Skåne, Lund</t>
  </si>
  <si>
    <t>Klinisk Kemi, LabMedicin Skåne, Malmö</t>
  </si>
  <si>
    <t>Specialkemi Läkemedel, LabMedicin Skåne, Lund</t>
  </si>
  <si>
    <t>Klinisk Kemi, Norrlands Universitetssjukhus</t>
  </si>
  <si>
    <t>Klinisk Genetik, Norrlands Universitetssjukhus</t>
  </si>
  <si>
    <t>Hormonlaboratoriet, Oslo Universitetssykehus</t>
  </si>
  <si>
    <t>Rättsmedicinalverket, Linköping</t>
  </si>
  <si>
    <t>RefLab, Köpenhamn</t>
  </si>
  <si>
    <t>ALS Scandinavia AB, Luleå</t>
  </si>
  <si>
    <t>BeVital, Bergen</t>
  </si>
  <si>
    <t>Immunlab, Sahlgrenska</t>
  </si>
  <si>
    <t>Klinisk Genetik, Sahlgrenska</t>
  </si>
  <si>
    <t>Klinisk Immunologi och Transfusionsmedicin, Sahlgrenska</t>
  </si>
  <si>
    <t>Klinisk Kemi, Sahlgrenska</t>
  </si>
  <si>
    <t>Neurokemi, Sahlgrenska, Mölndal</t>
  </si>
  <si>
    <t>Tillväxtlaboratoriet, Sahlgrenska</t>
  </si>
  <si>
    <t>Klinisk Genetik, Uppsala</t>
  </si>
  <si>
    <t>Klinisk Kemi och Farmakologi, Uppsala</t>
  </si>
  <si>
    <t>Klinisk Patologi och Cytologi, Uppsala</t>
  </si>
  <si>
    <t>Transfusionsmedicin, Blodcentralen, Uppsala</t>
  </si>
  <si>
    <t>Cellulär Immunologi, Rudbecklab ing. 11, Uppsala</t>
  </si>
  <si>
    <t>Autoimmunitet och Allergi, Rudbecklab ing. 5, Uppsala</t>
  </si>
  <si>
    <t>Klinisk Immunologi och Transfusionsmedicin, Uppsala</t>
  </si>
  <si>
    <t>Unilabs, Eskilstuna</t>
  </si>
  <si>
    <t>Wieslab, Malmö</t>
  </si>
  <si>
    <t>Klinisk Kemi, Universitetssjukhuset Örebro</t>
  </si>
  <si>
    <t>Arbets- och Miljömedicinska Kliniken, Örebro</t>
  </si>
  <si>
    <t>MissbruksLab, Karolinska</t>
  </si>
  <si>
    <t>Osteoporosenheten, Mottagningen för metabola sjukdomar, ingång 40 1tr, Akademiska Sjukhuset, 751 85 Uppsala</t>
  </si>
  <si>
    <t>Lunds Universitet, avdelning onkologi,
Klinsika Vetenskaper,
Medicon Village,
Åke Borg,
221 81 Lund,
Tel: 046-222 42 32</t>
  </si>
  <si>
    <t>Se Granulocytfunktion- screening resp utvidgad</t>
  </si>
  <si>
    <t>Kronisk granulomatös sjukdom</t>
  </si>
  <si>
    <t>Cystin, kvant</t>
  </si>
  <si>
    <t>glutarat, 3-hydroxyfettsyror</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</si>
  <si>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</si>
  <si>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Protrombin koncentrationsbestämning, koagulationsfaktor II, FII, Faktor 2</t>
  </si>
  <si>
    <t>Koagulationsfaktor IX, FIX, Faktor 9</t>
  </si>
  <si>
    <t>Koagulationsfaktor V, FV, Faktor 5</t>
  </si>
  <si>
    <t>Koagulationsfaktor VII, FVII, Faktor 7</t>
  </si>
  <si>
    <t>Koagulationsfaktor VIII, Faktor 8</t>
  </si>
  <si>
    <t>Koagulationsfaktor X, FX, Faktor 10</t>
  </si>
  <si>
    <t>Koagulationsfaktor XI, FXI, Faktor 11</t>
  </si>
  <si>
    <t>Koagulationsfaktor XII, FXII, Faktor 12</t>
  </si>
  <si>
    <t>Koagulationsfaktor XIII, FXIII, Faktor 13</t>
  </si>
  <si>
    <t>GA1, GM1, GM2, GD1a, GD1b, GQ1b -ak</t>
  </si>
  <si>
    <t>Hereditär hemokromatos</t>
  </si>
  <si>
    <t>HLA Klass I + II + antikropps-undersökning, korstest</t>
  </si>
  <si>
    <t xml:space="preserve"> antikroppar, Heat shock protein</t>
  </si>
  <si>
    <t>Metoxi-4-hydroximandelat 3-, MHMA, HMM, Äldre benämning: VMA=Mandelsyra</t>
  </si>
  <si>
    <t>Familjär hypertrof kardiomyopati, Hypertrophic cardiomyopathy, HCM, FHC, MYBPC3, MYH7, ACTN2, MYL2, TNNI3</t>
  </si>
  <si>
    <t>löslig, sIL-2R</t>
  </si>
  <si>
    <t>Amylas iso-, saliv-</t>
  </si>
  <si>
    <t>Isocyanat-antikroppar</t>
  </si>
  <si>
    <t>Isocyanat-ak (IgE)</t>
  </si>
  <si>
    <t>Hemofili A DNA-diagnostik, Blödarsjuka, Fosterdiagnostik, Intron 22, Intron 1, inversionsmutation, Sekvensering, Faktor VIII, Faktor 8</t>
  </si>
  <si>
    <t>Debrisokin-test, Cytokrom P450 2C19 (CYP2C19), Cytokrom P450 2C9 (CYP2C9), N-Acetyltransferas 2 (NAT2)</t>
  </si>
  <si>
    <t>LP(a)</t>
  </si>
  <si>
    <t>Monoaminmetaboliter, HVA, 5-HIAA, 5-HIAA korr, HMPG</t>
  </si>
  <si>
    <t>Metylentetrahydrofolatreduktas genotyp</t>
  </si>
  <si>
    <t>MuSK-ak, Myasteni, antikroppar</t>
  </si>
  <si>
    <t>Muskelspecifikt tyrosinkinas-ak (IgG)</t>
  </si>
  <si>
    <t>Anti-Hu, Ri, Yo, limbisk encefalit, NMDAR, NR1</t>
  </si>
  <si>
    <t>Neuronala antikroppar (IgG)</t>
  </si>
  <si>
    <t>N-terminal telopeptid av kollagen typ 1/Kreatinin-kvot</t>
  </si>
  <si>
    <t>Prov kan antingen tas efter fasta (minst 12 h) eller efter måltid beroende på frågeställning.</t>
  </si>
  <si>
    <t>parathormon</t>
  </si>
  <si>
    <t>Protrombin-gen mutation, Faktor II</t>
  </si>
  <si>
    <t>Könshormonbindande globulin, Sex Hormone Binding Globulin</t>
  </si>
  <si>
    <t xml:space="preserve">I analysen ingår metaboliter till substanserna i listan överst på sidan. 
Fler substanser analyseras i metoden Internetdroger i urin (Karolinska). </t>
  </si>
  <si>
    <t>Vitamin D.25-OH-</t>
  </si>
  <si>
    <t>IA2-antikroppar (IgG)</t>
  </si>
  <si>
    <t>I kyl i 21h, därefter frys. Transporteras i rumstemperatur. Fryst serum skickas fryst.</t>
  </si>
  <si>
    <t>Hållbart 1 v i kyl. Prover från patienter som behandlas med ACE hämmare (t. ex. Captopril) bör analyseras inom 4 timmar.</t>
  </si>
  <si>
    <t>Prover från patienter som behandlas med ACE hämmare (t. ex. Captopril) bör analyseras inom 4 timmar.</t>
  </si>
  <si>
    <t>Centrifugeras snarast. Avskilj plasma till 5 mL plaströr och frys omedelbart i i &lt;-15°C (ska vara infryst inom 4 h från provtagning).</t>
  </si>
  <si>
    <t>Acylkarnitinprofil, betaoxidationsdefekter, karnitinbrist, organiska acidurier</t>
  </si>
  <si>
    <t>Plasma (ej helblod) kan skickas rumstempererat om det är framme inom 1 dygn, annars fryses plasma. Undvik att skicka prover per post på torsdagar och fredagar. Post märkes A-post.</t>
  </si>
  <si>
    <t>ALA, kvant</t>
  </si>
  <si>
    <t>Ca 20 mL stickprov urin u t (gärna morgonurin). Ljusskyddas med ex. aluminiumfolie.</t>
  </si>
  <si>
    <t>önskemål/frågeställning/diagnos, kortfattat kliniska data, medicinering</t>
  </si>
  <si>
    <t>Aminolevulinsyra, Aminolevulinat, 5-Aminolevulinsyra, delta-aminolevulinsyra, 5-ALA, Porfyrinprekursorer</t>
  </si>
  <si>
    <t xml:space="preserve">Porfyricentrum CMMS, Provinlämningen L7:00, Karolinska Universitetslaboratoriet, Karolinska Universitetssjukhuset Solna, 171 64 Solna  </t>
  </si>
  <si>
    <t>Förvaras i kyl när det ej är under transport. Fryses och skickas fryst, om prov ej når lab Solna (porfyricentrum, CMMS) inom 24 h</t>
  </si>
  <si>
    <t>Centrifugeras snarast, inom 2 h från provtagning. 
Avskilj plasma till 5 mL plaströr och frys omedelbart i &lt;-15°C (ska vara infryst inom 3 h från provtagning).</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</si>
  <si>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</si>
  <si>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Cerebrospinalvätska (Csv) i ett centrifugrör med gul skruvkork (sterilt plaströr, polypropen, polypropylen).
Vuxna: minst 10 mL, barn &lt;16 år: 3 mL.
Vid stickblödning kasseras den första mL, anges på remissen.
Provröret vänds minst 5 ggr efter provtagning.</t>
  </si>
  <si>
    <t>Fryst prov skickas med kolsyreis i frigolitlåda.
I undantagsfall kan prov skickas ofryst provtagningsdagen (mån-tors, ej dag före helg) om prov ankommer Neurokemi Mölndal inom 24 h.</t>
  </si>
  <si>
    <t>Centrifugera 10 min vid 2000g och avskilj till kryorör. Frys.
OBS! Centrifugering efter eventuell cellräkning!
Prov får inte tinas efter infrysning!</t>
  </si>
  <si>
    <t>Datum</t>
  </si>
  <si>
    <t xml:space="preserve">Välj i första hand analysen Erc(B)-Membranproteiner.
I andra hand, kontakta Klinisk kemi, Södersjukhuset före provtagning, telefon 08-616 3463/3440. </t>
  </si>
  <si>
    <t>Extern</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</si>
  <si>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</si>
  <si>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</si>
  <si>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</si>
  <si>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</si>
  <si>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</si>
  <si>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</si>
  <si>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</si>
  <si>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</si>
  <si>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</si>
  <si>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</si>
  <si>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</si>
  <si>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</si>
  <si>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</si>
  <si>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</si>
  <si>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</si>
  <si>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</si>
  <si>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</si>
  <si>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</si>
  <si>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</si>
  <si>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</si>
  <si>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</si>
  <si>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</si>
  <si>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</si>
  <si>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</si>
  <si>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</si>
  <si>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</si>
  <si>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</si>
  <si>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</si>
  <si>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</si>
  <si>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</si>
  <si>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</si>
  <si>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</si>
  <si>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</si>
  <si>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</si>
  <si>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</si>
  <si>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</si>
  <si>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</si>
  <si>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</si>
  <si>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</si>
  <si>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</si>
  <si>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</si>
  <si>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</si>
  <si>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</si>
  <si>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</si>
  <si>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</si>
  <si>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</si>
  <si>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</si>
  <si>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</si>
  <si>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</si>
  <si>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</si>
  <si>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</si>
  <si>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</si>
  <si>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</si>
  <si>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</si>
  <si>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</si>
  <si>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</si>
  <si>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</si>
  <si>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</si>
  <si>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</si>
  <si>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</si>
  <si>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</si>
  <si>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</si>
  <si>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</si>
  <si>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</si>
  <si>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</si>
  <si>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</si>
  <si>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</si>
  <si>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</si>
  <si>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</si>
  <si>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</si>
  <si>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</si>
  <si>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</si>
  <si>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</si>
  <si>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</si>
  <si>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</si>
  <si>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</si>
  <si>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</si>
  <si>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</si>
  <si>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</si>
  <si>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</si>
  <si>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</si>
  <si>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</si>
  <si>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</si>
  <si>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</si>
  <si>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</si>
  <si>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</si>
  <si>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</si>
  <si>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</si>
  <si>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</si>
  <si>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</si>
  <si>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</si>
  <si>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</si>
  <si>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</si>
  <si>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</si>
  <si>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</si>
  <si>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</si>
  <si>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</si>
  <si>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</si>
  <si>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</si>
  <si>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</si>
  <si>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</si>
  <si>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</si>
  <si>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</si>
  <si>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</si>
  <si>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</si>
  <si>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</si>
  <si>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</si>
  <si>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</si>
  <si>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</si>
  <si>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</si>
  <si>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</si>
  <si>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</si>
  <si>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</si>
  <si>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</si>
  <si>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</si>
  <si>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</si>
  <si>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</si>
  <si>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</si>
  <si>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</si>
  <si>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</si>
  <si>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</si>
  <si>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</si>
  <si>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</si>
  <si>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</si>
  <si>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</si>
  <si>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</si>
  <si>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</si>
  <si>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</si>
  <si>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</si>
  <si>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</si>
  <si>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</si>
  <si>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</si>
  <si>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</si>
  <si>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</si>
  <si>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</si>
  <si>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</si>
  <si>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</si>
  <si>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</si>
  <si>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</si>
  <si>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</si>
  <si>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</si>
  <si>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</si>
  <si>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</si>
  <si>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</si>
  <si>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</si>
  <si>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</si>
  <si>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</si>
  <si>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</si>
  <si>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</si>
  <si>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</si>
  <si>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</si>
  <si>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</si>
  <si>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</si>
  <si>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</si>
  <si>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</si>
  <si>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</si>
  <si>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</si>
  <si>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</si>
  <si>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</si>
  <si>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</si>
  <si>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</si>
  <si>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</si>
  <si>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</si>
  <si>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</si>
  <si>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</si>
  <si>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</si>
  <si>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</si>
  <si>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</si>
  <si>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</si>
  <si>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</si>
  <si>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</si>
  <si>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</si>
  <si>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</si>
  <si>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</si>
  <si>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</si>
  <si>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</si>
  <si>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</si>
  <si>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</si>
  <si>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</si>
  <si>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</si>
  <si>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</si>
  <si>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</si>
  <si>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</si>
  <si>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</si>
  <si>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</si>
  <si>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</si>
  <si>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</si>
  <si>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</si>
  <si>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</si>
  <si>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</si>
  <si>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</si>
  <si>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</si>
  <si>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</si>
  <si>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</si>
  <si>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</si>
  <si>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</si>
  <si>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</si>
  <si>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</si>
  <si>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</si>
  <si>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</si>
  <si>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</si>
  <si>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</si>
  <si>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</si>
  <si>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</si>
  <si>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</si>
  <si>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</si>
  <si>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</si>
  <si>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</si>
  <si>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</si>
  <si>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</si>
  <si>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</si>
  <si>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</si>
  <si>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</si>
  <si>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</si>
  <si>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</si>
  <si>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</si>
  <si>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</si>
  <si>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</si>
  <si>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</si>
  <si>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</si>
  <si>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</si>
  <si>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</si>
  <si>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</si>
  <si>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</si>
  <si>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</si>
  <si>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</si>
  <si>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</si>
  <si>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</si>
  <si>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</si>
  <si>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</si>
  <si>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</si>
  <si>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</si>
  <si>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</si>
  <si>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</si>
  <si>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</si>
  <si>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</si>
  <si>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</si>
  <si>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</si>
  <si>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</si>
  <si>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</si>
  <si>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</si>
  <si>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</si>
  <si>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</si>
  <si>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</si>
  <si>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</si>
  <si>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</si>
  <si>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</si>
  <si>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</si>
  <si>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</si>
  <si>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</si>
  <si>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</si>
  <si>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</si>
  <si>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</si>
  <si>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</si>
  <si>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</si>
  <si>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</si>
  <si>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</si>
  <si>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</si>
  <si>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</si>
  <si>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</si>
  <si>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</si>
  <si>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</si>
  <si>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</si>
  <si>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</si>
  <si>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</si>
  <si>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</si>
  <si>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</si>
  <si>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</si>
  <si>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</si>
  <si>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</si>
  <si>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</si>
  <si>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</si>
  <si>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</si>
  <si>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</si>
  <si>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</si>
  <si>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</si>
  <si>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</si>
  <si>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</si>
  <si>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</si>
  <si>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</si>
  <si>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</si>
  <si>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</si>
  <si>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</si>
  <si>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</si>
  <si>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</si>
  <si>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</si>
  <si>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</si>
  <si>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</si>
  <si>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</si>
  <si>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</si>
  <si>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</si>
  <si>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</si>
  <si>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</si>
  <si>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</si>
  <si>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</si>
  <si>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</si>
  <si>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</si>
  <si>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</si>
  <si>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</si>
  <si>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</si>
  <si>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</si>
  <si>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</si>
  <si>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</si>
  <si>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</si>
  <si>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</si>
  <si>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</si>
  <si>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</si>
  <si>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</si>
  <si>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</si>
  <si>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</si>
  <si>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</si>
  <si>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</si>
  <si>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</si>
  <si>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</si>
  <si>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</si>
  <si>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</si>
  <si>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</si>
  <si>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</si>
  <si>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</si>
  <si>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</si>
  <si>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</si>
  <si>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</si>
  <si>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</si>
  <si>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</si>
  <si>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</si>
  <si>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</si>
  <si>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</si>
  <si>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</si>
  <si>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</si>
  <si>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</si>
  <si>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</si>
  <si>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</si>
  <si>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</si>
  <si>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</si>
  <si>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</si>
  <si>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</si>
  <si>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</si>
  <si>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</si>
  <si>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</si>
  <si>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</si>
  <si>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</si>
  <si>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X342</t>
  </si>
  <si>
    <t>X343</t>
  </si>
  <si>
    <t>X344</t>
  </si>
  <si>
    <t>X345</t>
  </si>
  <si>
    <t>X346</t>
  </si>
  <si>
    <t>X347</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</si>
  <si>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</si>
  <si>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</si>
  <si>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</si>
  <si>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</si>
  <si>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</si>
  <si>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</si>
  <si>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</si>
  <si>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</si>
  <si>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</si>
  <si>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</si>
  <si>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</si>
  <si>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</si>
  <si>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</si>
  <si>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</si>
  <si>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</si>
  <si>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</si>
  <si>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</si>
  <si>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</si>
  <si>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</si>
  <si>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</si>
  <si>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</si>
  <si>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</si>
  <si>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</si>
  <si>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</si>
  <si>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</si>
  <si>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</si>
  <si>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</si>
  <si>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</si>
  <si>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</si>
  <si>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</si>
  <si>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</si>
  <si>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</si>
  <si>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</si>
  <si>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</si>
  <si>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</si>
  <si>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</si>
  <si>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</si>
  <si>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</si>
  <si>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</si>
  <si>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</si>
  <si>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</si>
  <si>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</si>
  <si>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</si>
  <si>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</si>
  <si>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</si>
  <si>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</si>
  <si>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</si>
  <si>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</si>
  <si>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</si>
  <si>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</si>
  <si>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</si>
  <si>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</si>
  <si>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</si>
  <si>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</si>
  <si>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</si>
  <si>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</si>
  <si>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</si>
  <si>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</si>
  <si>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</si>
  <si>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</si>
  <si>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</si>
  <si>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</si>
  <si>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</si>
  <si>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</si>
  <si>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</si>
  <si>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</si>
  <si>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</si>
  <si>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</si>
  <si>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</si>
  <si>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</si>
  <si>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</si>
  <si>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</si>
  <si>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</si>
  <si>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</si>
  <si>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</si>
  <si>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</si>
  <si>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</si>
  <si>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</si>
  <si>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</si>
  <si>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</si>
  <si>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</si>
  <si>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</si>
  <si>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</si>
  <si>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</si>
  <si>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</si>
  <si>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</si>
  <si>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</si>
  <si>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</si>
  <si>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</si>
  <si>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</si>
  <si>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</si>
  <si>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</si>
  <si>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</si>
  <si>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</si>
  <si>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</si>
  <si>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</si>
  <si>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</si>
  <si>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</si>
  <si>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</si>
  <si>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</si>
  <si>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</si>
  <si>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</si>
  <si>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</si>
  <si>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</si>
  <si>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</si>
  <si>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</si>
  <si>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</si>
  <si>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</si>
  <si>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</si>
  <si>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</si>
  <si>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</si>
  <si>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Referensintervall</t>
  </si>
  <si>
    <t>Ackrediterad</t>
  </si>
  <si>
    <t>Absorbanskurva</t>
  </si>
  <si>
    <t>Intern</t>
  </si>
  <si>
    <t>1 sterilt plaströr med skruvkork. 3 mL cerebrospinalvätska (rör nr 3 eller senare i tappningsordning).</t>
  </si>
  <si>
    <t>Ljusskyddas med aluminiumfolie. På samma rör kan analys av Csv-Celler, Csv-Glukos och Csv-Albumin utföras.</t>
  </si>
  <si>
    <t>Se utlåtande</t>
  </si>
  <si>
    <t>Nej</t>
  </si>
  <si>
    <t>Acetoacetat, kvant</t>
  </si>
  <si>
    <t>1 plaströr med skruvkork, 10 mL urin utan tillsats.</t>
  </si>
  <si>
    <t>Ingår i U-Testremsa</t>
  </si>
  <si>
    <t>Remiss 4</t>
  </si>
  <si>
    <t>0 arb enh</t>
  </si>
  <si>
    <t>ACTH-belastning</t>
  </si>
  <si>
    <t>Synachtentest</t>
  </si>
  <si>
    <t>Pt-</t>
  </si>
  <si>
    <t>Remiss 2</t>
  </si>
  <si>
    <t>AFP (Beställningsbar i Cosmic)</t>
  </si>
  <si>
    <t>1 gelrör (gul propp) för bestämning av S-Kortisol tas före samt efter Synachtentillförsel.</t>
  </si>
  <si>
    <t>1 år och äldre (ej gravida) &lt; 10 µg/L</t>
  </si>
  <si>
    <t>Ja</t>
  </si>
  <si>
    <t>Alaninaminotransferas</t>
  </si>
  <si>
    <t>Remiss 1</t>
  </si>
  <si>
    <t>ALAT (Beställningsbar i Cosmic)</t>
  </si>
  <si>
    <t xml:space="preserve">0-16 år ≤ 0.70 µkat/L,
17 år ≤ 0.74 µkat/L,
Kvinnor 18 år och äldre ≤ 0.75 µkat/L,
Män 18 år och äldre ≤ 1.10 µkat/L </t>
  </si>
  <si>
    <t>Albumin</t>
  </si>
  <si>
    <t>1 NaHeparin-rör (mörkblå propp). Prov för S-Albumin ska tas samtidigt.</t>
  </si>
  <si>
    <t>Inom 4 h.</t>
  </si>
  <si>
    <t xml:space="preserve">Analysen utförs dagtid måndag-fredag. </t>
  </si>
  <si>
    <t xml:space="preserve">1 sterilt plaströr med skruvkork, 1mL Cerebrospinalvätska (rör nr 3 eller senare i tappningsordningen). Lämnas omedelbart till Klinisk Kemi. </t>
  </si>
  <si>
    <t xml:space="preserve">På samma rör kan analys av Csv-Celler och Csv-Glukos utföras. Önskas även analys av Csv-Absorbanskurva på samma rör behövs 3 mL cerebrospinalvätska samt att provet måste ljusskyddas med aluminiumfolie. 
</t>
  </si>
  <si>
    <t>Albumin (Beställningsbar i Cosmic)</t>
  </si>
  <si>
    <t>0-30 dagar &lt;700 mg/L, 1-3 mån &lt;450 mg/L, 3-6 mån &lt;250 mg/L, 6 mån-14 år &lt;225 mg/L, 15-45 år &lt;320 mg/L, 46 år och över &lt;420 mg/L</t>
  </si>
  <si>
    <t xml:space="preserve">1 dygnsmängd urin utan tillsats. </t>
  </si>
  <si>
    <t>&lt;25 mg/dygn</t>
  </si>
  <si>
    <t>Används när U-Albumin/Kreatinin kvot inte är tillämpbart p.g.a avvikande kreatininutsöndring. Analyseras dygnet runt.</t>
  </si>
  <si>
    <t>1 NaHeparin-rör (mörkblå propp)</t>
  </si>
  <si>
    <t>http://www.ltv.se/imagevault/publishedmedia/dbhd9j4oipt8tkb8itvp/Remiss_5_Klinisk_kemi_version_140331.pdf</t>
  </si>
  <si>
    <t>Referensintervall saknas.</t>
  </si>
  <si>
    <t>Analysen utförs dagtid måndag-fredag.</t>
  </si>
  <si>
    <t>tU-</t>
  </si>
  <si>
    <t>Urin utan tillsats samlas under natten.</t>
  </si>
  <si>
    <t>Används när Albumin/kreatininkvot inte är tillämpbart  p.g.a. avvikande kreatininutsöndring.</t>
  </si>
  <si>
    <t>Albumin, mikro (Beställningsbar i Cosmic)</t>
  </si>
  <si>
    <t xml:space="preserve">Diskriminationsgräns för diabetiker &lt;20 µg/min. </t>
  </si>
  <si>
    <t>Ett plaströr med gul tryckkork. 5 mL morgonurin eller annat stickprov</t>
  </si>
  <si>
    <t xml:space="preserve">OBS! Patienten får ej ha urinvägsinfektion, menstruation eller feber vid provtagningstillfället. </t>
  </si>
  <si>
    <t>Albumin/Kreatinin kvot (Beställningsbar i Cosmic)</t>
  </si>
  <si>
    <t>Morgonurin: &lt; 3.0 g/mol kreatinin,
Annat stickprov: &lt; 5.0 g/mol kreatinin</t>
  </si>
  <si>
    <t>Specifikt IgE</t>
  </si>
  <si>
    <t>allergi</t>
  </si>
  <si>
    <t>För att påvisa eller utesluta en reaktionsbenägenhet mot ett utpekat allergen eller allergengrupp.</t>
  </si>
  <si>
    <t>&lt;0.35 kU/L</t>
  </si>
  <si>
    <t>Alkaliskt fosfatas</t>
  </si>
  <si>
    <t>ALP (Beställningsbar i Cosmic)</t>
  </si>
  <si>
    <t>0-6 mån: &lt;4.0 µkat/L,
7 mån-16 år: &lt;7,0 µkat/L,
&gt; 17 år: 0.6 - 1.8 µkat/L</t>
  </si>
  <si>
    <t>1 NaHeparin-rör (mörkblå propp). Provet placeras omedelbart efter provtagning på isbad.</t>
  </si>
  <si>
    <t>Kontakta alltid laboratoriet före provtagning.</t>
  </si>
  <si>
    <t>Ammoniak (Beställningsbar i Cosmic)</t>
  </si>
  <si>
    <t xml:space="preserve">1 mån - 18 år: 21-50 µmol/L,
Vuxna 18 - 99 år: 11-32 µmol/L 
</t>
  </si>
  <si>
    <t>AT</t>
  </si>
  <si>
    <t>1 NaCitrat-rör (ljusblå/svart propp).</t>
  </si>
  <si>
    <t>Antitrombin (Beställningsbar i Cosmic)</t>
  </si>
  <si>
    <t>Centrifugera och avskilj plasma inom 1 h. Pipettera ej i skiktet 1 cm närmast blodkropparna.</t>
  </si>
  <si>
    <t>Hållbart 48h i kyl, därefter frys.</t>
  </si>
  <si>
    <t>0.85 - 1.25 kIE/L</t>
  </si>
  <si>
    <t>a1-Antitrypsin, alfa1-, AAT</t>
  </si>
  <si>
    <t>Ingår även i S-Proteinelektrofores.</t>
  </si>
  <si>
    <t>Antitrypsin (Beställningsbar i Cosmic)</t>
  </si>
  <si>
    <t>Kvinnor: 0.94 - 1.94 g/L,
Män: 0.86 - 1.75 g/L</t>
  </si>
  <si>
    <t>APTT</t>
  </si>
  <si>
    <t>1 NaCitrat-rör (ljusblå/svart propp). Viktigt att röret fylls helt. Ta provet genom direkt venpunktion, ej via inneliggande kanyl.</t>
  </si>
  <si>
    <t>APT-tid (Beställningsbar i Cosmic)</t>
  </si>
  <si>
    <t>Se "övrigt"</t>
  </si>
  <si>
    <t>Före transport måste provet centrifugeras och plasma separeras. Prov från behandlade patienter (se "övrigt") måste analyseras inom 4 h. Övriga patientprov inom 8 h.</t>
  </si>
  <si>
    <t>Hållbart i rumstemperatur</t>
  </si>
  <si>
    <t>28-40s</t>
  </si>
  <si>
    <t>Prov från patienter som behandlas med heparin, lågmolekylärt heparin och liknande substanser ska centrifugeras så fort som möjligt och senast inom 1 timme efter provtagning. Analysen utförs hela dygnet, alla dagar.</t>
  </si>
  <si>
    <t>Aspartataminotransferas</t>
  </si>
  <si>
    <t>ASAT (Beställningsbar i Cosmic)</t>
  </si>
  <si>
    <t>0-6 mån: ≤1.20 µkat/L,
7 mån-2 år:  ≤0.90 µkat/L,
3-10 år: ≤0.80 µkat/L,
11-17 år: ≤0.70 µkat/L,
Kvinnor 18 år och äldre: ≤0.60 µkat/L,
Män 18 år och äldre: ≤0.75 µkat/L</t>
  </si>
  <si>
    <t>Externa</t>
  </si>
  <si>
    <t>Interna</t>
  </si>
  <si>
    <t>Ascites-</t>
  </si>
  <si>
    <t>Perikard-</t>
  </si>
  <si>
    <t>Nästa externa ID:</t>
  </si>
  <si>
    <t>X</t>
  </si>
  <si>
    <t>Nästa interna ID:</t>
  </si>
  <si>
    <r>
      <t>1</t>
    </r>
    <r>
      <rPr>
        <b/>
        <sz val="8"/>
        <color theme="1"/>
        <rFont val="Calibri"/>
        <family val="2"/>
        <scheme val="minor"/>
      </rPr>
      <t xml:space="preserve"> LiHeparin</t>
    </r>
    <r>
      <rPr>
        <sz val="8"/>
        <color theme="1"/>
        <rFont val="Calibri"/>
        <family val="2"/>
        <scheme val="minor"/>
      </rPr>
      <t>-rör med gel (mintrgön propp).</t>
    </r>
  </si>
  <si>
    <t>1 ACD-rör (ljusgul propp),
2 EDTA-rör (lila propp),
1 rör utan tillsats (röd propp) (endast pat.).</t>
  </si>
  <si>
    <t xml:space="preserve">1 ACD-rör (ljusgul propp)   </t>
  </si>
  <si>
    <t>Immunglobulin D, Hyper IgD Syndrom, HIDS</t>
  </si>
  <si>
    <t>1 gelrör (gul propp). Minsta mängd 1mL.</t>
  </si>
  <si>
    <t xml:space="preserve">Kompletterande analyser: IgA, Mevalonat U- </t>
  </si>
  <si>
    <t>http://www.karolinska.se/KUL/Alla-anvisningar/Anvisning/9639</t>
  </si>
  <si>
    <t>X459</t>
  </si>
  <si>
    <t>Mevalonsyra</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</si>
  <si>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</si>
  <si>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Mevalonat</t>
  </si>
  <si>
    <t>Om provet ej kan vara CMMS tillhanda provtagningsdagen, ska urinen förvaras fryst.
Fryst prov skickas fryst. Undvik att skicka prover per post på torsdagar och fredagar. Post märkes A-post.</t>
  </si>
  <si>
    <t>http://www.karolinska.se/KUL/Alla-anvisningar/Anvisning/9564</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</si>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</sst>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kr&quot;_-;\-* #,##0.00\ &quot;kr&quot;_-;_-* &quot;-&quot;??\ &quot;kr&quot;_-;_-@_-"/>
    <numFmt numFmtId="164" formatCode="yyyy/mm/dd;@"/>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1"/>
      <name val="Calibri"/>
      <family val="2"/>
      <scheme val="minor"/>
    </font>
    <font>
      <b/>
      <sz val="8"/>
      <color theme="1"/>
      <name val="Calibri"/>
      <family val="2"/>
      <scheme val="minor"/>
    </font>
    <font>
      <u/>
      <sz val="11"/>
      <color theme="10"/>
      <name val="Calibri"/>
      <family val="2"/>
      <scheme val="minor"/>
    </font>
    <font>
      <u/>
      <sz val="11"/>
      <color theme="11"/>
      <name val="Calibri"/>
      <family val="2"/>
      <scheme val="minor"/>
    </font>
    <font>
      <u/>
      <sz val="8"/>
      <color theme="10"/>
      <name val="Calibri"/>
      <family val="2"/>
      <scheme val="minor"/>
    </font>
    <font>
      <u/>
      <sz val="8"/>
      <color theme="10"/>
      <name val="Calibri"/>
      <family val="2"/>
      <scheme val="minor"/>
    </font>
    <font>
      <sz val="9"/>
      <color theme="1"/>
      <name val="Calibri"/>
      <family val="2"/>
      <scheme val="minor"/>
    </font>
    <font>
      <u/>
      <sz val="8"/>
      <color theme="1"/>
      <name val="Calibri"/>
      <family val="2"/>
      <scheme val="minor"/>
    </font>
    <font>
      <sz val="8"/>
      <color theme="1"/>
      <name val="Calibri"/>
      <family val="2"/>
    </font>
    <font>
      <sz val="11"/>
      <color theme="1"/>
      <name val="Calibri"/>
      <family val="2"/>
      <scheme val="minor"/>
    </font>
    <font>
      <sz val="8"/>
      <color theme="1"/>
      <name val="Calibri"/>
      <family val="2"/>
      <scheme val="minor"/>
    </font>
    <font>
      <sz val="8"/>
      <name val="Calibri"/>
      <family val="2"/>
      <scheme val="minor"/>
    </font>
    <font>
      <sz val="11"/>
      <color theme="1"/>
      <name val="Calibri"/>
      <family val="2"/>
      <scheme val="minor"/>
    </font>
    <font>
      <sz val="8"/>
      <color theme="1"/>
      <name val="Calibri"/>
      <family val="2"/>
      <scheme val="minor"/>
    </font>
    <font>
      <sz val="9"/>
      <name val="Calibri"/>
      <family val="2"/>
      <scheme val="minor"/>
    </font>
    <font>
      <sz val="11"/>
      <color theme="1"/>
      <name val="Calibri"/>
      <scheme val="minor"/>
    </font>
    <font>
      <sz val="9"/>
      <name val="Calibri"/>
      <scheme val="minor"/>
    </font>
    <font>
      <sz val="8"/>
      <color theme="1"/>
      <name val="Calibri"/>
      <scheme val="minor"/>
    </font>
    <font>
      <sz val="8"/>
      <name val="Calibri"/>
      <scheme val="minor"/>
    </font>
    <font>
      <u/>
      <sz val="9"/>
      <color theme="10"/>
      <name val="Calibri"/>
      <family val="2"/>
      <scheme val="minor"/>
    </font>
    <font>
      <b/>
      <sz val="11"/>
      <name val="Calibri"/>
      <family val="2"/>
      <scheme val="minor"/>
    </font>
    <font>
      <sz val="8"/>
      <color rgb="FF333333"/>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6"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9">
    <xf numFmtId="0" fontId="0" fillId="0" borderId="0">
      <alignment horizontal="lef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Protection="0">
      <alignment horizontal="left" vertical="top" wrapText="1"/>
    </xf>
    <xf numFmtId="0" fontId="18" fillId="0" borderId="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3" fillId="0" borderId="0" applyNumberFormat="0" applyFill="0" applyBorder="0" applyProtection="0">
      <alignment vertical="top" wrapText="1"/>
    </xf>
    <xf numFmtId="44" fontId="1" fillId="0" borderId="0" applyFont="0" applyFill="0" applyBorder="0" applyAlignment="0" applyProtection="0"/>
  </cellStyleXfs>
  <cellXfs count="135">
    <xf numFmtId="0" fontId="0" fillId="0" borderId="0" xfId="0">
      <alignment horizontal="left" vertical="top" wrapText="1"/>
    </xf>
    <xf numFmtId="0" fontId="0" fillId="0" borderId="0" xfId="0" applyFont="1">
      <alignment horizontal="left" vertical="top" wrapText="1"/>
    </xf>
    <xf numFmtId="0" fontId="0" fillId="0" borderId="0" xfId="0" applyAlignment="1">
      <alignment vertical="center"/>
    </xf>
    <xf numFmtId="0" fontId="0" fillId="0" borderId="0" xfId="19" applyNumberFormat="1" applyFont="1" applyFill="1" applyBorder="1" applyAlignment="1" applyProtection="1">
      <alignment vertical="top" wrapText="1"/>
    </xf>
    <xf numFmtId="0" fontId="19" fillId="0" borderId="0" xfId="0" applyNumberFormat="1" applyFont="1" applyFill="1" applyBorder="1" applyAlignment="1" applyProtection="1">
      <alignment vertical="top" wrapText="1"/>
    </xf>
    <xf numFmtId="49" fontId="19" fillId="0" borderId="0" xfId="0" applyNumberFormat="1" applyFont="1" applyFill="1" applyBorder="1" applyAlignment="1" applyProtection="1">
      <alignment vertical="top" wrapText="1"/>
    </xf>
    <xf numFmtId="0" fontId="18" fillId="0" borderId="0" xfId="43">
      <alignment horizontal="left" vertical="top" wrapText="1"/>
    </xf>
    <xf numFmtId="0" fontId="0" fillId="0" borderId="0" xfId="0" applyProtection="1">
      <alignment horizontal="left" vertical="top" wrapText="1"/>
    </xf>
    <xf numFmtId="0" fontId="0" fillId="0" borderId="0" xfId="0" applyFont="1" applyProtection="1">
      <alignment horizontal="left" vertical="top" wrapText="1"/>
      <protection locked="0"/>
    </xf>
    <xf numFmtId="0" fontId="18" fillId="0" borderId="0" xfId="43" applyProtection="1">
      <alignment horizontal="left" vertical="top" wrapText="1"/>
    </xf>
    <xf numFmtId="0" fontId="23" fillId="0" borderId="0" xfId="47" applyAlignment="1" applyProtection="1">
      <alignment horizontal="left" vertical="top" wrapText="1"/>
    </xf>
    <xf numFmtId="0" fontId="18" fillId="0" borderId="0" xfId="43" applyFill="1" applyProtection="1">
      <alignment horizontal="left" vertical="top" wrapText="1"/>
    </xf>
    <xf numFmtId="0" fontId="0" fillId="0" borderId="0" xfId="0" applyFill="1" applyBorder="1" applyAlignment="1" applyProtection="1">
      <alignment vertical="top" wrapText="1"/>
    </xf>
    <xf numFmtId="49" fontId="0" fillId="0" borderId="0" xfId="0" applyNumberFormat="1" applyFill="1" applyBorder="1" applyAlignment="1" applyProtection="1">
      <alignment vertical="top" wrapText="1"/>
    </xf>
    <xf numFmtId="0" fontId="0" fillId="0" borderId="0" xfId="0" applyFont="1" applyFill="1" applyAlignment="1" applyProtection="1">
      <alignment vertical="top" wrapText="1"/>
    </xf>
    <xf numFmtId="0" fontId="0" fillId="0" borderId="0" xfId="0" applyFill="1" applyProtection="1">
      <alignment horizontal="left" vertical="top" wrapText="1"/>
    </xf>
    <xf numFmtId="0" fontId="24" fillId="0" borderId="0" xfId="42" applyNumberFormat="1" applyFont="1" applyFill="1" applyAlignment="1" applyProtection="1">
      <alignment vertical="top" wrapText="1"/>
    </xf>
    <xf numFmtId="0" fontId="23" fillId="0" borderId="0" xfId="47" applyProtection="1">
      <alignment vertical="top" wrapText="1"/>
    </xf>
    <xf numFmtId="0" fontId="17" fillId="0" borderId="0" xfId="0" applyFont="1" applyFill="1" applyAlignment="1" applyProtection="1">
      <alignment vertical="top" wrapText="1"/>
    </xf>
    <xf numFmtId="0" fontId="24" fillId="0" borderId="0" xfId="42" applyFont="1" applyProtection="1">
      <alignment horizontal="left" vertical="top" wrapText="1"/>
    </xf>
    <xf numFmtId="0" fontId="0" fillId="0" borderId="0" xfId="0" applyAlignment="1">
      <alignment horizontal="left" vertical="top" wrapText="1"/>
    </xf>
    <xf numFmtId="0" fontId="24" fillId="0" borderId="0" xfId="42" applyNumberFormat="1" applyFont="1" applyFill="1" applyProtection="1">
      <alignment horizontal="left" vertical="top" wrapText="1"/>
    </xf>
    <xf numFmtId="0" fontId="0" fillId="0" borderId="0" xfId="0" applyFont="1" applyFill="1" applyProtection="1">
      <alignment horizontal="left" vertical="top" wrapText="1"/>
    </xf>
    <xf numFmtId="0" fontId="18" fillId="0" borderId="0" xfId="0" applyFont="1">
      <alignment horizontal="left" vertical="top" wrapText="1"/>
    </xf>
    <xf numFmtId="0" fontId="24" fillId="0" borderId="0" xfId="47" applyFont="1" applyProtection="1">
      <alignment vertical="top" wrapText="1"/>
    </xf>
    <xf numFmtId="0" fontId="18" fillId="0" borderId="0" xfId="43" quotePrefix="1" applyFill="1" applyProtection="1">
      <alignment horizontal="left" vertical="top" wrapText="1"/>
    </xf>
    <xf numFmtId="0" fontId="24" fillId="0" borderId="0" xfId="47" applyFont="1" applyAlignment="1" applyProtection="1">
      <alignment horizontal="left" vertical="top" wrapText="1"/>
    </xf>
    <xf numFmtId="0" fontId="0" fillId="0" borderId="0" xfId="0" applyFont="1" applyProtection="1">
      <alignment horizontal="left" vertical="top" wrapText="1"/>
    </xf>
    <xf numFmtId="0" fontId="0" fillId="0" borderId="0" xfId="0" applyFill="1">
      <alignment horizontal="left" vertical="top" wrapText="1"/>
    </xf>
    <xf numFmtId="0" fontId="21" fillId="0" borderId="0" xfId="42" applyFill="1" applyProtection="1">
      <alignment horizontal="left" vertical="top" wrapText="1"/>
    </xf>
    <xf numFmtId="0" fontId="18" fillId="0" borderId="0" xfId="43" applyFont="1" applyProtection="1">
      <alignment horizontal="left" vertical="top" wrapText="1"/>
    </xf>
    <xf numFmtId="0" fontId="18" fillId="0" borderId="0" xfId="43" applyFont="1" applyFill="1" applyProtection="1">
      <alignment horizontal="left" vertical="top" wrapText="1"/>
    </xf>
    <xf numFmtId="0" fontId="0" fillId="0" borderId="0" xfId="43" applyFont="1">
      <alignment horizontal="left" vertical="top" wrapText="1"/>
    </xf>
    <xf numFmtId="0" fontId="21" fillId="0" borderId="0" xfId="42" applyFill="1" applyAlignment="1" applyProtection="1">
      <alignment horizontal="left" vertical="top"/>
    </xf>
    <xf numFmtId="0" fontId="0" fillId="0" borderId="0" xfId="43" applyFont="1" applyAlignment="1" applyProtection="1">
      <alignment horizontal="left" vertical="top"/>
    </xf>
    <xf numFmtId="0" fontId="0" fillId="0" borderId="0" xfId="43" applyFont="1" applyFill="1" applyAlignment="1" applyProtection="1">
      <alignment horizontal="left" vertical="top"/>
    </xf>
    <xf numFmtId="0" fontId="0" fillId="0" borderId="0" xfId="0" applyFont="1" applyAlignment="1">
      <alignment horizontal="left" vertical="top"/>
    </xf>
    <xf numFmtId="0" fontId="0" fillId="0" borderId="0" xfId="43" applyFont="1" applyAlignment="1">
      <alignment horizontal="left" vertical="top"/>
    </xf>
    <xf numFmtId="0" fontId="21" fillId="0" borderId="0" xfId="42" applyAlignment="1" applyProtection="1">
      <alignment horizontal="left" vertical="top"/>
    </xf>
    <xf numFmtId="0" fontId="29" fillId="0" borderId="0" xfId="43" applyFont="1" applyFill="1" applyProtection="1">
      <alignment horizontal="left" vertical="top" wrapText="1"/>
    </xf>
    <xf numFmtId="0" fontId="21" fillId="0" borderId="0" xfId="42" applyAlignment="1">
      <alignment horizontal="left" vertical="top"/>
    </xf>
    <xf numFmtId="0" fontId="24" fillId="0" borderId="0" xfId="42" applyFont="1" applyAlignment="1" applyProtection="1">
      <alignment horizontal="left" vertical="top" wrapText="1"/>
    </xf>
    <xf numFmtId="0" fontId="18" fillId="0" borderId="0" xfId="19" applyFont="1" applyFill="1" applyBorder="1" applyAlignment="1" applyProtection="1">
      <alignment horizontal="left" vertical="top" wrapText="1"/>
    </xf>
    <xf numFmtId="0" fontId="24" fillId="0" borderId="0" xfId="42" applyNumberFormat="1" applyFont="1" applyFill="1" applyAlignment="1" applyProtection="1">
      <alignment horizontal="left" vertical="top" wrapText="1"/>
    </xf>
    <xf numFmtId="0" fontId="28" fillId="0" borderId="0" xfId="43" applyFont="1" applyFill="1" applyAlignment="1" applyProtection="1">
      <alignment horizontal="left" vertical="top"/>
    </xf>
    <xf numFmtId="0" fontId="23" fillId="0" borderId="0" xfId="42" applyNumberFormat="1" applyFont="1" applyFill="1" applyProtection="1">
      <alignment horizontal="left" vertical="top" wrapText="1"/>
    </xf>
    <xf numFmtId="0" fontId="23" fillId="0" borderId="0" xfId="42" applyFont="1" applyFill="1" applyProtection="1">
      <alignment horizontal="left" vertical="top" wrapText="1"/>
    </xf>
    <xf numFmtId="0" fontId="23" fillId="0" borderId="0" xfId="42" applyNumberFormat="1" applyFont="1" applyFill="1" applyAlignment="1" applyProtection="1">
      <alignment horizontal="left" vertical="top" wrapText="1"/>
    </xf>
    <xf numFmtId="0" fontId="23" fillId="0" borderId="0" xfId="42" applyFont="1" applyProtection="1">
      <alignment horizontal="left" vertical="top" wrapText="1"/>
    </xf>
    <xf numFmtId="0" fontId="32" fillId="0" borderId="0" xfId="43" applyFont="1" applyFill="1" applyProtection="1">
      <alignment horizontal="left" vertical="top" wrapText="1"/>
    </xf>
    <xf numFmtId="0" fontId="31" fillId="0" borderId="0" xfId="43" applyFont="1" applyFill="1" applyAlignment="1" applyProtection="1">
      <alignment horizontal="left" vertical="top"/>
    </xf>
    <xf numFmtId="0" fontId="18" fillId="0" borderId="0" xfId="0" applyFont="1" applyFill="1" applyAlignment="1" applyProtection="1">
      <alignment horizontal="left" vertical="top" wrapText="1"/>
    </xf>
    <xf numFmtId="0" fontId="23" fillId="0" borderId="0" xfId="42" applyFont="1" applyBorder="1" applyProtection="1">
      <alignment horizontal="left" vertical="top" wrapText="1"/>
    </xf>
    <xf numFmtId="0" fontId="23" fillId="0" borderId="0" xfId="42" applyFont="1" applyAlignment="1" applyProtection="1">
      <alignment horizontal="left" vertical="top" wrapText="1"/>
    </xf>
    <xf numFmtId="0" fontId="33" fillId="0" borderId="0" xfId="19" applyNumberFormat="1" applyFont="1" applyFill="1" applyBorder="1" applyAlignment="1" applyProtection="1">
      <alignment vertical="top" wrapText="1"/>
    </xf>
    <xf numFmtId="0" fontId="33" fillId="0" borderId="0" xfId="0" applyFont="1" applyFill="1" applyAlignment="1" applyProtection="1">
      <alignment vertical="top" wrapText="1"/>
    </xf>
    <xf numFmtId="0" fontId="33" fillId="0" borderId="0" xfId="0" applyFont="1" applyFill="1" applyBorder="1" applyAlignment="1" applyProtection="1">
      <alignment vertical="top" wrapText="1"/>
    </xf>
    <xf numFmtId="0" fontId="33" fillId="0" borderId="0" xfId="0" applyNumberFormat="1" applyFont="1" applyFill="1" applyBorder="1" applyAlignment="1" applyProtection="1">
      <alignment vertical="top" wrapText="1"/>
    </xf>
    <xf numFmtId="0" fontId="0" fillId="0" borderId="0" xfId="0" applyFont="1" applyFill="1" applyBorder="1" applyAlignment="1" applyProtection="1">
      <alignment horizontal="left" vertical="center"/>
    </xf>
    <xf numFmtId="0" fontId="0" fillId="0" borderId="0" xfId="0" applyFill="1" applyBorder="1" applyAlignment="1" applyProtection="1">
      <alignment horizontal="center" vertical="center" wrapText="1"/>
    </xf>
    <xf numFmtId="0" fontId="0" fillId="0" borderId="0" xfId="0" applyAlignment="1" applyProtection="1">
      <alignment horizontal="center" vertical="center" wrapText="1"/>
    </xf>
    <xf numFmtId="0" fontId="35" fillId="0" borderId="0" xfId="0" applyFont="1" applyFill="1" applyBorder="1" applyAlignment="1" applyProtection="1">
      <alignment vertical="top" wrapText="1"/>
    </xf>
    <xf numFmtId="0" fontId="36" fillId="0" borderId="0" xfId="43" applyFont="1" applyFill="1" applyProtection="1">
      <alignment horizontal="left" vertical="top" wrapText="1"/>
    </xf>
    <xf numFmtId="0" fontId="34" fillId="0" borderId="0" xfId="43" applyFont="1" applyFill="1" applyAlignment="1" applyProtection="1">
      <alignment horizontal="left" vertical="top"/>
    </xf>
    <xf numFmtId="0" fontId="23" fillId="0" borderId="0" xfId="42" applyFont="1" applyFill="1" applyAlignment="1" applyProtection="1">
      <alignment horizontal="left" vertical="top" wrapText="1"/>
    </xf>
    <xf numFmtId="0" fontId="36" fillId="0" borderId="0" xfId="19" applyFont="1" applyFill="1" applyBorder="1" applyAlignment="1" applyProtection="1">
      <alignment horizontal="left" vertical="top" wrapText="1"/>
    </xf>
    <xf numFmtId="0" fontId="17" fillId="0" borderId="0" xfId="0" applyNumberFormat="1" applyFont="1" applyProtection="1">
      <alignment horizontal="left" vertical="top" wrapText="1"/>
    </xf>
    <xf numFmtId="164" fontId="30" fillId="0" borderId="0" xfId="42" applyNumberFormat="1" applyFont="1" applyFill="1" applyProtection="1">
      <alignment horizontal="left" vertical="top" wrapText="1"/>
    </xf>
    <xf numFmtId="164" fontId="37" fillId="0" borderId="0" xfId="42" applyNumberFormat="1" applyFont="1" applyFill="1" applyProtection="1">
      <alignment horizontal="left" vertical="top" wrapText="1"/>
    </xf>
    <xf numFmtId="164" fontId="30" fillId="0" borderId="0" xfId="42" applyNumberFormat="1" applyFont="1" applyProtection="1">
      <alignment horizontal="left" vertical="top" wrapText="1"/>
    </xf>
    <xf numFmtId="164" fontId="30" fillId="0" borderId="0" xfId="47" applyNumberFormat="1" applyFont="1" applyAlignment="1">
      <alignment horizontal="left" vertical="top" wrapText="1"/>
    </xf>
    <xf numFmtId="0" fontId="16" fillId="0" borderId="0" xfId="0" applyFont="1">
      <alignment horizontal="left" vertical="top" wrapText="1"/>
    </xf>
    <xf numFmtId="0" fontId="16" fillId="0" borderId="0" xfId="0" applyFont="1" applyAlignment="1">
      <alignment horizontal="right" vertical="top" wrapText="1"/>
    </xf>
    <xf numFmtId="0" fontId="0" fillId="0" borderId="0" xfId="0" applyFont="1" applyAlignment="1">
      <alignment horizontal="right" vertical="top" wrapText="1"/>
    </xf>
    <xf numFmtId="0" fontId="16" fillId="0" borderId="0" xfId="0" applyFont="1" applyAlignment="1">
      <alignment horizontal="left" vertical="top" wrapText="1"/>
    </xf>
    <xf numFmtId="0" fontId="25" fillId="0" borderId="0" xfId="0" applyFont="1" applyFill="1">
      <alignment horizontal="left" vertical="top" wrapText="1"/>
    </xf>
    <xf numFmtId="0" fontId="18" fillId="0" borderId="0" xfId="0" applyFont="1" applyFill="1" applyAlignment="1" applyProtection="1">
      <alignment vertical="top" wrapText="1"/>
    </xf>
    <xf numFmtId="0" fontId="18" fillId="0" borderId="0" xfId="19" applyNumberFormat="1" applyFont="1" applyFill="1" applyBorder="1" applyAlignment="1" applyProtection="1">
      <alignment vertical="top" wrapText="1"/>
    </xf>
    <xf numFmtId="0" fontId="18" fillId="0" borderId="0" xfId="0" applyFont="1" applyFill="1" applyBorder="1" applyAlignment="1" applyProtection="1">
      <alignment vertical="top" wrapText="1"/>
    </xf>
    <xf numFmtId="0" fontId="30" fillId="0" borderId="0" xfId="0" applyNumberFormat="1" applyFont="1" applyFill="1" applyBorder="1" applyAlignment="1" applyProtection="1">
      <alignment vertical="top" wrapText="1"/>
    </xf>
    <xf numFmtId="49" fontId="30" fillId="0" borderId="0" xfId="0" applyNumberFormat="1" applyFont="1" applyFill="1" applyBorder="1" applyAlignment="1" applyProtection="1">
      <alignment vertical="top" wrapText="1"/>
    </xf>
    <xf numFmtId="49" fontId="18" fillId="0" borderId="0" xfId="0" applyNumberFormat="1" applyFont="1" applyFill="1" applyBorder="1" applyAlignment="1" applyProtection="1">
      <alignment vertical="top" wrapText="1"/>
    </xf>
    <xf numFmtId="0" fontId="18" fillId="0" borderId="0" xfId="0" applyFont="1" applyProtection="1">
      <alignment horizontal="left" vertical="top" wrapText="1"/>
      <protection locked="0"/>
    </xf>
    <xf numFmtId="0" fontId="38" fillId="0" borderId="0" xfId="42" applyFont="1" applyProtection="1">
      <alignment horizontal="left" vertical="top" wrapText="1"/>
    </xf>
    <xf numFmtId="0" fontId="23" fillId="0" borderId="0" xfId="47" applyFont="1" applyProtection="1">
      <alignment vertical="top" wrapText="1"/>
    </xf>
    <xf numFmtId="0" fontId="23" fillId="0" borderId="0" xfId="47" applyFont="1" applyAlignment="1" applyProtection="1">
      <alignment horizontal="left" vertical="top" wrapText="1"/>
    </xf>
    <xf numFmtId="0" fontId="23" fillId="0" borderId="0" xfId="47" applyNumberFormat="1" applyFont="1" applyFill="1" applyProtection="1">
      <alignment vertical="top" wrapText="1"/>
    </xf>
    <xf numFmtId="0" fontId="23" fillId="0" borderId="0" xfId="47" applyFont="1" applyAlignment="1">
      <alignment horizontal="left" vertical="top" wrapText="1"/>
    </xf>
    <xf numFmtId="0" fontId="0" fillId="0" borderId="0" xfId="0" applyFont="1" applyFill="1" applyAlignment="1" applyProtection="1">
      <alignment horizontal="left" vertical="top"/>
    </xf>
    <xf numFmtId="0" fontId="23" fillId="0" borderId="0" xfId="47" applyNumberFormat="1" applyFill="1" applyProtection="1">
      <alignment vertical="top" wrapText="1"/>
    </xf>
    <xf numFmtId="0" fontId="18" fillId="0" borderId="0" xfId="0" applyNumberFormat="1" applyFont="1" applyFill="1" applyBorder="1" applyAlignment="1" applyProtection="1">
      <alignment vertical="top" wrapText="1"/>
    </xf>
    <xf numFmtId="44" fontId="30" fillId="0" borderId="0" xfId="48" applyFont="1" applyAlignment="1" applyProtection="1">
      <alignment horizontal="left" vertical="top" wrapText="1"/>
    </xf>
    <xf numFmtId="44" fontId="30" fillId="0" borderId="0" xfId="48" applyFont="1" applyFill="1" applyAlignment="1" applyProtection="1">
      <alignment horizontal="left" vertical="top" wrapText="1"/>
    </xf>
    <xf numFmtId="44" fontId="30" fillId="0" borderId="0" xfId="48" applyFont="1" applyAlignment="1" applyProtection="1">
      <alignment vertical="top" wrapText="1"/>
    </xf>
    <xf numFmtId="44" fontId="33" fillId="0" borderId="0" xfId="48" applyFont="1" applyAlignment="1" applyProtection="1">
      <alignment horizontal="left" vertical="top" wrapText="1"/>
    </xf>
    <xf numFmtId="44" fontId="19" fillId="0" borderId="0" xfId="48" applyFont="1" applyAlignment="1" applyProtection="1">
      <alignment horizontal="left" vertical="top" wrapText="1"/>
    </xf>
    <xf numFmtId="44" fontId="30" fillId="0" borderId="0" xfId="48" applyFont="1" applyFill="1" applyAlignment="1" applyProtection="1">
      <alignment vertical="top" wrapText="1"/>
    </xf>
    <xf numFmtId="44" fontId="30" fillId="0" borderId="0" xfId="48" applyFont="1" applyBorder="1" applyAlignment="1" applyProtection="1">
      <alignment horizontal="left" vertical="top" wrapText="1"/>
    </xf>
    <xf numFmtId="44" fontId="30" fillId="0" borderId="0" xfId="48" applyFont="1" applyAlignment="1">
      <alignment horizontal="left" vertical="top" wrapText="1"/>
    </xf>
    <xf numFmtId="0" fontId="17" fillId="0" borderId="0" xfId="48" applyNumberFormat="1" applyFont="1" applyFill="1" applyAlignment="1" applyProtection="1">
      <alignment horizontal="left" vertical="top" wrapText="1"/>
    </xf>
    <xf numFmtId="0" fontId="0" fillId="0" borderId="0" xfId="0" applyFont="1" applyFill="1" applyAlignment="1" applyProtection="1">
      <alignment horizontal="left" vertical="top" wrapText="1"/>
    </xf>
    <xf numFmtId="0" fontId="16" fillId="33" borderId="0" xfId="0" applyFont="1" applyFill="1" applyAlignment="1" applyProtection="1">
      <alignment horizontal="left" vertical="top" wrapText="1"/>
    </xf>
    <xf numFmtId="0" fontId="13" fillId="33" borderId="0" xfId="0" applyFont="1" applyFill="1" applyAlignment="1" applyProtection="1">
      <alignment vertical="top" wrapText="1"/>
    </xf>
    <xf numFmtId="0" fontId="13" fillId="33" borderId="0" xfId="19" applyNumberFormat="1" applyFont="1" applyFill="1" applyBorder="1" applyAlignment="1" applyProtection="1">
      <alignment vertical="top" wrapText="1"/>
    </xf>
    <xf numFmtId="0" fontId="13" fillId="33" borderId="0" xfId="0" applyFont="1" applyFill="1" applyBorder="1" applyAlignment="1" applyProtection="1">
      <alignment vertical="top" wrapText="1"/>
    </xf>
    <xf numFmtId="0" fontId="13" fillId="33" borderId="0" xfId="0" applyNumberFormat="1" applyFont="1" applyFill="1" applyBorder="1" applyAlignment="1" applyProtection="1">
      <alignment vertical="top" wrapText="1"/>
    </xf>
    <xf numFmtId="0" fontId="13" fillId="33" borderId="0" xfId="0" applyFont="1" applyFill="1" applyAlignment="1">
      <alignment wrapText="1"/>
    </xf>
    <xf numFmtId="49" fontId="0" fillId="0" borderId="0" xfId="0" applyNumberFormat="1" applyFill="1" applyProtection="1">
      <alignment horizontal="left" vertical="top" wrapText="1"/>
    </xf>
    <xf numFmtId="49" fontId="18" fillId="0" borderId="0" xfId="43" applyNumberFormat="1" applyProtection="1">
      <alignment horizontal="left" vertical="top" wrapText="1"/>
    </xf>
    <xf numFmtId="49" fontId="18" fillId="0" borderId="0" xfId="43" applyNumberFormat="1" applyFill="1" applyProtection="1">
      <alignment horizontal="left" vertical="top" wrapText="1"/>
    </xf>
    <xf numFmtId="49" fontId="18" fillId="0" borderId="0" xfId="43" quotePrefix="1" applyNumberFormat="1" applyFill="1" applyProtection="1">
      <alignment horizontal="left" vertical="top" wrapText="1"/>
    </xf>
    <xf numFmtId="49" fontId="30" fillId="0" borderId="0" xfId="42" quotePrefix="1" applyNumberFormat="1" applyFont="1" applyFill="1" applyProtection="1">
      <alignment horizontal="left" vertical="top" wrapText="1"/>
    </xf>
    <xf numFmtId="49" fontId="18" fillId="0" borderId="0" xfId="43" quotePrefix="1" applyNumberFormat="1" applyProtection="1">
      <alignment horizontal="left" vertical="top" wrapText="1"/>
    </xf>
    <xf numFmtId="49" fontId="18" fillId="0" borderId="0" xfId="0" applyNumberFormat="1" applyFont="1">
      <alignment horizontal="left" vertical="top" wrapText="1"/>
    </xf>
    <xf numFmtId="49" fontId="18" fillId="0" borderId="0" xfId="43" applyNumberFormat="1">
      <alignment horizontal="left" vertical="top" wrapText="1"/>
    </xf>
    <xf numFmtId="0" fontId="13" fillId="33" borderId="0" xfId="43" applyFont="1" applyFill="1" applyProtection="1">
      <alignment horizontal="left" vertical="top" wrapText="1"/>
    </xf>
    <xf numFmtId="0" fontId="34" fillId="0" borderId="0" xfId="0" applyFont="1" applyFill="1" applyAlignment="1" applyProtection="1">
      <alignment horizontal="left" vertical="top" wrapText="1"/>
    </xf>
    <xf numFmtId="0" fontId="35" fillId="0" borderId="0" xfId="0" applyNumberFormat="1" applyFont="1" applyFill="1" applyBorder="1" applyAlignment="1" applyProtection="1">
      <alignment vertical="top" wrapText="1"/>
    </xf>
    <xf numFmtId="44" fontId="37" fillId="0" borderId="0" xfId="48" applyFont="1" applyAlignment="1" applyProtection="1">
      <alignment horizontal="left" vertical="top" wrapText="1"/>
    </xf>
    <xf numFmtId="0" fontId="40" fillId="0" borderId="0" xfId="0" applyFont="1">
      <alignment horizontal="left" vertical="top" wrapText="1"/>
    </xf>
    <xf numFmtId="0" fontId="30" fillId="0" borderId="0" xfId="42" applyFont="1" applyProtection="1">
      <alignment horizontal="left" vertical="top" wrapText="1"/>
    </xf>
    <xf numFmtId="14" fontId="0" fillId="0" borderId="0" xfId="0" applyNumberFormat="1">
      <alignment horizontal="left" vertical="top" wrapText="1"/>
    </xf>
    <xf numFmtId="0" fontId="35" fillId="0" borderId="0" xfId="19" applyNumberFormat="1" applyFont="1" applyFill="1" applyBorder="1" applyAlignment="1" applyProtection="1">
      <alignment vertical="top" wrapText="1"/>
    </xf>
    <xf numFmtId="44" fontId="37" fillId="0" borderId="0" xfId="48" applyFont="1" applyFill="1" applyAlignment="1" applyProtection="1">
      <alignment horizontal="left" vertical="top" wrapText="1"/>
    </xf>
    <xf numFmtId="0" fontId="0" fillId="0" borderId="0" xfId="0" applyAlignment="1">
      <alignment horizontal="center" vertical="center" wrapText="1"/>
    </xf>
    <xf numFmtId="1" fontId="0" fillId="0" borderId="0" xfId="0" applyNumberFormat="1" applyAlignment="1" applyProtection="1">
      <alignment horizontal="center" vertical="center" wrapText="1"/>
    </xf>
    <xf numFmtId="1" fontId="0" fillId="0" borderId="0" xfId="0" applyNumberFormat="1" applyProtection="1">
      <alignment horizontal="left" vertical="top" wrapText="1"/>
    </xf>
    <xf numFmtId="1" fontId="0" fillId="0" borderId="0" xfId="0" applyNumberFormat="1">
      <alignment horizontal="left" vertical="top" wrapText="1"/>
    </xf>
    <xf numFmtId="0" fontId="1" fillId="0" borderId="0" xfId="43" applyFont="1" applyFill="1" applyAlignment="1" applyProtection="1">
      <alignment vertical="top" wrapText="1"/>
    </xf>
    <xf numFmtId="0" fontId="39" fillId="0" borderId="10" xfId="0" applyFont="1" applyFill="1" applyBorder="1" applyAlignment="1" applyProtection="1">
      <alignment horizontal="right" vertical="top" wrapText="1"/>
    </xf>
    <xf numFmtId="0" fontId="0" fillId="34" borderId="12" xfId="0" applyFill="1" applyBorder="1" applyAlignment="1" applyProtection="1">
      <alignment horizontal="right" vertical="top" wrapText="1"/>
    </xf>
    <xf numFmtId="0" fontId="19" fillId="34" borderId="13" xfId="0" applyFont="1" applyFill="1" applyBorder="1" applyProtection="1">
      <alignment horizontal="left" vertical="top" wrapText="1"/>
    </xf>
    <xf numFmtId="0" fontId="39" fillId="0" borderId="0" xfId="0" applyFont="1" applyFill="1" applyBorder="1" applyAlignment="1" applyProtection="1">
      <alignment horizontal="right" vertical="top" wrapText="1"/>
    </xf>
    <xf numFmtId="0" fontId="0" fillId="34" borderId="11" xfId="0" applyFill="1" applyBorder="1" applyProtection="1">
      <alignment horizontal="left" vertical="top" wrapText="1"/>
    </xf>
    <xf numFmtId="0" fontId="0" fillId="0" borderId="0" xfId="0" applyNumberFormat="1" applyFont="1" applyFill="1" applyBorder="1" applyAlignment="1" applyProtection="1">
      <alignment horizontal="left" vertical="center"/>
    </xf>
  </cellXfs>
  <cellStyles count="49">
    <cellStyle name="20% - Dekorfärg1" xfId="19" builtinId="30" customBuiltin="1"/>
    <cellStyle name="20% - Dekorfärg2" xfId="23" builtinId="34" customBuiltin="1"/>
    <cellStyle name="20% - Dekorfärg3" xfId="27" builtinId="38" customBuiltin="1"/>
    <cellStyle name="20% - Dekorfärg4" xfId="31" builtinId="42" customBuiltin="1"/>
    <cellStyle name="20% - Dekorfärg5" xfId="35" builtinId="46" customBuiltin="1"/>
    <cellStyle name="20% - Dekorfärg6" xfId="39" builtinId="50" customBuiltin="1"/>
    <cellStyle name="40% - Dekorfärg1" xfId="20" builtinId="31" customBuiltin="1"/>
    <cellStyle name="40% - Dekorfärg2" xfId="24" builtinId="35" customBuiltin="1"/>
    <cellStyle name="40% - Dekorfärg3" xfId="28" builtinId="39" customBuiltin="1"/>
    <cellStyle name="40% - Dekorfärg4" xfId="32" builtinId="43" customBuiltin="1"/>
    <cellStyle name="40% - Dekorfärg5" xfId="36" builtinId="47" customBuiltin="1"/>
    <cellStyle name="40% - Dekorfärg6" xfId="40" builtinId="51" customBuiltin="1"/>
    <cellStyle name="60% - Dekorfärg1" xfId="21" builtinId="32" customBuiltin="1"/>
    <cellStyle name="60% - Dekorfärg2" xfId="25" builtinId="36" customBuiltin="1"/>
    <cellStyle name="60% - Dekorfärg3" xfId="29" builtinId="40" customBuiltin="1"/>
    <cellStyle name="60% - Dekorfärg4" xfId="33" builtinId="44" customBuiltin="1"/>
    <cellStyle name="60% - Dekorfärg5" xfId="37" builtinId="48" customBuiltin="1"/>
    <cellStyle name="60%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t" xfId="7" builtinId="27" customBuiltin="1"/>
    <cellStyle name="Följd hyperlänk" xfId="44" builtinId="9" hidden="1"/>
    <cellStyle name="Följd hyperlänk" xfId="45" builtinId="9" hidden="1"/>
    <cellStyle name="Följd hyperlänk" xfId="46" builtinId="9" hidden="1"/>
    <cellStyle name="Förklarande text" xfId="16" builtinId="53" customBuiltin="1"/>
    <cellStyle name="Hyperlink 2" xfId="47"/>
    <cellStyle name="Hyperlänk" xfId="42" builtinId="8"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ustomBuiltin="1"/>
    <cellStyle name="Normal 2" xfId="43"/>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luta" xfId="48" builtinId="4"/>
    <cellStyle name="Varningstext" xfId="14" builtinId="11" customBuiltin="1"/>
  </cellStyles>
  <dxfs count="45">
    <dxf>
      <numFmt numFmtId="19" formatCode="yyyy/mm/dd"/>
    </dxf>
    <dxf>
      <font>
        <b/>
        <i val="0"/>
        <strike val="0"/>
        <condense val="0"/>
        <extend val="0"/>
        <outline val="0"/>
        <shadow val="0"/>
        <u val="none"/>
        <vertAlign val="baseline"/>
        <sz val="11"/>
        <color theme="1"/>
        <name val="Calibri"/>
        <scheme val="minor"/>
      </font>
    </dxf>
    <dxf>
      <numFmt numFmtId="0" formatCode="General"/>
    </dxf>
    <dxf>
      <font>
        <b/>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font>
        <b val="0"/>
        <i val="0"/>
        <strike val="0"/>
        <condense val="0"/>
        <extend val="0"/>
        <outline val="0"/>
        <shadow val="0"/>
        <u val="none"/>
        <vertAlign val="baseline"/>
        <sz val="8"/>
        <color auto="1"/>
        <name val="Calibri"/>
        <scheme val="minor"/>
      </font>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protection locked="1" hidden="0"/>
    </dxf>
    <dxf>
      <protection locked="1" hidden="0"/>
    </dxf>
    <dxf>
      <fill>
        <patternFill patternType="none">
          <fgColor indexed="64"/>
          <bgColor indexed="65"/>
        </patternFill>
      </fill>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protection locked="1" hidden="0"/>
    </dxf>
    <dxf>
      <protection locked="1" hidden="0"/>
    </dxf>
    <dxf>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
      <fill>
        <patternFill patternType="solid">
          <fgColor theme="8" tint="0.59999389629810485"/>
          <bgColor theme="8" tint="0.59999389629810485"/>
        </patternFill>
      </fill>
    </dxf>
    <dxf>
      <fill>
        <patternFill patternType="solid">
          <fgColor theme="8" tint="0.59999389629810485"/>
          <bgColor theme="8" tint="0.59999389629810485"/>
        </patternFill>
      </fill>
    </dxf>
    <dxf>
      <font>
        <b/>
        <color theme="0"/>
      </font>
      <fill>
        <patternFill patternType="solid">
          <fgColor theme="8"/>
          <bgColor theme="8"/>
        </patternFill>
      </fill>
    </dxf>
    <dxf>
      <font>
        <b/>
        <color theme="0"/>
      </font>
      <fill>
        <patternFill patternType="solid">
          <fgColor theme="8"/>
          <bgColor theme="8"/>
        </patternFill>
      </fill>
    </dxf>
    <dxf>
      <font>
        <b/>
        <color theme="0"/>
      </font>
      <fill>
        <patternFill patternType="solid">
          <fgColor theme="8"/>
          <bgColor theme="8"/>
        </patternFill>
      </fill>
      <border>
        <top style="thick">
          <color theme="0"/>
        </top>
      </border>
    </dxf>
    <dxf>
      <font>
        <b/>
        <color theme="0"/>
      </font>
      <fill>
        <patternFill patternType="solid">
          <fgColor theme="8"/>
          <bgColor theme="8"/>
        </patternFill>
      </fill>
      <border>
        <bottom style="thick">
          <color theme="0"/>
        </bottom>
      </border>
    </dxf>
    <dxf>
      <font>
        <color theme="1"/>
      </font>
      <fill>
        <patternFill patternType="solid">
          <fgColor theme="8" tint="0.79998168889431442"/>
          <bgColor theme="8" tint="0.79998168889431442"/>
        </patternFill>
      </fill>
      <border>
        <vertical style="thin">
          <color theme="0"/>
        </vertical>
        <horizontal style="thin">
          <color theme="0"/>
        </horizontal>
      </border>
    </dxf>
    <dxf>
      <font>
        <color theme="0"/>
      </font>
      <fill>
        <patternFill>
          <bgColor rgb="FFC00000"/>
        </patternFill>
      </fill>
      <border>
        <vertical/>
      </border>
    </dxf>
    <dxf>
      <border>
        <left style="thin">
          <color rgb="FFFF0000"/>
        </left>
        <right style="thin">
          <color rgb="FFFF0000"/>
        </right>
        <top style="thin">
          <color rgb="FFFF0000"/>
        </top>
        <bottom style="thin">
          <color rgb="FFFF0000"/>
        </bottom>
        <vertical style="thin">
          <color theme="5" tint="0.59996337778862885"/>
        </vertical>
        <horizontal style="thin">
          <color theme="5" tint="0.59996337778862885"/>
        </horizontal>
      </border>
    </dxf>
    <dxf>
      <border>
        <vertical style="thin">
          <color theme="5" tint="0.59996337778862885"/>
        </vertical>
      </border>
    </dxf>
  </dxfs>
  <tableStyles count="3" defaultTableStyle="TableStyleMedium2" defaultPivotStyle="PivotStyleLight16">
    <tableStyle name="Tabellformat 1" pivot="0" count="1">
      <tableStyleElement type="wholeTable" dxfId="44"/>
    </tableStyle>
    <tableStyle name="Tabellformat 2" pivot="0" count="2">
      <tableStyleElement type="wholeTable" dxfId="43"/>
      <tableStyleElement type="headerRow" dxfId="42"/>
    </tableStyle>
    <tableStyle name="TableStyleMedium13 2" pivot="0" count="7">
      <tableStyleElement type="wholeTable" dxfId="41"/>
      <tableStyleElement type="headerRow" dxfId="40"/>
      <tableStyleElement type="totalRow" dxfId="39"/>
      <tableStyleElement type="firstColumn" dxfId="38"/>
      <tableStyleElement type="lastColumn" dxfId="37"/>
      <tableStyleElement type="firstRowStripe" dxfId="36"/>
      <tableStyleElement type="firstColumnStripe" dxfId="35"/>
    </tableStyle>
  </tableStyles>
  <colors>
    <mruColors>
      <color rgb="FFED3F3F"/>
      <color rgb="FFE82424"/>
      <color rgb="FF0000BE"/>
      <color rgb="FF4D8AD3"/>
      <color rgb="FF26AA2C"/>
      <color rgb="FF0000C8"/>
      <color rgb="FF0000B4"/>
      <color rgb="FF0000CC"/>
      <color rgb="FF000099"/>
      <color rgb="FF33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Uppdaterade 2015</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sv-SE"/>
        </a:p>
      </c:txPr>
    </c:title>
    <c:autoTitleDeleted val="0"/>
    <c:plotArea>
      <c:layout/>
      <c:barChart>
        <c:barDir val="col"/>
        <c:grouping val="clustered"/>
        <c:varyColors val="0"/>
        <c:ser>
          <c:idx val="0"/>
          <c:order val="0"/>
          <c:tx>
            <c:strRef>
              <c:f>Statistik!$C$44</c:f>
              <c:strCache>
                <c:ptCount val="1"/>
                <c:pt idx="0">
                  <c:v>Antal</c:v>
                </c:pt>
              </c:strCache>
            </c:strRef>
          </c:tx>
          <c:spPr>
            <a:solidFill>
              <a:schemeClr val="accent1"/>
            </a:solidFill>
            <a:ln>
              <a:noFill/>
            </a:ln>
            <a:effectLst/>
          </c:spPr>
          <c:invertIfNegative val="0"/>
          <c:cat>
            <c:numRef>
              <c:extLst>
                <c:ext xmlns:c15="http://schemas.microsoft.com/office/drawing/2012/chart" uri="{02D57815-91ED-43cb-92C2-25804820EDAC}">
                  <c15:fullRef>
                    <c15:sqref>Statistik!$B$45:$B$72</c15:sqref>
                  </c15:fullRef>
                </c:ext>
              </c:extLst>
              <c:f>(Statistik!$B$50:$B$52,Statistik!$B$58,Statistik!$B$64,Statistik!$B$66:$B$67,Statistik!$B$70:$B$71)</c:f>
              <c:numCache>
                <c:formatCode>m/d/yyyy</c:formatCode>
                <c:ptCount val="9"/>
                <c:pt idx="0">
                  <c:v>42215</c:v>
                </c:pt>
                <c:pt idx="1">
                  <c:v>42206</c:v>
                </c:pt>
                <c:pt idx="2">
                  <c:v>42213</c:v>
                </c:pt>
                <c:pt idx="3">
                  <c:v>42209</c:v>
                </c:pt>
                <c:pt idx="4">
                  <c:v>42207</c:v>
                </c:pt>
                <c:pt idx="5">
                  <c:v>42222</c:v>
                </c:pt>
                <c:pt idx="6">
                  <c:v>42208</c:v>
                </c:pt>
                <c:pt idx="7">
                  <c:v>42607</c:v>
                </c:pt>
                <c:pt idx="8">
                  <c:v>42212</c:v>
                </c:pt>
              </c:numCache>
            </c:numRef>
          </c:cat>
          <c:val>
            <c:numRef>
              <c:extLst>
                <c:ext xmlns:c15="http://schemas.microsoft.com/office/drawing/2012/chart" uri="{02D57815-91ED-43cb-92C2-25804820EDAC}">
                  <c15:fullRef>
                    <c15:sqref>Statistik!$C$45:$C$72</c15:sqref>
                  </c15:fullRef>
                </c:ext>
              </c:extLst>
              <c:f>(Statistik!$C$50:$C$52,Statistik!$C$58,Statistik!$C$64,Statistik!$C$66:$C$67,Statistik!$C$70:$C$71)</c:f>
              <c:numCache>
                <c:formatCode>General</c:formatCode>
                <c:ptCount val="9"/>
                <c:pt idx="0">
                  <c:v>15</c:v>
                </c:pt>
                <c:pt idx="1">
                  <c:v>96</c:v>
                </c:pt>
                <c:pt idx="2">
                  <c:v>26</c:v>
                </c:pt>
                <c:pt idx="3">
                  <c:v>25</c:v>
                </c:pt>
                <c:pt idx="4">
                  <c:v>14</c:v>
                </c:pt>
                <c:pt idx="5">
                  <c:v>14</c:v>
                </c:pt>
                <c:pt idx="6">
                  <c:v>17</c:v>
                </c:pt>
                <c:pt idx="7">
                  <c:v>1</c:v>
                </c:pt>
                <c:pt idx="8">
                  <c:v>4</c:v>
                </c:pt>
              </c:numCache>
            </c:numRef>
          </c:val>
        </c:ser>
        <c:dLbls>
          <c:showLegendKey val="0"/>
          <c:showVal val="0"/>
          <c:showCatName val="0"/>
          <c:showSerName val="0"/>
          <c:showPercent val="0"/>
          <c:showBubbleSize val="0"/>
        </c:dLbls>
        <c:gapWidth val="267"/>
        <c:overlap val="-43"/>
        <c:axId val="524180640"/>
        <c:axId val="524181032"/>
      </c:barChart>
      <c:dateAx>
        <c:axId val="524180640"/>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5400000" spcFirstLastPara="1" vertOverflow="ellipsis"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sv-SE"/>
          </a:p>
        </c:txPr>
        <c:crossAx val="524181032"/>
        <c:crosses val="autoZero"/>
        <c:auto val="1"/>
        <c:lblOffset val="100"/>
        <c:baseTimeUnit val="days"/>
      </c:dateAx>
      <c:valAx>
        <c:axId val="524181032"/>
        <c:scaling>
          <c:orientation val="minMax"/>
          <c:max val="100"/>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sv-SE"/>
                  <a:t>Antal</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sv-SE"/>
          </a:p>
        </c:txPr>
        <c:crossAx val="52418064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Uppdaterade 2016</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sv-SE"/>
        </a:p>
      </c:txPr>
    </c:title>
    <c:autoTitleDeleted val="0"/>
    <c:plotArea>
      <c:layout/>
      <c:barChart>
        <c:barDir val="col"/>
        <c:grouping val="clustered"/>
        <c:varyColors val="0"/>
        <c:ser>
          <c:idx val="0"/>
          <c:order val="0"/>
          <c:tx>
            <c:strRef>
              <c:f>Statistik!$C$44</c:f>
              <c:strCache>
                <c:ptCount val="1"/>
                <c:pt idx="0">
                  <c:v>Antal</c:v>
                </c:pt>
              </c:strCache>
            </c:strRef>
          </c:tx>
          <c:spPr>
            <a:solidFill>
              <a:schemeClr val="accent1"/>
            </a:solidFill>
            <a:ln>
              <a:noFill/>
            </a:ln>
            <a:effectLst/>
          </c:spPr>
          <c:invertIfNegative val="0"/>
          <c:cat>
            <c:numRef>
              <c:extLst>
                <c:ext xmlns:c15="http://schemas.microsoft.com/office/drawing/2012/chart" uri="{02D57815-91ED-43cb-92C2-25804820EDAC}">
                  <c15:fullRef>
                    <c15:sqref>Statistik!$B$45:$B$72</c15:sqref>
                  </c15:fullRef>
                </c:ext>
              </c:extLst>
              <c:f>(Statistik!$B$45:$B$49,Statistik!$B$53:$B$57,Statistik!$B$59:$B$63,Statistik!$B$65,Statistik!$B$68:$B$69,Statistik!$B$72)</c:f>
              <c:numCache>
                <c:formatCode>m/d/yyyy</c:formatCode>
                <c:ptCount val="19"/>
                <c:pt idx="0">
                  <c:v>42549</c:v>
                </c:pt>
                <c:pt idx="1">
                  <c:v>42564</c:v>
                </c:pt>
                <c:pt idx="2">
                  <c:v>42563</c:v>
                </c:pt>
                <c:pt idx="3">
                  <c:v>42537</c:v>
                </c:pt>
                <c:pt idx="4">
                  <c:v>42529</c:v>
                </c:pt>
                <c:pt idx="5">
                  <c:v>42558</c:v>
                </c:pt>
                <c:pt idx="6">
                  <c:v>42550</c:v>
                </c:pt>
                <c:pt idx="7">
                  <c:v>42552</c:v>
                </c:pt>
                <c:pt idx="8">
                  <c:v>42544</c:v>
                </c:pt>
                <c:pt idx="9">
                  <c:v>42530</c:v>
                </c:pt>
                <c:pt idx="10">
                  <c:v>42543</c:v>
                </c:pt>
                <c:pt idx="11">
                  <c:v>42548</c:v>
                </c:pt>
                <c:pt idx="12">
                  <c:v>42541</c:v>
                </c:pt>
                <c:pt idx="13">
                  <c:v>42531</c:v>
                </c:pt>
                <c:pt idx="14">
                  <c:v>42557</c:v>
                </c:pt>
                <c:pt idx="15">
                  <c:v>42538</c:v>
                </c:pt>
                <c:pt idx="16">
                  <c:v>42534</c:v>
                </c:pt>
                <c:pt idx="17">
                  <c:v>42536</c:v>
                </c:pt>
                <c:pt idx="18">
                  <c:v>42223</c:v>
                </c:pt>
              </c:numCache>
            </c:numRef>
          </c:cat>
          <c:val>
            <c:numRef>
              <c:extLst>
                <c:ext xmlns:c15="http://schemas.microsoft.com/office/drawing/2012/chart" uri="{02D57815-91ED-43cb-92C2-25804820EDAC}">
                  <c15:fullRef>
                    <c15:sqref>Statistik!$C$45:$C$72</c15:sqref>
                  </c15:fullRef>
                </c:ext>
              </c:extLst>
              <c:f>(Statistik!$C$45:$C$49,Statistik!$C$53:$C$57,Statistik!$C$59:$C$63,Statistik!$C$65,Statistik!$C$68:$C$69,Statistik!$C$72)</c:f>
              <c:numCache>
                <c:formatCode>General</c:formatCode>
                <c:ptCount val="19"/>
                <c:pt idx="0">
                  <c:v>16</c:v>
                </c:pt>
                <c:pt idx="1">
                  <c:v>10</c:v>
                </c:pt>
                <c:pt idx="2">
                  <c:v>1</c:v>
                </c:pt>
                <c:pt idx="3">
                  <c:v>20</c:v>
                </c:pt>
                <c:pt idx="4">
                  <c:v>10</c:v>
                </c:pt>
                <c:pt idx="5">
                  <c:v>12</c:v>
                </c:pt>
                <c:pt idx="6">
                  <c:v>23</c:v>
                </c:pt>
                <c:pt idx="7">
                  <c:v>10</c:v>
                </c:pt>
                <c:pt idx="8">
                  <c:v>10</c:v>
                </c:pt>
                <c:pt idx="9">
                  <c:v>18</c:v>
                </c:pt>
                <c:pt idx="10">
                  <c:v>21</c:v>
                </c:pt>
                <c:pt idx="11">
                  <c:v>6</c:v>
                </c:pt>
                <c:pt idx="12">
                  <c:v>13</c:v>
                </c:pt>
                <c:pt idx="13">
                  <c:v>17</c:v>
                </c:pt>
                <c:pt idx="14">
                  <c:v>3</c:v>
                </c:pt>
                <c:pt idx="15">
                  <c:v>16</c:v>
                </c:pt>
                <c:pt idx="16">
                  <c:v>19</c:v>
                </c:pt>
                <c:pt idx="17">
                  <c:v>19</c:v>
                </c:pt>
                <c:pt idx="18">
                  <c:v>2</c:v>
                </c:pt>
              </c:numCache>
            </c:numRef>
          </c:val>
        </c:ser>
        <c:dLbls>
          <c:showLegendKey val="0"/>
          <c:showVal val="0"/>
          <c:showCatName val="0"/>
          <c:showSerName val="0"/>
          <c:showPercent val="0"/>
          <c:showBubbleSize val="0"/>
        </c:dLbls>
        <c:gapWidth val="267"/>
        <c:overlap val="-43"/>
        <c:axId val="524260832"/>
        <c:axId val="524246848"/>
      </c:barChart>
      <c:dateAx>
        <c:axId val="524260832"/>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sv-SE"/>
          </a:p>
        </c:txPr>
        <c:crossAx val="524246848"/>
        <c:crosses val="autoZero"/>
        <c:auto val="1"/>
        <c:lblOffset val="100"/>
        <c:baseTimeUnit val="days"/>
      </c:dateAx>
      <c:valAx>
        <c:axId val="524246848"/>
        <c:scaling>
          <c:orientation val="minMax"/>
          <c:max val="100"/>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high"/>
        <c:spPr>
          <a:noFill/>
          <a:ln>
            <a:noFill/>
          </a:ln>
          <a:effectLst/>
        </c:spPr>
        <c:txPr>
          <a:bodyPr rot="0" spcFirstLastPara="1" vertOverflow="ellipsis" wrap="square" anchor="ctr" anchorCtr="1"/>
          <a:lstStyle/>
          <a:p>
            <a:pPr>
              <a:defRPr sz="900" b="0" i="0" u="none" strike="noStrike" kern="1200" baseline="0">
                <a:solidFill>
                  <a:schemeClr val="dk1">
                    <a:lumMod val="65000"/>
                    <a:lumOff val="35000"/>
                  </a:schemeClr>
                </a:solidFill>
                <a:latin typeface="+mn-lt"/>
                <a:ea typeface="+mn-ea"/>
                <a:cs typeface="+mn-cs"/>
              </a:defRPr>
            </a:pPr>
            <a:endParaRPr lang="sv-SE"/>
          </a:p>
        </c:txPr>
        <c:crossAx val="524260832"/>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461963</xdr:colOff>
      <xdr:row>49</xdr:row>
      <xdr:rowOff>0</xdr:rowOff>
    </xdr:from>
    <xdr:to>
      <xdr:col>7</xdr:col>
      <xdr:colOff>304801</xdr:colOff>
      <xdr:row>63</xdr:row>
      <xdr:rowOff>76200</xdr:rowOff>
    </xdr:to>
    <xdr:graphicFrame macro="">
      <xdr:nvGraphicFramePr>
        <xdr:cNvPr id="5" name="Diagra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309562</xdr:colOff>
      <xdr:row>49</xdr:row>
      <xdr:rowOff>0</xdr:rowOff>
    </xdr:from>
    <xdr:to>
      <xdr:col>14</xdr:col>
      <xdr:colOff>485775</xdr:colOff>
      <xdr:row>63</xdr:row>
      <xdr:rowOff>76200</xdr:rowOff>
    </xdr:to>
    <xdr:graphicFrame macro="">
      <xdr:nvGraphicFramePr>
        <xdr:cNvPr id="6" name="Diagra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2" name="Ext.Prover" displayName="Ext.Prover" ref="A1:V479" headerRowDxfId="31" dataDxfId="30" totalsRowDxfId="29" headerRowCellStyle="Normal">
  <autoFilter ref="A1:V479"/>
  <sortState ref="A2:T459">
    <sortCondition ref="B1:B459"/>
  </sortState>
  <tableColumns count="22">
    <tableColumn id="18" name="ID" dataDxfId="28" totalsRowDxfId="27"/>
    <tableColumn id="1" name="Komponent" totalsRowLabel="Summa" dataDxfId="26"/>
    <tableColumn id="10" name="Alternativa Sökord" dataDxfId="25" dataCellStyle="Normal 2"/>
    <tableColumn id="2" name="System" dataDxfId="24"/>
    <tableColumn id="11" name="Specialitet" dataDxfId="23"/>
    <tableColumn id="13" name="Klass" dataDxfId="22"/>
    <tableColumn id="3" name="Rörfärg" dataDxfId="21"/>
    <tableColumn id="4" name="Provtagning" dataDxfId="20" dataCellStyle="Normal 2"/>
    <tableColumn id="5" name="Övrigt" dataDxfId="19" dataCellStyle="Normal 2"/>
    <tableColumn id="14" name="Remisstext" dataDxfId="18" dataCellStyle="Normal 2"/>
    <tableColumn id="16" name="Remisslänk" dataDxfId="17" dataCellStyle="Normal 2"/>
    <tableColumn id="15" name="Anges på remiss" dataDxfId="16" dataCellStyle="Normal 2"/>
    <tableColumn id="9" name="Laboratoriet tillhanda" dataDxfId="15" dataCellStyle="Normal 2"/>
    <tableColumn id="6" name="Provhantering" dataDxfId="14" dataCellStyle="Normal 2"/>
    <tableColumn id="7" name="Förvaring/Hållbarhet" dataDxfId="13" dataCellStyle="Normal 2"/>
    <tableColumn id="21" name="Referensintervall" dataDxfId="12" dataCellStyle="Normal 2"/>
    <tableColumn id="22" name="Ackrediterad" dataDxfId="11" dataCellStyle="Normal 2"/>
    <tableColumn id="8" name="Skickas till" totalsRowFunction="count" dataDxfId="10" dataCellStyle="Normal"/>
    <tableColumn id="12" name="Weblänk" dataDxfId="9" dataCellStyle="Hyperlink 2"/>
    <tableColumn id="17" name="Pris" dataDxfId="8" dataCellStyle="Valuta"/>
    <tableColumn id="20" name="Uppdaterad" dataDxfId="7" dataCellStyle="Hyperlänk"/>
    <tableColumn id="19" name="Sign." dataDxfId="6"/>
  </tableColumns>
  <tableStyleInfo name="TableStyleMedium13" showFirstColumn="1" showLastColumn="0" showRowStripes="1" showColumnStripes="0"/>
</table>
</file>

<file path=xl/tables/table2.xml><?xml version="1.0" encoding="utf-8"?>
<table xmlns="http://schemas.openxmlformats.org/spreadsheetml/2006/main" id="3" name="Tabell3" displayName="Tabell3" ref="B2:C41" totalsRowCount="1">
  <autoFilter ref="B2:C40">
    <filterColumn colId="0" hiddenButton="1"/>
    <filterColumn colId="1" hiddenButton="1"/>
  </autoFilter>
  <tableColumns count="2">
    <tableColumn id="1" name="Ort" totalsRowLabel="Totalt" dataDxfId="5" totalsRowDxfId="4"/>
    <tableColumn id="2" name="Antal analyser" totalsRowFunction="custom">
      <totalsRowFormula>SUM(C3,C10,C15,C22,C26,C29:C31,C34:C40)</totalsRowFormula>
    </tableColumn>
  </tableColumns>
  <tableStyleInfo name="TableStyleMedium9" showFirstColumn="0" showLastColumn="0" showRowStripes="1" showColumnStripes="0"/>
</table>
</file>

<file path=xl/tables/table3.xml><?xml version="1.0" encoding="utf-8"?>
<table xmlns="http://schemas.openxmlformats.org/spreadsheetml/2006/main" id="4" name="Tabell4" displayName="Tabell4" ref="E1:F3" totalsRowShown="0">
  <autoFilter ref="E1:F3">
    <filterColumn colId="0" hiddenButton="1"/>
    <filterColumn colId="1" hiddenButton="1"/>
  </autoFilter>
  <tableColumns count="2">
    <tableColumn id="1" name="Klass" dataDxfId="3"/>
    <tableColumn id="2" name="Antal" dataDxfId="2"/>
  </tableColumns>
  <tableStyleInfo name="TableStyleMedium9" showFirstColumn="0" showLastColumn="0" showRowStripes="1" showColumnStripes="0"/>
</table>
</file>

<file path=xl/tables/table4.xml><?xml version="1.0" encoding="utf-8"?>
<table xmlns="http://schemas.openxmlformats.org/spreadsheetml/2006/main" id="1" name="Tabell1" displayName="Tabell1" ref="B44:C72" totalsRowShown="0" headerRowDxfId="1">
  <autoFilter ref="B44:C72"/>
  <tableColumns count="2">
    <tableColumn id="1" name="Datum" dataDxfId="0">
      <calculatedColumnFormula array="1">INDEX(Analyslista!$U$2:$U$601,MATCH(0, COUNTIF($B$44:B44,Analyslista!$U$2:$U$601),0))</calculatedColumnFormula>
    </tableColumn>
    <tableColumn id="2" name="Antal">
      <calculatedColumnFormula>COUNTIF(Analyslista!$U$2:$U$601,B45)</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PageFiles/5811/BLA%20003%20Analysbest%c3%a4llning%20biologiska%20prover.pdf" TargetMode="External"/><Relationship Id="rId299" Type="http://schemas.openxmlformats.org/officeDocument/2006/relationships/hyperlink" Target="http://labhandboken.u5054800.fsdata.se/findny.asp?State=2&amp;Analysid=883"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s://www2.sahlgrenska.se/upload/SU/omrade_4/Klinisk%20genetik/Remiss%20Genetisk%20analys.pdf?epslanguage=sv" TargetMode="External"/><Relationship Id="rId324"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analysportalen-labmedicin.skane.se/viewAnalys.asp?Nr=1154" TargetMode="External"/><Relationship Id="rId531" Type="http://schemas.openxmlformats.org/officeDocument/2006/relationships/hyperlink" Target="http://www.rmv.se/fileadmin/RMVFiles/rk/IF039.023_REMISS_Toxikologisk_undersoekning__patient.pdf" TargetMode="External"/><Relationship Id="rId573" Type="http://schemas.openxmlformats.org/officeDocument/2006/relationships/hyperlink" Target="http://labhandboken.u5054800.fsdata.se/findny.asp?State=2&amp;Analysid=746" TargetMode="External"/><Relationship Id="rId170" Type="http://schemas.openxmlformats.org/officeDocument/2006/relationships/hyperlink" Target="http://www.akademiska.se/Global/DAT/Provtagningsanvisningar/40003_allergi.pdf" TargetMode="External"/><Relationship Id="rId226" Type="http://schemas.openxmlformats.org/officeDocument/2006/relationships/hyperlink" Target="http://sahlgrenska-klinkem-analyser.vgregion.se/KKAP0044.pdf" TargetMode="External"/><Relationship Id="rId433" Type="http://schemas.openxmlformats.org/officeDocument/2006/relationships/hyperlink" Target="http://www.karolinska.se/globalassets/global/kul/kul-gemensamma/kul-lankblock-remisser-for--utskrift/metabolutredning.pdf" TargetMode="External"/><Relationship Id="rId268" Type="http://schemas.openxmlformats.org/officeDocument/2006/relationships/hyperlink" Target="http://www.karolinska.se/KUL/Alla-anvisningar/Anvisning/9407" TargetMode="External"/><Relationship Id="rId475" Type="http://schemas.openxmlformats.org/officeDocument/2006/relationships/hyperlink" Target="http://vardgivare.skane.se/siteassets/1.-vardriktlinjer/laboratoriemedicin/remisser/diabetes-barn-bdd.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akademiska.se/Verksamheter/Akademiska-laboratoriet/Klinisk-genetik/For-dig-som-remittent/Remisser/" TargetMode="External"/><Relationship Id="rId335" Type="http://schemas.openxmlformats.org/officeDocument/2006/relationships/hyperlink" Target="http://labhandboken.u5054800.fsdata.se/findny.asp?State=2&amp;Analysid=825" TargetMode="External"/><Relationship Id="rId377" Type="http://schemas.openxmlformats.org/officeDocument/2006/relationships/hyperlink" Target="http://labhandboken.u5054800.fsdata.se/findny.asp?State=2&amp;Analysid=596" TargetMode="External"/><Relationship Id="rId500" Type="http://schemas.openxmlformats.org/officeDocument/2006/relationships/hyperlink" Target="http://www.akademiska.se/Global/DAT/Provtagningsanvisningar/UAS%20-%20KKF%2015-23%20FRAM.pdf" TargetMode="External"/><Relationship Id="rId542" Type="http://schemas.openxmlformats.org/officeDocument/2006/relationships/hyperlink" Target="http://sahlgrenska-klinkem-analyser.vgregion.se/KKAP0024.pdf" TargetMode="External"/><Relationship Id="rId584" Type="http://schemas.openxmlformats.org/officeDocument/2006/relationships/hyperlink" Target="https://webappl.vll.se/appl/qnova/qnwebportal.nsf/WebMainFrameset?OpenFrameSet"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analysportalen-labmedicin.skane.se/viewAnalys.asp?Nr=226" TargetMode="External"/><Relationship Id="rId237" Type="http://schemas.openxmlformats.org/officeDocument/2006/relationships/hyperlink" Target="http://www.karolinska.se/KUL/Alla-anvisningar/Anvisning/9065" TargetMode="External"/><Relationship Id="rId402" Type="http://schemas.openxmlformats.org/officeDocument/2006/relationships/hyperlink" Target="http://sahlgrenska-klinkem-analyser.vgregion.se/11529.html" TargetMode="External"/><Relationship Id="rId279" Type="http://schemas.openxmlformats.org/officeDocument/2006/relationships/hyperlink" Target="http://www.karolinska.se/KUL/Alla-anvisningar/Anvisning/9967" TargetMode="External"/><Relationship Id="rId444" Type="http://schemas.openxmlformats.org/officeDocument/2006/relationships/hyperlink" Target="http://www.karolinska.se/KUL/Alla-anvisningar/Anvisning/9373" TargetMode="External"/><Relationship Id="rId486" Type="http://schemas.openxmlformats.org/officeDocument/2006/relationships/hyperlink" Target="https://www.blanketthotell.com/blk/NTi3a_oppna.asp?bid=w000064&amp;sid=&amp;avH=984&amp;avW=1280&amp;Regler=65535"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www.akademiska.se/Global/DAT/Provtagningsanvisningar/PAT_64701.pdf" TargetMode="External"/><Relationship Id="rId290" Type="http://schemas.openxmlformats.org/officeDocument/2006/relationships/hyperlink" Target="http://www.karolinska.se/KUL/Alla-anvisningar/Anvisning/9416" TargetMode="External"/><Relationship Id="rId304" Type="http://schemas.openxmlformats.org/officeDocument/2006/relationships/hyperlink" Target="https://provtagningsanvisningar.regionorebrolan.se/index.aspx" TargetMode="External"/><Relationship Id="rId346" Type="http://schemas.openxmlformats.org/officeDocument/2006/relationships/hyperlink" Target="http://www.karolinska.se/KUL/Alla-anvisningar/Anvisning/8989" TargetMode="External"/><Relationship Id="rId388" Type="http://schemas.openxmlformats.org/officeDocument/2006/relationships/hyperlink" Target="http://www.karolinska.se/KUL/Alla-anvisningar/Anvisning/9067" TargetMode="External"/><Relationship Id="rId511" Type="http://schemas.openxmlformats.org/officeDocument/2006/relationships/hyperlink" Target="http://www.akademiska.se/Global/DAT/Provtagningsanvisningar/UAS%20-%20KKF%2015-23%20FRAM.pdf" TargetMode="External"/><Relationship Id="rId553" Type="http://schemas.openxmlformats.org/officeDocument/2006/relationships/hyperlink" Target="http://www.anvisningar.se/Global/Provtagningsanvisningar/Remisser/Laboratorieremiss%20Allm%c3%a4n%20150528.pdf" TargetMode="External"/><Relationship Id="rId609" Type="http://schemas.openxmlformats.org/officeDocument/2006/relationships/hyperlink" Target="http://labhandboken.u5054800.fsdata.se/findny.asp?State=2&amp;Analysid=710"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sahlgrenska-klinkem-analyser.vgregion.se/KKAP0028.pdf" TargetMode="External"/><Relationship Id="rId192" Type="http://schemas.openxmlformats.org/officeDocument/2006/relationships/hyperlink" Target="http://labhandboken.u5054800.fsdata.se/findny.asp?State=2&amp;Analysid=1599" TargetMode="External"/><Relationship Id="rId206" Type="http://schemas.openxmlformats.org/officeDocument/2006/relationships/hyperlink" Target="http://labhandboken.u5054800.fsdata.se/findny.asp?State=2&amp;Analysid=342" TargetMode="External"/><Relationship Id="rId413" Type="http://schemas.openxmlformats.org/officeDocument/2006/relationships/hyperlink" Target="http://vardgivare.skane.se/siteassets/1.-vardriktlinjer/laboratoriemedicin/remisser/immunologi---art.-9808-skrivbar.pdf" TargetMode="External"/><Relationship Id="rId595" Type="http://schemas.openxmlformats.org/officeDocument/2006/relationships/hyperlink" Target="http://www.karolinska.se/KUL/Alla-anvisningar/Anvisning/9570" TargetMode="External"/><Relationship Id="rId248" Type="http://schemas.openxmlformats.org/officeDocument/2006/relationships/hyperlink" Target="http://labhandboken.u5054800.fsdata.se/findny.asp?State=2&amp;Analysid=742" TargetMode="External"/><Relationship Id="rId455" Type="http://schemas.openxmlformats.org/officeDocument/2006/relationships/hyperlink" Target="http://www.karolinska.se/globalassets/global/kul/kul-gemensamma/kul-lankblock-remisser-for--utskrift/metabolutredning.pdf" TargetMode="External"/><Relationship Id="rId497" Type="http://schemas.openxmlformats.org/officeDocument/2006/relationships/hyperlink" Target="http://www.akademiska.se/Global/DAT/Provtagningsanvisningar/UAS%20-%20KKF%2015-23%20FRAM.pdf" TargetMode="External"/><Relationship Id="rId620" Type="http://schemas.openxmlformats.org/officeDocument/2006/relationships/hyperlink" Target="http://www.karolinska.se/KUL/Alla-anvisningar/Anvisning/9600"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allman.pdf" TargetMode="External"/><Relationship Id="rId315" Type="http://schemas.openxmlformats.org/officeDocument/2006/relationships/hyperlink" Target="http://www.ltv.se/imagevault/PublishedMedia/dbhd9j4oipt8tkb8itvp/Remiss_5_Klinisk_kemi_version_140331.pdf" TargetMode="External"/><Relationship Id="rId357" Type="http://schemas.openxmlformats.org/officeDocument/2006/relationships/hyperlink" Target="http://www.wieslab.se/diagnostic-services/index.php?langId=2&amp;headId=69&amp;pageId=69" TargetMode="External"/><Relationship Id="rId522" Type="http://schemas.openxmlformats.org/officeDocument/2006/relationships/hyperlink" Target="http://www.akademiska.se/Global/DAT/Provtagningsanvisningar/UAS%20-%20KKF%2015-23%20FRAM.pdf"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sahlgrenska-klinkem-analyser.vgregion.se/10923.html" TargetMode="External"/><Relationship Id="rId161" Type="http://schemas.openxmlformats.org/officeDocument/2006/relationships/hyperlink" Target="http://www.akademiska.se/Global/DAT/Provtagningsanvisningar/40003_allergi.pdf" TargetMode="External"/><Relationship Id="rId217" Type="http://schemas.openxmlformats.org/officeDocument/2006/relationships/hyperlink" Target="http://www.anvisningar.se/Anvisningar/Klinisk-kemi/I/S--Isopropanol/" TargetMode="External"/><Relationship Id="rId399" Type="http://schemas.openxmlformats.org/officeDocument/2006/relationships/hyperlink" Target="http://sahlgrenska-klinkem-analyser.vgregion.se/12734.html" TargetMode="External"/><Relationship Id="rId564" Type="http://schemas.openxmlformats.org/officeDocument/2006/relationships/hyperlink" Target="http://www.wieslab.se/upload/files/Wieslab_Requestform_AutoimmuneDiagnostics_SV_Screen160622.pdf" TargetMode="External"/><Relationship Id="rId259" Type="http://schemas.openxmlformats.org/officeDocument/2006/relationships/hyperlink" Target="http://sahlgrenska-klinkem-analyser.vgregion.se/11675.html" TargetMode="External"/><Relationship Id="rId424" Type="http://schemas.openxmlformats.org/officeDocument/2006/relationships/hyperlink" Target="http://www.karolinska.se/globalassets/global/kul/kul-gemensamma/kul-lankblock-remisser-for--utskrift/metabolutredning.pdf" TargetMode="External"/><Relationship Id="rId466" Type="http://schemas.openxmlformats.org/officeDocument/2006/relationships/hyperlink" Target="http://www.akademiska.se/Verksamheter/Akademiska-laboratoriet/Klinisk-genetik/For-dig-som-remittent/Remisser/"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70" Type="http://schemas.openxmlformats.org/officeDocument/2006/relationships/hyperlink" Target="http://www.karolinska.se/KUL/Alla-anvisningar/Anvisning/9582"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rmv.se/fileadmin/RMVFiles/rk/IF039.023_REMISS_Toxikologisk_undersoekning__patient.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akademiska.se/Global/DAT/Provtagningsanvisningar/UAS%20-%20LAKEMEDEL%2015-37%20FRAM.pdf" TargetMode="External"/><Relationship Id="rId368" Type="http://schemas.openxmlformats.org/officeDocument/2006/relationships/hyperlink" Target="http://sahlgrenska-klinkem-analyser.vgregion.se/KKAP0017.pdf" TargetMode="External"/><Relationship Id="rId575" Type="http://schemas.openxmlformats.org/officeDocument/2006/relationships/hyperlink" Target="http://labhandboken.u5054800.fsdata.se/findny.asp?State=2&amp;Analysid=1427" TargetMode="External"/><Relationship Id="rId172" Type="http://schemas.openxmlformats.org/officeDocument/2006/relationships/hyperlink" Target="http://labhandboken.u5054800.fsdata.se/findny.asp?State=2&amp;Analysid=553" TargetMode="External"/><Relationship Id="rId228" Type="http://schemas.openxmlformats.org/officeDocument/2006/relationships/hyperlink" Target="http://sahlgrenska-klinkem-analyser.vgregion.se/KKAP0044.pdf" TargetMode="External"/><Relationship Id="rId435" Type="http://schemas.openxmlformats.org/officeDocument/2006/relationships/hyperlink" Target="http://www.karolinska.se/globalassets/global/kul/kul-gemensamma/kul-lankblock-remisser-for--utskrift/metabolutredning.pdf" TargetMode="External"/><Relationship Id="rId477" Type="http://schemas.openxmlformats.org/officeDocument/2006/relationships/hyperlink" Target="http://www.karolinska.se/contentassets/abb1533a063d4cd086d1496d6e4adf1c/formular-familjeutredn-hemofili-a-20150526.pdf" TargetMode="External"/><Relationship Id="rId600" Type="http://schemas.openxmlformats.org/officeDocument/2006/relationships/hyperlink" Target="http://www.karolinska.se/KUL/Alla-anvisningar/Anvisning/10055" TargetMode="External"/><Relationship Id="rId281" Type="http://schemas.openxmlformats.org/officeDocument/2006/relationships/hyperlink" Target="http://sahlgrenska-klinkem-analyser.vgregion.se/12428.html" TargetMode="External"/><Relationship Id="rId337" Type="http://schemas.openxmlformats.org/officeDocument/2006/relationships/hyperlink" Target="http://www.karolinska.se/KUL/Alla-anvisningar/Anvisning/8996" TargetMode="External"/><Relationship Id="rId502" Type="http://schemas.openxmlformats.org/officeDocument/2006/relationships/hyperlink" Target="http://www.akademiska.se/Global/DAT/Provtagningsanvisningar/UAS%20-%20KKF%2015-23%20FRAM.pdf"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PAT_64701.pdf" TargetMode="External"/><Relationship Id="rId379" Type="http://schemas.openxmlformats.org/officeDocument/2006/relationships/hyperlink" Target="http://www.karolinska.se/KUL/Alla-anvisningar/Anvisning/9045" TargetMode="External"/><Relationship Id="rId544" Type="http://schemas.openxmlformats.org/officeDocument/2006/relationships/hyperlink" Target="http://ki.se/sites/default/files/tysabri_remiss_ny_2014-06-04_1.doc" TargetMode="External"/><Relationship Id="rId586" Type="http://schemas.openxmlformats.org/officeDocument/2006/relationships/hyperlink" Target="http://www.karolinska.se/KUL/Alla-anvisningar/Anvisning/10122"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sahlgrenska-klinkem-analyser.vgregion.se/KKAP0024.pdf" TargetMode="External"/><Relationship Id="rId239" Type="http://schemas.openxmlformats.org/officeDocument/2006/relationships/hyperlink" Target="http://www.karolinska.se/KUL/Alla-anvisningar/Anvisning/9069" TargetMode="External"/><Relationship Id="rId390" Type="http://schemas.openxmlformats.org/officeDocument/2006/relationships/hyperlink" Target="http://www.analysportalen-labmedicin.skane.se/viewAnalys.asp?Nr=229" TargetMode="External"/><Relationship Id="rId404" Type="http://schemas.openxmlformats.org/officeDocument/2006/relationships/hyperlink" Target="http://www.analysportalen-labmedicin.skane.se/viewAnalys.asp?Nr=2783" TargetMode="External"/><Relationship Id="rId446" Type="http://schemas.openxmlformats.org/officeDocument/2006/relationships/hyperlink" Target="http://sahlgrenska-klinkem-analyser.vgregion.se/KKAP0024.pdf" TargetMode="External"/><Relationship Id="rId611" Type="http://schemas.openxmlformats.org/officeDocument/2006/relationships/hyperlink" Target="http://www.karolinska.se/KUL/Alla-anvisningar/Anvisning/9280" TargetMode="External"/><Relationship Id="rId250" Type="http://schemas.openxmlformats.org/officeDocument/2006/relationships/hyperlink" Target="http://www.karolinska.se/KUL/Alla-anvisningar/Anvisning/9385" TargetMode="External"/><Relationship Id="rId292" Type="http://schemas.openxmlformats.org/officeDocument/2006/relationships/hyperlink" Target="http://labhandboken.u5054800.fsdata.se/findny.asp?State=2&amp;Analysid=414" TargetMode="External"/><Relationship Id="rId306" Type="http://schemas.openxmlformats.org/officeDocument/2006/relationships/hyperlink" Target="http://www.karolinska.se/KUL/Alla-anvisningar/Anvisning/9050" TargetMode="External"/><Relationship Id="rId488" Type="http://schemas.openxmlformats.org/officeDocument/2006/relationships/hyperlink" Target="http://www.wieslab.se/upload/files/Wieslab_Requestform_AutoimmuneDiagnostics_SV_Screen160622.pdf"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www.akademiska.se/Global/DAT/Provtagningsanvisningar/genotypning.pdf" TargetMode="External"/><Relationship Id="rId348" Type="http://schemas.openxmlformats.org/officeDocument/2006/relationships/hyperlink" Target="http://www.karolinska.se/KUL/Alla-anvisningar/Anvisning/8994" TargetMode="External"/><Relationship Id="rId513" Type="http://schemas.openxmlformats.org/officeDocument/2006/relationships/hyperlink" Target="http://www.akademiska.se/Global/DAT/Provtagningsanvisningar/UAS%20-%20KKF%2015-23%20FRAM.pdf" TargetMode="External"/><Relationship Id="rId555" Type="http://schemas.openxmlformats.org/officeDocument/2006/relationships/hyperlink" Target="http://www.regionorebrolan.se/PageFiles/5811/BLA%20003%20Analysbest%c3%a4llning%20biologiska%20prover.pdf" TargetMode="External"/><Relationship Id="rId597" Type="http://schemas.openxmlformats.org/officeDocument/2006/relationships/hyperlink" Target="http://www.karolinska.se/KUL/Alla-anvisningar/Anvisning/10185" TargetMode="External"/><Relationship Id="rId152" Type="http://schemas.openxmlformats.org/officeDocument/2006/relationships/hyperlink" Target="http://www.akademiska.se/Global/DAT/Provtagningsanvisningar/genotypning.pdf" TargetMode="External"/><Relationship Id="rId194" Type="http://schemas.openxmlformats.org/officeDocument/2006/relationships/hyperlink" Target="http://www.akademiska.se/Global/DAT/Provtagningsanvisningar/64672.pdf" TargetMode="External"/><Relationship Id="rId208" Type="http://schemas.openxmlformats.org/officeDocument/2006/relationships/hyperlink" Target="http://labhandboken.u5054800.fsdata.se/findny.asp?State=2&amp;Analysid=405" TargetMode="External"/><Relationship Id="rId415" Type="http://schemas.openxmlformats.org/officeDocument/2006/relationships/hyperlink" Target="http://www.karolinska.se/globalassets/global/kul/kul-gemensamma/kul-lankblock-remisser-for--utskrift/metabolutredning.pdf" TargetMode="External"/><Relationship Id="rId457" Type="http://schemas.openxmlformats.org/officeDocument/2006/relationships/hyperlink" Target="http://www.skane.se/Upload/Webbplatser/Labmedicin/Verksamhetsomr%c3%a5den/Klinisk%20kemi/Remisser/Remiss_l%c3%a4kemedel_ver%201%205%20140923.pdf" TargetMode="External"/><Relationship Id="rId622" Type="http://schemas.openxmlformats.org/officeDocument/2006/relationships/hyperlink" Target="http://www.karolinska.se/KUL/Alla-anvisningar/Anvisning/9639" TargetMode="External"/><Relationship Id="rId261" Type="http://schemas.openxmlformats.org/officeDocument/2006/relationships/hyperlink" Target="http://www.karolinska.se/KUL/Alla-anvisningar/Anvisning/9390" TargetMode="External"/><Relationship Id="rId499" Type="http://schemas.openxmlformats.org/officeDocument/2006/relationships/hyperlink" Target="http://www.akademiska.se/Global/DAT/Provtagningsanvisningar/UAS%20-%20KKF%2015-23%20FRAM.pdf"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340" TargetMode="External"/><Relationship Id="rId524" Type="http://schemas.openxmlformats.org/officeDocument/2006/relationships/hyperlink" Target="http://www.akademiska.se/Global/DAT/Provtagningsanvisningar/UAS%20-%20KKF%2015-23%20FRAM.pdf" TargetMode="External"/><Relationship Id="rId566" Type="http://schemas.openxmlformats.org/officeDocument/2006/relationships/hyperlink" Target="http://www.karolinska.se/KUL/Alla-anvisningar/Anvisning/9440" TargetMode="External"/><Relationship Id="rId98" Type="http://schemas.openxmlformats.org/officeDocument/2006/relationships/hyperlink" Target="http://labhandboken.u5054800.fsdata.se/findny.asp?State=2&amp;Analysid=611" TargetMode="External"/><Relationship Id="rId121"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63" Type="http://schemas.openxmlformats.org/officeDocument/2006/relationships/hyperlink" Target="http://www.karolinska.se/KUL/Alla-anvisningar/Anvisning/9044" TargetMode="External"/><Relationship Id="rId219" Type="http://schemas.openxmlformats.org/officeDocument/2006/relationships/hyperlink" Target="http://labhandboken.u5054800.fsdata.se/findny.asp?State=2&amp;Analysid=501" TargetMode="External"/><Relationship Id="rId370" Type="http://schemas.openxmlformats.org/officeDocument/2006/relationships/hyperlink" Target="http://www.karolinska.se/KUL/Alla-anvisningar/Anvisning/9155" TargetMode="External"/><Relationship Id="rId426" Type="http://schemas.openxmlformats.org/officeDocument/2006/relationships/hyperlink" Target="http://www.karolinska.se/globalassets/global/kul/kul-gemensamma/kul-lankblock-remisser-for--utskrift/metabolutredning.pdf" TargetMode="External"/><Relationship Id="rId230" Type="http://schemas.openxmlformats.org/officeDocument/2006/relationships/hyperlink" Target="http://www.karolinska.se/KUL/Alla-anvisningar/Anvisning/9165" TargetMode="External"/><Relationship Id="rId468"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238" TargetMode="External"/><Relationship Id="rId328" Type="http://schemas.openxmlformats.org/officeDocument/2006/relationships/hyperlink" Target="http://lioappl1.lio.se/lmcsortiment/Analysis.aspx?service=229610" TargetMode="External"/><Relationship Id="rId535" Type="http://schemas.openxmlformats.org/officeDocument/2006/relationships/hyperlink" Target="http://www.karolinska.se/KUL/Alla-anvisningar/Anvisning/10144" TargetMode="External"/><Relationship Id="rId577" Type="http://schemas.openxmlformats.org/officeDocument/2006/relationships/hyperlink" Target="http://www.karolinska.se/KUL/Alla-anvisningar/Anvisning/9844" TargetMode="External"/><Relationship Id="rId132" Type="http://schemas.openxmlformats.org/officeDocument/2006/relationships/hyperlink" Target="http://www.ltv.se/imagevault/PublishedMedia/dbhd9j4oipt8tkb8itvp/Remiss_5_Klinisk_kemi_version_140331.pdf" TargetMode="External"/><Relationship Id="rId174" Type="http://schemas.openxmlformats.org/officeDocument/2006/relationships/hyperlink" Target="http://www.karolinska.se/KUL/Alla-anvisningar/Anvisning/9061" TargetMode="External"/><Relationship Id="rId381" Type="http://schemas.openxmlformats.org/officeDocument/2006/relationships/hyperlink" Target="http://www.karolinska.se/KUL/Alla-anvisningar/Anvisning/9538" TargetMode="External"/><Relationship Id="rId602" Type="http://schemas.openxmlformats.org/officeDocument/2006/relationships/hyperlink" Target="http://www.karolinska.se/KUL/Alla-anvisningar/Anvisning/10200" TargetMode="External"/><Relationship Id="rId241" Type="http://schemas.openxmlformats.org/officeDocument/2006/relationships/hyperlink" Target="http://www.karolinska.se/KUL/Alla-anvisningar/Anvisning/9064" TargetMode="External"/><Relationship Id="rId437" Type="http://schemas.openxmlformats.org/officeDocument/2006/relationships/hyperlink" Target="http://sahlgrenska-klinkem-analyser.vgregion.se/KKAP0028.pdf" TargetMode="External"/><Relationship Id="rId479" Type="http://schemas.openxmlformats.org/officeDocument/2006/relationships/hyperlink" Target="http://sahlgrenska-klinkem-analyser.vgregion.se/KITMAP0098.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www.karolinska.se/KUL/Alla-anvisningar/Anvisning/9267" TargetMode="External"/><Relationship Id="rId339" Type="http://schemas.openxmlformats.org/officeDocument/2006/relationships/hyperlink" Target="http://www.karolinska.se/KUL/Alla-anvisningar/Anvisning/9547" TargetMode="External"/><Relationship Id="rId490" Type="http://schemas.openxmlformats.org/officeDocument/2006/relationships/hyperlink" Target="http://www.akademiska.se/Global/DAT/Provtagningsanvisningar/UAS%20-%20KKF%2015-23%20FRAM.pdf" TargetMode="External"/><Relationship Id="rId504" Type="http://schemas.openxmlformats.org/officeDocument/2006/relationships/hyperlink" Target="http://www.akademiska.se/Global/DAT/Provtagningsanvisningar/UAS%20-%20KKF%2015-23%20FRAM.pdf" TargetMode="External"/><Relationship Id="rId546" Type="http://schemas.openxmlformats.org/officeDocument/2006/relationships/hyperlink" Target="http://www.karolinska.se/KUL/Alla-anvisningar/Anvisning/9906"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552" TargetMode="External"/><Relationship Id="rId143" Type="http://schemas.openxmlformats.org/officeDocument/2006/relationships/hyperlink" Target="http://labhandboken.u5054800.fsdata.se/findny.asp?State=2&amp;Analysid=1825" TargetMode="External"/><Relationship Id="rId185" Type="http://schemas.openxmlformats.org/officeDocument/2006/relationships/hyperlink" Target="http://www.karolinska.se/KUL/Alla-anvisningar/Anvisning/9363" TargetMode="External"/><Relationship Id="rId350" Type="http://schemas.openxmlformats.org/officeDocument/2006/relationships/hyperlink" Target="http://www.ltv.se/imagevault/PublishedMedia/dbhd9j4oipt8tkb8itvp/Remiss_5_Klinisk_kemi_version_140331.pdf" TargetMode="External"/><Relationship Id="rId406" Type="http://schemas.openxmlformats.org/officeDocument/2006/relationships/hyperlink" Target="http://labhandboken.u5054800.fsdata.se/findny.asp?State=2&amp;Analysid=1765" TargetMode="External"/><Relationship Id="rId588" Type="http://schemas.openxmlformats.org/officeDocument/2006/relationships/hyperlink" Target="http://www.karolinska.se/KUL/Alla-anvisningar/Anvisning/9149"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labhandboken.u5054800.fsdata.se/findny.asp?State=2&amp;Analysid=661" TargetMode="External"/><Relationship Id="rId392" Type="http://schemas.openxmlformats.org/officeDocument/2006/relationships/hyperlink" Target="http://www.wieslab.se/diagnostic-services/index.php?langId=2&amp;headId=69&amp;pageId=69" TargetMode="External"/><Relationship Id="rId448" Type="http://schemas.openxmlformats.org/officeDocument/2006/relationships/hyperlink" Target="http://sahlgrenska-klinkem-analyser.vgregion.se/KKAP0024.pdf" TargetMode="External"/><Relationship Id="rId613" Type="http://schemas.openxmlformats.org/officeDocument/2006/relationships/hyperlink" Target="http://www.oslo-universitetssykehus.no/omoss_/avdelinger_/hormonlaboratoriet_/rekvisisjon_/Documents/Hormonlaboratoriets%20rekvisisjon.pdf" TargetMode="External"/><Relationship Id="rId252" Type="http://schemas.openxmlformats.org/officeDocument/2006/relationships/hyperlink" Target="http://labhandboken.u5054800.fsdata.se/findny.asp?State=2&amp;Analysid=748" TargetMode="External"/><Relationship Id="rId294" Type="http://schemas.openxmlformats.org/officeDocument/2006/relationships/hyperlink" Target="http://www.karolinska.se/KUL/Alla-anvisningar/Anvisning/9670" TargetMode="External"/><Relationship Id="rId308" Type="http://schemas.openxmlformats.org/officeDocument/2006/relationships/hyperlink" Target="http://www.karolinska.se/KUL/Alla-anvisningar/Anvisning/9437" TargetMode="External"/><Relationship Id="rId515" Type="http://schemas.openxmlformats.org/officeDocument/2006/relationships/hyperlink" Target="http://www.akademiska.se/Global/DAT/Provtagningsanvisningar/UAS%20-%20KKF%2015-23%20FRAM.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11"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sahlgrenska-klinkem-analyser.vgregion.se/KKAP0028.pdf" TargetMode="External"/><Relationship Id="rId361" Type="http://schemas.openxmlformats.org/officeDocument/2006/relationships/hyperlink" Target="http://rmv.se/fileadmin/RMVFiles/rk/IF004.018_Provtagningsanvisningar_foer_sjukvaard_m_fl.pdf" TargetMode="External"/><Relationship Id="rId557" Type="http://schemas.openxmlformats.org/officeDocument/2006/relationships/hyperlink" Target="http://www.regionorebrolan.se/PageFiles/5811/BLA%20003%20Analysbest%c3%a4llning%20biologiska%20prover.pdf" TargetMode="External"/><Relationship Id="rId599" Type="http://schemas.openxmlformats.org/officeDocument/2006/relationships/hyperlink" Target="http://www.karolinska.se/KUL/Alla-anvisningar/Anvisning/9412" TargetMode="External"/><Relationship Id="rId196" Type="http://schemas.openxmlformats.org/officeDocument/2006/relationships/hyperlink" Target="http://www.akademiska.se/Global/DAT/Klinisk%20immunologi%20och%20transfusionsmedicin/Dokument/Remisser/43344_cellularimmunologen.pdf"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vardgivare.skane.se/siteassets/1.-vardriktlinjer/laboratoriemedicin/remisser/diabetes-mody-diagnostik.pdf" TargetMode="External"/><Relationship Id="rId624" Type="http://schemas.openxmlformats.org/officeDocument/2006/relationships/hyperlink" Target="http://www.karolinska.se/KUL/Alla-anvisningar/Anvisning/9564"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labhandboken.u5054800.fsdata.se/findny.asp?State=2&amp;Analysid=673" TargetMode="External"/><Relationship Id="rId263" Type="http://schemas.openxmlformats.org/officeDocument/2006/relationships/hyperlink" Target="http://www.karolinska.se/KUL/Alla-anvisningar/Anvisning/9210"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akademiska.se/Global/DAT/Klinisk%20genetik/Remiss%20-%20Fosterdiagnostik.pdf" TargetMode="External"/><Relationship Id="rId526" Type="http://schemas.openxmlformats.org/officeDocument/2006/relationships/hyperlink" Target="http://www.akademiska.se/Global/DAT/Provtagningsanvisningar/UAS%20-%20KKF%2015-23%20FRAM.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akademiska.se/Global/DAT/Provtagningsanvisningar/40003_allergi.pdf" TargetMode="External"/><Relationship Id="rId330" Type="http://schemas.openxmlformats.org/officeDocument/2006/relationships/hyperlink" Target="http://vardgivarwebb.regionostergotland.se/pages/122212/TiopurinbehR%c3%964127_M.docm" TargetMode="External"/><Relationship Id="rId568" Type="http://schemas.openxmlformats.org/officeDocument/2006/relationships/hyperlink" Target="http://www.karolinska.se/KUL/Alla-anvisningar/Anvisning/9634" TargetMode="External"/><Relationship Id="rId165" Type="http://schemas.openxmlformats.org/officeDocument/2006/relationships/hyperlink" Target="http://www.karolinska.se/KUL/Alla-anvisningar/Anvisning/9043" TargetMode="External"/><Relationship Id="rId372" Type="http://schemas.openxmlformats.org/officeDocument/2006/relationships/hyperlink" Target="http://sahlgrenska-klinkem-analyser.vgregion.se/12953.html" TargetMode="External"/><Relationship Id="rId428" Type="http://schemas.openxmlformats.org/officeDocument/2006/relationships/hyperlink" Target="http://www.karolinska.se/globalassets/global/kul/kul-gemensamma/kul-lankblock-remisser-for--utskrift/metabolutredning.pdf" TargetMode="External"/><Relationship Id="rId232" Type="http://schemas.openxmlformats.org/officeDocument/2006/relationships/hyperlink" Target="http://www.akademiska.se/Global/KB/Klinisk%20genetik/Dokument/Provtagningsanvisningar.pdf" TargetMode="External"/><Relationship Id="rId274" Type="http://schemas.openxmlformats.org/officeDocument/2006/relationships/hyperlink" Target="http://sahlgrenska-klinkem-analyser.vgregion.se/KKAP0028.pdf" TargetMode="External"/><Relationship Id="rId481" Type="http://schemas.openxmlformats.org/officeDocument/2006/relationships/hyperlink" Target="http://labhandboken.u5054800.fsdata.se/findny.asp?State=2&amp;Analysid=341"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allman.pdf" TargetMode="External"/><Relationship Id="rId537" Type="http://schemas.openxmlformats.org/officeDocument/2006/relationships/hyperlink" Target="http://www.karolinska.se/globalassets/global/kul/kul-gemensamma/kul-lankblock-remisser-for--utskrift/metabolutredning.pdf" TargetMode="External"/><Relationship Id="rId579" Type="http://schemas.openxmlformats.org/officeDocument/2006/relationships/hyperlink" Target="http://www.karolinska.se/KUL/Alla-anvisningar/Anvisning/9888"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akademiska.se/Global/KB/Klinisk%20genetik/Dokument/Provtagningsanvisningar.pdf" TargetMode="External"/><Relationship Id="rId341" Type="http://schemas.openxmlformats.org/officeDocument/2006/relationships/hyperlink" Target="http://www.karolinska.se/KUL/Alla-anvisningar/Anvisning/10198" TargetMode="External"/><Relationship Id="rId383" Type="http://schemas.openxmlformats.org/officeDocument/2006/relationships/hyperlink" Target="http://www.akademiska.se/Global/DAT/Provtagningsanvisningar/64672.pdf" TargetMode="External"/><Relationship Id="rId439" Type="http://schemas.openxmlformats.org/officeDocument/2006/relationships/hyperlink" Target="http://ki.se/sites/default/files/ifnbeta_remiss_ny_2014-06-04_1.doc" TargetMode="External"/><Relationship Id="rId590" Type="http://schemas.openxmlformats.org/officeDocument/2006/relationships/hyperlink" Target="http://www.karolinska.se/KUL/Alla-anvisningar/Anvisning/10027" TargetMode="External"/><Relationship Id="rId604" Type="http://schemas.openxmlformats.org/officeDocument/2006/relationships/hyperlink" Target="http://www.karolinska.se/KUL/Alla-anvisningar/Anvisning/10026" TargetMode="External"/><Relationship Id="rId201" Type="http://schemas.openxmlformats.org/officeDocument/2006/relationships/hyperlink" Target="http://labhandboken.u5054800.fsdata.se/findny.asp?State=2&amp;Analysid=643" TargetMode="External"/><Relationship Id="rId222" Type="http://schemas.openxmlformats.org/officeDocument/2006/relationships/hyperlink" Target="http://www.karolinska.se/KUL/Alla-anvisningar/Anvisning/9532" TargetMode="External"/><Relationship Id="rId243" Type="http://schemas.openxmlformats.org/officeDocument/2006/relationships/hyperlink" Target="http://www.karolinska.se/KUL/Alla-anvisningar/Anvisning/9071" TargetMode="External"/><Relationship Id="rId264" Type="http://schemas.openxmlformats.org/officeDocument/2006/relationships/hyperlink" Target="http://www.karolinska.se/KUL/Alla-anvisningar/Anvisning/9566" TargetMode="External"/><Relationship Id="rId285" Type="http://schemas.openxmlformats.org/officeDocument/2006/relationships/hyperlink" Target="http://sahlgrenska-klinkem-analyser.vgregion.se/KKAP0044.pdf" TargetMode="External"/><Relationship Id="rId450" Type="http://schemas.openxmlformats.org/officeDocument/2006/relationships/hyperlink" Target="http://www.akademiska.se/Global/DAT/Provtagningsanvisningar/64672.pdf" TargetMode="External"/><Relationship Id="rId471" Type="http://schemas.openxmlformats.org/officeDocument/2006/relationships/hyperlink" Target="http://www.akademiska.se/Verksamheter/Akademiska-laboratoriet/Klinisk-genetik/For-dig-som-remittent/Remisser/" TargetMode="External"/><Relationship Id="rId506" Type="http://schemas.openxmlformats.org/officeDocument/2006/relationships/hyperlink" Target="http://www.akademiska.se/Global/DAT/Provtagningsanvisningar/UAS%20-%20KKF%2015-23%20FRAM.pdf"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labhandboken.u5054800.fsdata.se/findny.asp?State=2&amp;Analysid=832" TargetMode="External"/><Relationship Id="rId124" Type="http://schemas.openxmlformats.org/officeDocument/2006/relationships/hyperlink" Target="http://www.akademiska.se/Global/DAT/Klinisk%20immunologi%20och%20transfusionsmedicin/Dokument/Remisser/43344_cellularimmunologen.pdf" TargetMode="External"/><Relationship Id="rId310" Type="http://schemas.openxmlformats.org/officeDocument/2006/relationships/hyperlink" Target="http://www.analysportalen-labmedicin.skane.se/viewAnalys.asp?Nr=859" TargetMode="External"/><Relationship Id="rId492" Type="http://schemas.openxmlformats.org/officeDocument/2006/relationships/hyperlink" Target="http://www.akademiska.se/Global/DAT/Provtagningsanvisningar/UAS%20-%20KKF%2015-23%20FRAM.pdf" TargetMode="External"/><Relationship Id="rId527" Type="http://schemas.openxmlformats.org/officeDocument/2006/relationships/hyperlink" Target="http://www.akademiska.se/Global/DAT/Provtagningsanvisningar/UAS%20-%20LAKEMEDEL%2015-37%20FRAM.pdf" TargetMode="External"/><Relationship Id="rId54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69" Type="http://schemas.openxmlformats.org/officeDocument/2006/relationships/hyperlink" Target="http://www.karolinska.se/KUL/Alla-anvisningar/Anvisning/10199"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www.karolinska.se/KUL/Alla-anvisningar/Anvisning/9483" TargetMode="External"/><Relationship Id="rId145" Type="http://schemas.openxmlformats.org/officeDocument/2006/relationships/hyperlink" Target="http://www.wieslab.se/upload/files/Wieslab_Requestform_AutoimmuneDiagnostics_SV_Screen160622.pdf" TargetMode="External"/><Relationship Id="rId166" Type="http://schemas.openxmlformats.org/officeDocument/2006/relationships/hyperlink" Target="http://www.karolinska.se/KUL/Alla-anvisningar/Anvisning/9488" TargetMode="External"/><Relationship Id="rId187" Type="http://schemas.openxmlformats.org/officeDocument/2006/relationships/hyperlink" Target="http://www.karolinska.se/KUL/Alla-anvisningar/Anvisning/9068" TargetMode="External"/><Relationship Id="rId331" Type="http://schemas.openxmlformats.org/officeDocument/2006/relationships/hyperlink" Target="http://vardgivarwebb.regionostergotland.se/pages/122212/TiopurinbehR%c3%964127_M.docm" TargetMode="External"/><Relationship Id="rId352" Type="http://schemas.openxmlformats.org/officeDocument/2006/relationships/hyperlink" Target="http://www.ltv.se/imagevault/PublishedMedia/dbhd9j4oipt8tkb8itvp/Remiss_5_Klinisk_kemi_version_140331.pdf"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KUL/Alla-anvisningar/Anvisning/9364" TargetMode="External"/><Relationship Id="rId408" Type="http://schemas.openxmlformats.org/officeDocument/2006/relationships/hyperlink" Target="http://www.karolinska.se/KUL/Alla-anvisningar/Anvisning/9116"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karolinska.se/KUL/Alla-anvisningar/Anvisning/9354" TargetMode="External"/><Relationship Id="rId615" Type="http://schemas.openxmlformats.org/officeDocument/2006/relationships/hyperlink" Target="http://www.analysportalen-labmedicin.skane.se/viewAnalys.asp?Nr=161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analysportalen-labmedicin.skane.se/viewAnalys.asp?Nr=326" TargetMode="External"/><Relationship Id="rId233"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labhandboken.u5054800.fsdata.se/findny.asp?State=2&amp;Analysid=766" TargetMode="External"/><Relationship Id="rId440" Type="http://schemas.openxmlformats.org/officeDocument/2006/relationships/hyperlink" Target="http://vardgivare.skane.se/siteassets/1.-vardriktlinjer/laboratoriemedicin/remisser/cellular-immunologi-och-cytokiner.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akademiska.se/Global/DAT/Provtagningsanvisningar/40003_allergi.pdf" TargetMode="External"/><Relationship Id="rId275" Type="http://schemas.openxmlformats.org/officeDocument/2006/relationships/hyperlink" Target="http://sahlgrenska-klinkem-analyser.vgregion.se/12402.html" TargetMode="External"/><Relationship Id="rId296" Type="http://schemas.openxmlformats.org/officeDocument/2006/relationships/hyperlink" Target="http://labhandboken.u5054800.fsdata.se/findny.asp?State=2&amp;Analysid=411" TargetMode="External"/><Relationship Id="rId300" Type="http://schemas.openxmlformats.org/officeDocument/2006/relationships/hyperlink" Target="http://www.karolinska.se/globalassets/global/kul/farmakologi/beskrivning-provtagning-drogtester-i-urin-for-sjuk--och-missbruksvard-141201.pdf" TargetMode="External"/><Relationship Id="rId461" Type="http://schemas.openxmlformats.org/officeDocument/2006/relationships/hyperlink" Target="http://www.wieslab.se/upload/files/Wieslab_Remiss_Neurologi_SV_Screen160127(1).pdf" TargetMode="External"/><Relationship Id="rId482" Type="http://schemas.openxmlformats.org/officeDocument/2006/relationships/hyperlink" Target="http://sahlgrenska-klinkem-analyser.vgregion.se/KKAP0024.pdf" TargetMode="External"/><Relationship Id="rId517" Type="http://schemas.openxmlformats.org/officeDocument/2006/relationships/hyperlink" Target="http://www.akademiska.se/Global/DAT/Provtagningsanvisningar/UAS%20-%20KKF%2015-23%20FRAM.pdf" TargetMode="External"/><Relationship Id="rId538" Type="http://schemas.openxmlformats.org/officeDocument/2006/relationships/hyperlink" Target="http://www.akademiska.se/Global/DAT/Provtagningsanvisningar/UAS%20-%20KKF%2015-23%20FRAM.pdf" TargetMode="External"/><Relationship Id="rId5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karolinska.se/KUL/Alla-anvisningar/Anvisning/9124" TargetMode="External"/><Relationship Id="rId156" Type="http://schemas.openxmlformats.org/officeDocument/2006/relationships/hyperlink" Target="http://www.akademiska.se/Global/DAT/Provtagningsanvisningar/64672.pdf" TargetMode="External"/><Relationship Id="rId177" Type="http://schemas.openxmlformats.org/officeDocument/2006/relationships/hyperlink" Target="http://www.akademiska.se/Global/KB/Klinisk%20genetik/Dokument/KromosomanalysDNAbaserad%20diagnostik.pdf" TargetMode="External"/><Relationship Id="rId198" Type="http://schemas.openxmlformats.org/officeDocument/2006/relationships/hyperlink" Target="http://www.akademiska.se/Global/DAT/Provtagningsanvisningar/genotypning.pdf" TargetMode="External"/><Relationship Id="rId321" Type="http://schemas.openxmlformats.org/officeDocument/2006/relationships/hyperlink" Target="http://www.anvisningar.se/Global/Provtagningsanvisningar/Remisser/Laboratorieremiss%20Allm%c3%a4n%20150528.pdf" TargetMode="External"/><Relationship Id="rId342" Type="http://schemas.openxmlformats.org/officeDocument/2006/relationships/hyperlink" Target="http://www.karolinska.se/KUL/Alla-anvisningar/Anvisning/8993" TargetMode="External"/><Relationship Id="rId363" Type="http://schemas.openxmlformats.org/officeDocument/2006/relationships/hyperlink" Target="http://rmv.se/fileadmin/RMVFiles/rk/IF004.018_Provtagningsanvisningar_foer_sjukvaard_m_fl.pdf" TargetMode="External"/><Relationship Id="rId384" Type="http://schemas.openxmlformats.org/officeDocument/2006/relationships/hyperlink" Target="http://www.akademiska.se/Global/DAT/Provtagningsanvisningar/64672.pdf" TargetMode="External"/><Relationship Id="rId419" Type="http://schemas.openxmlformats.org/officeDocument/2006/relationships/hyperlink" Target="http://www.karolinska.se/globalassets/global/kul/kul-gemensamma/kul-lankblock-remisser-for--utskrift/metabolutredning.pdf" TargetMode="External"/><Relationship Id="rId570" Type="http://schemas.openxmlformats.org/officeDocument/2006/relationships/hyperlink" Target="http://www.karolinska.se/KUL/Alla-anvisningar/Anvisning/9305"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www.karolinska.se/KUL/Alla-anvisningar/Anvisning/9420" TargetMode="External"/><Relationship Id="rId626" Type="http://schemas.openxmlformats.org/officeDocument/2006/relationships/table" Target="../tables/table1.xml"/><Relationship Id="rId202" Type="http://schemas.openxmlformats.org/officeDocument/2006/relationships/hyperlink" Target="http://www.akademiska.se/Global/DAT/Provtagningsanvisningar/64672.pdf" TargetMode="External"/><Relationship Id="rId223"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382" TargetMode="External"/><Relationship Id="rId430" Type="http://schemas.openxmlformats.org/officeDocument/2006/relationships/hyperlink" Target="http://www.karolinska.se/globalassets/global/kul/kul-gemensamma/kul-lankblock-remisser-for--utskrift/metabolutredning.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225" TargetMode="External"/><Relationship Id="rId286" Type="http://schemas.openxmlformats.org/officeDocument/2006/relationships/hyperlink" Target="http://sahlgrenska-klinkem-analyser.vgregion.se/0797.html" TargetMode="External"/><Relationship Id="rId451" Type="http://schemas.openxmlformats.org/officeDocument/2006/relationships/hyperlink" Target="http://www.karolinska.se/KUL/Alla-anvisningar/Anvisning/9384" TargetMode="External"/><Relationship Id="rId472" Type="http://schemas.openxmlformats.org/officeDocument/2006/relationships/hyperlink" Target="http://www.akademiska.se/Global/KB/Klinisk%20genetik/Dokument/Provtagningsanvisningar.pdf" TargetMode="External"/><Relationship Id="rId493" Type="http://schemas.openxmlformats.org/officeDocument/2006/relationships/hyperlink" Target="http://www.akademiska.se/Global/DAT/Provtagningsanvisningar/UAS%20-%20KKF%2015-23%20FRAM.pdf" TargetMode="External"/><Relationship Id="rId507" Type="http://schemas.openxmlformats.org/officeDocument/2006/relationships/hyperlink" Target="http://www.akademiska.se/Global/DAT/Provtagningsanvisningar/UAS%20-%20KKF%2015-23%20FRAM.pdf" TargetMode="External"/><Relationship Id="rId528" Type="http://schemas.openxmlformats.org/officeDocument/2006/relationships/hyperlink" Target="http://www.akademiska.se/Global/DAT/Provtagningsanvisningar/UAS%20-%20LAKEMEDEL%2015-37%20FRAM.pdf" TargetMode="External"/><Relationship Id="rId54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s://provtagningsanvisningar.regionorebrolan.se/index.aspx" TargetMode="External"/><Relationship Id="rId125"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akademiska.se/Global/DAT/Provtagningsanvisningar/40003_allergi.pdf" TargetMode="External"/><Relationship Id="rId167" Type="http://schemas.openxmlformats.org/officeDocument/2006/relationships/hyperlink" Target="http://www.rmv.se/fileadmin/RMVFiles/rk/IF039.023_REMISS_Toxikologisk_undersoekning__patient.pdf" TargetMode="External"/><Relationship Id="rId188" Type="http://schemas.openxmlformats.org/officeDocument/2006/relationships/hyperlink" Target="http://www.akademiska.se/Global/DAT/Provtagningsanvisningar/40003_allergi.pdf" TargetMode="External"/><Relationship Id="rId311" Type="http://schemas.openxmlformats.org/officeDocument/2006/relationships/hyperlink" Target="http://www.karolinska.se/KUL/Alla-anvisningar/Anvisning/9222" TargetMode="External"/><Relationship Id="rId332" Type="http://schemas.openxmlformats.org/officeDocument/2006/relationships/hyperlink" Target="http://www.akademiska.se/Global/DAT/Klinisk%20immunologi%20och%20transfusionsmedicin/Dokument/Remisser/43344_cellularimmunologen.pdf" TargetMode="External"/><Relationship Id="rId353" Type="http://schemas.openxmlformats.org/officeDocument/2006/relationships/hyperlink" Target="http://www.karolinska.se/KUL/Alla-anvisningar/Anvisning/9438" TargetMode="External"/><Relationship Id="rId374" Type="http://schemas.openxmlformats.org/officeDocument/2006/relationships/hyperlink" Target="http://sahlgrenska-klinkem-analyser.vgregion.se/11525.html" TargetMode="External"/><Relationship Id="rId395" Type="http://schemas.openxmlformats.org/officeDocument/2006/relationships/hyperlink" Target="http://www.karolinska.se/KUL/Alla-anvisningar/Anvisning/9365" TargetMode="External"/><Relationship Id="rId409" Type="http://schemas.openxmlformats.org/officeDocument/2006/relationships/hyperlink" Target="http://www.akademiska.se/Global/DAT/Klinisk%20immunologi%20och%20transfusionsmedicin/Dokument/Remisser/43344_cellularimmunologen.pdf" TargetMode="External"/><Relationship Id="rId560" Type="http://schemas.openxmlformats.org/officeDocument/2006/relationships/hyperlink" Target="http://www.karolinska.se/KUL/Alla-anvisningar/Anvisning/8992" TargetMode="External"/><Relationship Id="rId581" Type="http://schemas.openxmlformats.org/officeDocument/2006/relationships/hyperlink" Target="http://www.karolinska.se/KUL/Alla-anvisningar/Anvisning/9359"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496" TargetMode="External"/><Relationship Id="rId213" Type="http://schemas.openxmlformats.org/officeDocument/2006/relationships/hyperlink" Target="http://www.akademiska.se/Global/DAT/Provtagningsanvisningar/40003_allergi.pdf" TargetMode="External"/><Relationship Id="rId234" Type="http://schemas.openxmlformats.org/officeDocument/2006/relationships/hyperlink" Target="http://www.akademiska.se/Verksamheter/Akademiska-laboratoriet/Klinisk-genetik/For-dig-som-remittent/Remisser/"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karolinska.se/KUL/Alla-anvisningar/Anvisning/9973"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www.karolinska.se/KUL/Alla-anvisningar/Anvisning/9393" TargetMode="External"/><Relationship Id="rId276" Type="http://schemas.openxmlformats.org/officeDocument/2006/relationships/hyperlink" Target="http://www.karolinska.se/KUL/Alla-anvisningar/Anvisning/9406" TargetMode="External"/><Relationship Id="rId297" Type="http://schemas.openxmlformats.org/officeDocument/2006/relationships/hyperlink" Target="http://labhandboken.u5054800.fsdata.se/findny.asp?State=2&amp;Analysid=1628" TargetMode="External"/><Relationship Id="rId441" Type="http://schemas.openxmlformats.org/officeDocument/2006/relationships/hyperlink" Target="http://vardgivare.skane.se/siteassets/1.-vardriktlinjer/laboratoriemedicin/remisser/cellular-immunologi-och-cytokiner.pdf" TargetMode="External"/><Relationship Id="rId462" Type="http://schemas.openxmlformats.org/officeDocument/2006/relationships/hyperlink" Target="http://www.wieslab.se/upload/files/Wieslab_Remiss_Neurologi_SV_Screen160127(1).pdf" TargetMode="External"/><Relationship Id="rId483" Type="http://schemas.openxmlformats.org/officeDocument/2006/relationships/hyperlink" Target="http://labhandboken.u5054800.fsdata.se/findny.asp?State=2&amp;Analysid=380" TargetMode="External"/><Relationship Id="rId518" Type="http://schemas.openxmlformats.org/officeDocument/2006/relationships/hyperlink" Target="http://www.akademiska.se/Global/DAT/Provtagningsanvisningar/UAS%20-%20KKF%2015-23%20FRAM.pdf" TargetMode="External"/><Relationship Id="rId539" Type="http://schemas.openxmlformats.org/officeDocument/2006/relationships/hyperlink" Target="http://www.akademiska.se/Global/DAT/Provtagningsanvisningar/allman.pdf"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s://www2.sahlgrenska.se/upload/SU/omrade_1/Tillv%c3%a4xtlaboratoriet/IGF-I.pdf" TargetMode="External"/><Relationship Id="rId157" Type="http://schemas.openxmlformats.org/officeDocument/2006/relationships/hyperlink" Target="http://www.akademiska.se/Global/DAT/Provtagningsanvisningar/40003_allergi.pdf" TargetMode="External"/><Relationship Id="rId178" Type="http://schemas.openxmlformats.org/officeDocument/2006/relationships/hyperlink" Target="http://www.akademiska.se/Global/KB/Klinisk%20genetik/Dokument/Provtagningsanvisningar.pdf" TargetMode="External"/><Relationship Id="rId301" Type="http://schemas.openxmlformats.org/officeDocument/2006/relationships/hyperlink" Target="http://www.karolinska.se/KUL/Alla-anvisningar/Anvisning/9434" TargetMode="External"/><Relationship Id="rId322"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labhandboken.u5054800.fsdata.se/findny.asp?State=2&amp;Analysid=1743" TargetMode="External"/><Relationship Id="rId364" Type="http://schemas.openxmlformats.org/officeDocument/2006/relationships/hyperlink" Target="http://www.regiongavleborg.se/Lankkatalog/P/Platinadokument/Provtagningsanvisningar/P1/c-peptid-i-plasma--02-64128/" TargetMode="External"/><Relationship Id="rId55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labhandboken.u5054800.fsdata.se/findny.asp?State=2&amp;Analysid=1141" TargetMode="External"/><Relationship Id="rId203" Type="http://schemas.openxmlformats.org/officeDocument/2006/relationships/hyperlink" Target="http://labhandboken.u5054800.fsdata.se/findny.asp?State=2&amp;Analysid=764" TargetMode="External"/><Relationship Id="rId385" Type="http://schemas.openxmlformats.org/officeDocument/2006/relationships/hyperlink" Target="http://labhandboken.u5054800.fsdata.se/findny.asp?State=2&amp;Analysid=537" TargetMode="External"/><Relationship Id="rId571" Type="http://schemas.openxmlformats.org/officeDocument/2006/relationships/hyperlink" Target="http://www.analysportalen-labmedicin.skane.se/viewAnalys.asp?Nr=1185" TargetMode="External"/><Relationship Id="rId592" Type="http://schemas.openxmlformats.org/officeDocument/2006/relationships/hyperlink" Target="http://www.karolinska.se/KUL/Alla-anvisningar/Anvisning/10019" TargetMode="External"/><Relationship Id="rId606" Type="http://schemas.openxmlformats.org/officeDocument/2006/relationships/hyperlink" Target="http://www.karolinska.se/KUL/Alla-anvisningar/Anvisning/9435"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akademiska.se/Global/DAT/Provtagningsanvisningar/64672.pdf" TargetMode="External"/><Relationship Id="rId245" Type="http://schemas.openxmlformats.org/officeDocument/2006/relationships/hyperlink" Target="http://www.karolinska.se/KUL/Alla-anvisningar/Anvisning/9072" TargetMode="External"/><Relationship Id="rId266" Type="http://schemas.openxmlformats.org/officeDocument/2006/relationships/hyperlink" Target="http://labhandboken.u5054800.fsdata.se/findny.asp?State=2&amp;Analysid=798" TargetMode="External"/><Relationship Id="rId287" Type="http://schemas.openxmlformats.org/officeDocument/2006/relationships/hyperlink" Target="http://labhandboken.u5054800.fsdata.se/findny.asp?State=2&amp;Analysid=719" TargetMode="External"/><Relationship Id="rId410" Type="http://schemas.openxmlformats.org/officeDocument/2006/relationships/hyperlink" Target="http://labhandboken.u5054800.fsdata.se/findny.asp?State=2&amp;Analysid=339" TargetMode="External"/><Relationship Id="rId431" Type="http://schemas.openxmlformats.org/officeDocument/2006/relationships/hyperlink" Target="http://www.karolinska.se/globalassets/global/kul/kul-gemensamma/kul-lankblock-remisser-for--utskrift/metabolutredning.pdf" TargetMode="External"/><Relationship Id="rId452" Type="http://schemas.openxmlformats.org/officeDocument/2006/relationships/hyperlink" Target="http://www.karolinska.se/KUL/Alla-anvisningar/Anvisning/9533" TargetMode="External"/><Relationship Id="rId473" Type="http://schemas.openxmlformats.org/officeDocument/2006/relationships/hyperlink" Target="http://www.akademiska.se/Global/KB/Klinisk%20genetik/Dokument/KromosomanalysDNAbaserad%20diagnostik.pdf" TargetMode="External"/><Relationship Id="rId494" Type="http://schemas.openxmlformats.org/officeDocument/2006/relationships/hyperlink" Target="http://www.akademiska.se/Global/DAT/Provtagningsanvisningar/UAS%20-%20KKF%2015-23%20FRAM.pdf" TargetMode="External"/><Relationship Id="rId508" Type="http://schemas.openxmlformats.org/officeDocument/2006/relationships/hyperlink" Target="http://www.akademiska.se/Global/DAT/Provtagningsanvisningar/UAS%20-%20KKF%2015-23%20FRAM.pdf" TargetMode="External"/><Relationship Id="rId529" Type="http://schemas.openxmlformats.org/officeDocument/2006/relationships/hyperlink" Target="http://www.akademiska.se/Global/DAT/Provtagningsanvisningar/UAS%20-%20LAKEMEDEL%2015-37%20FRAM.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karolinska.se/KUL/Alla-anvisningar/Anvisning/9486" TargetMode="External"/><Relationship Id="rId126"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www.akademiska.se/Global/DAT/Provtagningsanvisningar/genotypning.pdf" TargetMode="External"/><Relationship Id="rId168" Type="http://schemas.openxmlformats.org/officeDocument/2006/relationships/hyperlink" Target="http://rmv.se/fileadmin/RMVFiles/rk/IF004.018_Provtagningsanvisningar_foer_sjukvaard_m_fl.pdf" TargetMode="External"/><Relationship Id="rId312" Type="http://schemas.openxmlformats.org/officeDocument/2006/relationships/hyperlink" Target="https://www2.sahlgrenska.se/upload/SU/omrade_1/Tillv%c3%a4xtlaboratoriet/%c3%96stradiol.pdf" TargetMode="External"/><Relationship Id="rId333" Type="http://schemas.openxmlformats.org/officeDocument/2006/relationships/hyperlink" Target="http://labhandboken.u5054800.fsdata.se/findny.asp?State=2&amp;Analysid=323" TargetMode="External"/><Relationship Id="rId354" Type="http://schemas.openxmlformats.org/officeDocument/2006/relationships/hyperlink" Target="http://www.akademiska.se/Global/DAT/Provtagningsanvisningar/40003_allergi.pdf" TargetMode="External"/><Relationship Id="rId540" Type="http://schemas.openxmlformats.org/officeDocument/2006/relationships/hyperlink" Target="http://vardgivare.skane.se/siteassets/1.-vardriktlinjer/laboratoriemedicin/remisser/immunologi---art.-9808-skrivbar.pdf"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labhandboken.u5054800.fsdata.se/findny.asp?State=2&amp;Analysid=514" TargetMode="External"/><Relationship Id="rId189" Type="http://schemas.openxmlformats.org/officeDocument/2006/relationships/hyperlink" Target="http://labhandboken.u5054800.fsdata.se/findny.asp?State=2&amp;Analysid=337" TargetMode="External"/><Relationship Id="rId375" Type="http://schemas.openxmlformats.org/officeDocument/2006/relationships/hyperlink" Target="http://labhandboken.u5054800.fsdata.se/findny.asp?State=2&amp;Analysid=1482" TargetMode="External"/><Relationship Id="rId396" Type="http://schemas.openxmlformats.org/officeDocument/2006/relationships/hyperlink" Target="http://sahlgrenska-klinkem-analyser.vgregion.se/KKAP0028.pdf" TargetMode="External"/><Relationship Id="rId561" Type="http://schemas.openxmlformats.org/officeDocument/2006/relationships/hyperlink" Target="http://sahlgrenska-klinkem-analyser.vgregion.se/0172.html" TargetMode="External"/><Relationship Id="rId582" Type="http://schemas.openxmlformats.org/officeDocument/2006/relationships/hyperlink" Target="http://www.anvisningar.se/Anvisningar/Klinisk-kemi/F/B--Folat-Folsyra/" TargetMode="External"/><Relationship Id="rId617" Type="http://schemas.openxmlformats.org/officeDocument/2006/relationships/hyperlink" Target="http://labhandboken.u5054800.fsdata.se/findny.asp?State=2&amp;Analysid=1683"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labhandboken.u5054800.fsdata.se/findny.asp?State=2&amp;Analysid=1295" TargetMode="External"/><Relationship Id="rId235" Type="http://schemas.openxmlformats.org/officeDocument/2006/relationships/hyperlink" Target="http://www.karolinska.se/KUL/Alla-anvisningar/Anvisning/9380" TargetMode="External"/><Relationship Id="rId256" Type="http://schemas.openxmlformats.org/officeDocument/2006/relationships/hyperlink" Target="http://www.karolinska.se/KUL/Alla-anvisningar/Anvisning/9394" TargetMode="External"/><Relationship Id="rId277" Type="http://schemas.openxmlformats.org/officeDocument/2006/relationships/hyperlink" Target="http://labhandboken.u5054800.fsdata.se/findny.asp?State=2&amp;Analysid=821" TargetMode="External"/><Relationship Id="rId298"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KUL/Alla-anvisningar/Anvisning/9510"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ITMAP0098.pdf" TargetMode="External"/><Relationship Id="rId463" Type="http://schemas.openxmlformats.org/officeDocument/2006/relationships/hyperlink" Target="http://www.akademiska.se/Global/DAT/Provtagningsanvisningar/40003_allergi.pdf" TargetMode="External"/><Relationship Id="rId484" Type="http://schemas.openxmlformats.org/officeDocument/2006/relationships/hyperlink" Target="http://www.akademiska.se/Global/64705_blodcentralen2014qr.pdf" TargetMode="External"/><Relationship Id="rId519" Type="http://schemas.openxmlformats.org/officeDocument/2006/relationships/hyperlink" Target="http://www.akademiska.se/Global/DAT/Provtagningsanvisningar/UAS%20-%20KKF%2015-23%20FRAM.pdf" TargetMode="External"/><Relationship Id="rId116"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www.alsglobal.se/media-se/excel/order_form_human_sv_140129.xls" TargetMode="External"/><Relationship Id="rId302" Type="http://schemas.openxmlformats.org/officeDocument/2006/relationships/hyperlink" Target="http://labhandboken.u5054800.fsdata.se/findny.asp?State=2&amp;Analysid=900" TargetMode="External"/><Relationship Id="rId323"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analysportalen-labmedicin.skane.se/viewAnalys.asp?Nr=1597" TargetMode="External"/><Relationship Id="rId530" Type="http://schemas.openxmlformats.org/officeDocument/2006/relationships/hyperlink" Target="http://www.ltv.se/imagevault/PublishedMedia/dbhd9j4oipt8tkb8itvp/Remiss_5_Klinisk_kemi_version_140331.pdf"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www.karolinska.se/KUL/Alla-anvisningar/Anvisning/9362" TargetMode="External"/><Relationship Id="rId365" Type="http://schemas.openxmlformats.org/officeDocument/2006/relationships/hyperlink" Target="http://www.regiongavleborg.se/Lankkatalog/P/Platinadokument/Provtagningsanvisningar/P1/c-peptid-i-urin---02-183243/" TargetMode="External"/><Relationship Id="rId386" Type="http://schemas.openxmlformats.org/officeDocument/2006/relationships/hyperlink" Target="http://www.karolinska.se/KUL/Alla-anvisningar/Anvisning/9352" TargetMode="External"/><Relationship Id="rId551" Type="http://schemas.openxmlformats.org/officeDocument/2006/relationships/hyperlink" Target="http://labhandboken.u5054800.fsdata.se/findny.asp?State=2&amp;Analysid=1615" TargetMode="External"/><Relationship Id="rId5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93" Type="http://schemas.openxmlformats.org/officeDocument/2006/relationships/hyperlink" Target="http://www.karolinska.se/KUL/Alla-anvisningar/Anvisning/10143" TargetMode="External"/><Relationship Id="rId607" Type="http://schemas.openxmlformats.org/officeDocument/2006/relationships/hyperlink" Target="http://www.karolinska.se/KUL/Alla-anvisningar/Anvisning/9436" TargetMode="External"/><Relationship Id="rId190" Type="http://schemas.openxmlformats.org/officeDocument/2006/relationships/hyperlink" Target="http://labhandboken.u5054800.fsdata.se/findny.asp?State=2&amp;Analysid=587" TargetMode="External"/><Relationship Id="rId204" Type="http://schemas.openxmlformats.org/officeDocument/2006/relationships/hyperlink" Target="http://labhandboken.u5054800.fsdata.se/findny.asp?State=2&amp;Analysid=647" TargetMode="External"/><Relationship Id="rId225" Type="http://schemas.openxmlformats.org/officeDocument/2006/relationships/hyperlink" Target="http://labhandboken.u5054800.fsdata.se/findny.asp?State=2&amp;Analysid=679" TargetMode="External"/><Relationship Id="rId246" Type="http://schemas.openxmlformats.org/officeDocument/2006/relationships/hyperlink" Target="http://sahlgrenska-klinkem-analyser.vgregion.se/13233.html" TargetMode="External"/><Relationship Id="rId267" Type="http://schemas.openxmlformats.org/officeDocument/2006/relationships/hyperlink" Target="http://www.karolinska.se/KUL/Alla-anvisningar/Anvisning/9234" TargetMode="External"/><Relationship Id="rId288" Type="http://schemas.openxmlformats.org/officeDocument/2006/relationships/hyperlink" Target="https://provtagningsanvisningar.regionorebrolan.se/index.aspx" TargetMode="External"/><Relationship Id="rId411" Type="http://schemas.openxmlformats.org/officeDocument/2006/relationships/hyperlink" Target="http://www.akademiska.se/Global/DAT/Klinisk%20immunologi%20och%20transfusionsmedicin/Dokument/Remisser/43344_cellularimmunologen.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www.akademiska.se/Global/DAT/Provtagningsanvisningar/64672.pdf" TargetMode="External"/><Relationship Id="rId474" Type="http://schemas.openxmlformats.org/officeDocument/2006/relationships/hyperlink" Target="http://www.akademiska.se/Global/KB/Klinisk%20genetik/Dokument/Provtagningsanvisningar.pdf" TargetMode="External"/><Relationship Id="rId509" Type="http://schemas.openxmlformats.org/officeDocument/2006/relationships/hyperlink" Target="http://www.akademiska.se/Global/DAT/Provtagningsanvisningar/UAS%20-%20KKF%2015-23%20FRAM.pdf" TargetMode="External"/><Relationship Id="rId106" Type="http://schemas.openxmlformats.org/officeDocument/2006/relationships/hyperlink" Target="http://www.akademiska.se/Global/DAT/Provtagningsanvisningar/40003_allergi.pdf" TargetMode="External"/><Relationship Id="rId127" Type="http://schemas.openxmlformats.org/officeDocument/2006/relationships/hyperlink" Target="http://sahlgrenska-klinkem-analyser.vgregion.se/KKAP0021.pdf" TargetMode="External"/><Relationship Id="rId313" Type="http://schemas.openxmlformats.org/officeDocument/2006/relationships/hyperlink" Target="https://www2.sahlgrenska.se/sv/SU/Vardgivare/Laboratorier/Tillvaxtlaboratoriet1/Analyser/Ostradiol/" TargetMode="External"/><Relationship Id="rId495" Type="http://schemas.openxmlformats.org/officeDocument/2006/relationships/hyperlink" Target="http://www.akademiska.se/Global/DAT/Provtagningsanvisningar/UAS%20-%20KKF%2015-23%20FRAM.pdf"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www.karolinska.se/KUL/Alla-anvisningar/Anvisning/9920" TargetMode="External"/><Relationship Id="rId148" Type="http://schemas.openxmlformats.org/officeDocument/2006/relationships/hyperlink" Target="http://www.akademiska.se/Global/DAT/Klinisk%20immunologi%20och%20transfusionsmedicin/Dokument/Remisser/43344_cellularimmunologen.pdf" TargetMode="External"/><Relationship Id="rId169" Type="http://schemas.openxmlformats.org/officeDocument/2006/relationships/hyperlink" Target="http://labhandboken.u5054800.fsdata.se/findny.asp?State=2&amp;Analysid=545" TargetMode="External"/><Relationship Id="rId334" Type="http://schemas.openxmlformats.org/officeDocument/2006/relationships/hyperlink" Target="http://www.karolinska.se/KUL/Alla-anvisningar/Anvisning/9400" TargetMode="External"/><Relationship Id="rId355" Type="http://schemas.openxmlformats.org/officeDocument/2006/relationships/hyperlink" Target="http://labhandboken.u5054800.fsdata.se/findny.asp?State=2&amp;Analysid=1279" TargetMode="External"/><Relationship Id="rId376" Type="http://schemas.openxmlformats.org/officeDocument/2006/relationships/hyperlink" Target="http://www.karolinska.se/KUL/Alla-anvisningar/Anvisning/9164" TargetMode="External"/><Relationship Id="rId397" Type="http://schemas.openxmlformats.org/officeDocument/2006/relationships/hyperlink" Target="http://sahlgrenska-klinkem-analyser.vgregion.se/1147.html" TargetMode="External"/><Relationship Id="rId520" Type="http://schemas.openxmlformats.org/officeDocument/2006/relationships/hyperlink" Target="http://www.akademiska.se/Global/DAT/Provtagningsanvisningar/UAS%20-%20KKF%2015-23%20FRAM.pdf" TargetMode="External"/><Relationship Id="rId541" Type="http://schemas.openxmlformats.org/officeDocument/2006/relationships/hyperlink" Target="http://www.wieslab.se/upload/files/Wieslab_Requestform_AutoimmuneDiagnostics_SV_Screen160622.pdf" TargetMode="External"/><Relationship Id="rId562" Type="http://schemas.openxmlformats.org/officeDocument/2006/relationships/hyperlink" Target="http://www.karolinska.se/KUL/Alla-anvisningar/Anvisning/10184" TargetMode="External"/><Relationship Id="rId583" Type="http://schemas.openxmlformats.org/officeDocument/2006/relationships/hyperlink" Target="http://reflab.dk/urticaria-test/sample-submission/" TargetMode="External"/><Relationship Id="rId618" Type="http://schemas.openxmlformats.org/officeDocument/2006/relationships/hyperlink" Target="http://www.karolinska.se/KUL/Alla-anvisningar/Anvisning/949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skane.se/Upload/Webbplatser/Labmedicin/Verksamhetsomr%c3%a5den/Klinisk%20kemi/Remisser/Remiss_l%c3%a4kemedel_ver%201%205%20140923.pdf" TargetMode="External"/><Relationship Id="rId215" Type="http://schemas.openxmlformats.org/officeDocument/2006/relationships/hyperlink" Target="http://www.skane.se/Upload/Webbplatser/Labmedicin/Verksamhetsomr%c3%a5den/Klinisk%20kemi/Remisser/Gemensam%20allm%c3%a4n%201%201%20100909.pdf" TargetMode="External"/><Relationship Id="rId236" Type="http://schemas.openxmlformats.org/officeDocument/2006/relationships/hyperlink" Target="http://www.karolinska.se/KUL/Alla-anvisningar/Anvisning/9381" TargetMode="External"/><Relationship Id="rId257" Type="http://schemas.openxmlformats.org/officeDocument/2006/relationships/hyperlink" Target="http://www.skane.se/Upload/Webbplatser/Labmedicin/Verksamhetsomr%c3%a5den/Klinisk%20kemi/Remisser/Remiss_l%c3%a4kemedel_ver%201%205%20140923.pdf" TargetMode="External"/><Relationship Id="rId278" Type="http://schemas.openxmlformats.org/officeDocument/2006/relationships/hyperlink" Target="http://www.karolinska.se/KUL/Alla-anvisningar/Anvisning/9243" TargetMode="External"/><Relationship Id="rId401" Type="http://schemas.openxmlformats.org/officeDocument/2006/relationships/hyperlink" Target="http://sahlgrenska-klinkem-analyser.vgregion.se/KKAP0021.pdf" TargetMode="External"/><Relationship Id="rId422"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www.karolinska.se/KUL/Alla-anvisningar/Anvisning/10121" TargetMode="External"/><Relationship Id="rId464" Type="http://schemas.openxmlformats.org/officeDocument/2006/relationships/hyperlink" Target="http://www.akademiska.se/Global/DAT/Provtagningsanvisningar/40003_allergi.pdf" TargetMode="External"/><Relationship Id="rId303" Type="http://schemas.openxmlformats.org/officeDocument/2006/relationships/hyperlink" Target="http://www.karolinska.se/KUL/Alla-anvisningar/Anvisning/9328" TargetMode="External"/><Relationship Id="rId485" Type="http://schemas.openxmlformats.org/officeDocument/2006/relationships/hyperlink" Target="http://www.karolinska.se/KUL/Alla-anvisningar/Anvisning/9191"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424" TargetMode="External"/><Relationship Id="rId345" Type="http://schemas.openxmlformats.org/officeDocument/2006/relationships/hyperlink" Target="http://vardgivare.skane.se/siteassets/1.-vardriktlinjer/laboratoriemedicin/remisser/koagulation-ttp-diagnostik.pdf" TargetMode="External"/><Relationship Id="rId387" Type="http://schemas.openxmlformats.org/officeDocument/2006/relationships/hyperlink" Target="http://www.karolinska.se/KUL/Alla-anvisningar/Anvisning/9445" TargetMode="External"/><Relationship Id="rId510" Type="http://schemas.openxmlformats.org/officeDocument/2006/relationships/hyperlink" Target="http://www.akademiska.se/Global/DAT/Provtagningsanvisningar/UAS%20-%20KKF%2015-23%20FRAM.pdf" TargetMode="External"/><Relationship Id="rId552" Type="http://schemas.openxmlformats.org/officeDocument/2006/relationships/hyperlink" Target="http://www.karolinska.se/globalassets/global/kul/kul-gemensamma/kul-lankblock-remisser-for--utskrift/metabolutredning.pdf" TargetMode="External"/><Relationship Id="rId594" Type="http://schemas.openxmlformats.org/officeDocument/2006/relationships/hyperlink" Target="http://www.karolinska.se/KUL/Alla-anvisningar/Anvisning/9404" TargetMode="External"/><Relationship Id="rId608" Type="http://schemas.openxmlformats.org/officeDocument/2006/relationships/hyperlink" Target="http://www.karolinska.se/globalassets/global/kul/kul-gemensamma/kul-lankblock-remisser-for--utskrift/metabolutredning.pdf" TargetMode="External"/><Relationship Id="rId191" Type="http://schemas.openxmlformats.org/officeDocument/2006/relationships/hyperlink" Target="http://labhandboken.u5054800.fsdata.se/findny.asp?State=2&amp;Analysid=593" TargetMode="External"/><Relationship Id="rId205" Type="http://schemas.openxmlformats.org/officeDocument/2006/relationships/hyperlink" Target="http://www.akademiska.se/Global/DAT/Klinisk%20immunologi%20och%20transfusionsmedicin/Dokument/Remisser/43344_cellularimmunologen.pdf" TargetMode="External"/><Relationship Id="rId247" Type="http://schemas.openxmlformats.org/officeDocument/2006/relationships/hyperlink" Target="http://labhandboken.u5054800.fsdata.se/findny.asp?State=2&amp;Analysid=1263" TargetMode="External"/><Relationship Id="rId412" Type="http://schemas.openxmlformats.org/officeDocument/2006/relationships/hyperlink" Target="http://reflab.dk/wp-content/uploads/Requistion-of-HR-Urticaria-Test-MAR-14.pdf" TargetMode="External"/><Relationship Id="rId107" Type="http://schemas.openxmlformats.org/officeDocument/2006/relationships/hyperlink" Target="http://www.skane.se/Upload/Webbplatser/Labmedicin/Verksamhetsomr%c3%a5den/Klinisk%20kemi/Remisser/Remiss_l%c3%a4kemedel_ver%201%205%20140923.pdf" TargetMode="External"/><Relationship Id="rId289" Type="http://schemas.openxmlformats.org/officeDocument/2006/relationships/hyperlink" Target="http://www.karolinska.se/KUL/Alla-anvisningar/Anvisning/9276" TargetMode="External"/><Relationship Id="rId454" Type="http://schemas.openxmlformats.org/officeDocument/2006/relationships/hyperlink" Target="http://www.akademiska.se/Global/DAT/Provtagningsanvisningar/64672.pdf" TargetMode="External"/><Relationship Id="rId496" Type="http://schemas.openxmlformats.org/officeDocument/2006/relationships/hyperlink" Target="http://www.akademiska.se/Global/DAT/Provtagningsanvisningar/UAS%20-%20KKF%2015-23%20FRAM.pdf"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www.akademiska.se/Global/DAT/Provtagningsanvisningar/genotypning.pdf" TargetMode="External"/><Relationship Id="rId314" Type="http://schemas.openxmlformats.org/officeDocument/2006/relationships/hyperlink" Target="http://www.ltv.se/imagevault/PublishedMedia/dbhd9j4oipt8tkb8itvp/Remiss_5_Klinisk_kemi_version_140331.pdf" TargetMode="External"/><Relationship Id="rId356" Type="http://schemas.openxmlformats.org/officeDocument/2006/relationships/hyperlink" Target="http://www.karolinska.se/KUL/Alla-anvisningar/Anvisning/9337" TargetMode="External"/><Relationship Id="rId398" Type="http://schemas.openxmlformats.org/officeDocument/2006/relationships/hyperlink" Target="http://sahlgrenska-klinkem-analyser.vgregion.se/KKAP0021.pdf" TargetMode="External"/><Relationship Id="rId521" Type="http://schemas.openxmlformats.org/officeDocument/2006/relationships/hyperlink" Target="http://www.akademiska.se/Global/DAT/Provtagningsanvisningar/UAS%20-%20KKF%2015-23%20FRAM.pdf" TargetMode="External"/><Relationship Id="rId563" Type="http://schemas.openxmlformats.org/officeDocument/2006/relationships/hyperlink" Target="http://www.karolinska.se/KUL/Alla-anvisningar/Anvisning/10176" TargetMode="External"/><Relationship Id="rId619" Type="http://schemas.openxmlformats.org/officeDocument/2006/relationships/hyperlink" Target="http://labhandboken.u5054800.fsdata.se/findny.asp?State=2&amp;Analysid=1462" TargetMode="External"/><Relationship Id="rId95" Type="http://schemas.openxmlformats.org/officeDocument/2006/relationships/hyperlink" Target="http://labhandboken.u5054800.fsdata.se/findny.asp?State=2&amp;Analysid=1457" TargetMode="External"/><Relationship Id="rId160" Type="http://schemas.openxmlformats.org/officeDocument/2006/relationships/hyperlink" Target="http://labhandboken.u5054800.fsdata.se/findny.asp?State=2&amp;Analysid=1455" TargetMode="External"/><Relationship Id="rId216" Type="http://schemas.openxmlformats.org/officeDocument/2006/relationships/hyperlink" Target="http://www.analysportalen-labmedicin.skane.se/viewAnalys.asp?Nr=945"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www.analysportalen-labmedicin.skane.se/viewAnalys.asp?Nr=1452" TargetMode="External"/><Relationship Id="rId465" Type="http://schemas.openxmlformats.org/officeDocument/2006/relationships/hyperlink" Target="http://www.karolinska.se/globalassets/global/kul/kul-gemensamma/kul-lankblock-remisser-for--utskrift/metabolutredning.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PageFiles/5811/BLA%20003%20Analysbest%c3%a4llning%20biologiska%20prover.pdf" TargetMode="External"/><Relationship Id="rId325" Type="http://schemas.openxmlformats.org/officeDocument/2006/relationships/hyperlink" Target="http://www.ltv.se/imagevault/PublishedMedia/dbhd9j4oipt8tkb8itvp/Remiss_5_Klinisk_kemi_version_140331.pdf" TargetMode="External"/><Relationship Id="rId367" Type="http://schemas.openxmlformats.org/officeDocument/2006/relationships/hyperlink" Target="http://www.karolinska.se/KUL/Alla-anvisningar/Anvisning/9903" TargetMode="External"/><Relationship Id="rId532" Type="http://schemas.openxmlformats.org/officeDocument/2006/relationships/hyperlink" Target="http://www.rmv.se/fileadmin/RMVFiles/rk/IF039.023_REMISS_Toxikologisk_undersoekning__patient.pdf" TargetMode="External"/><Relationship Id="rId574" Type="http://schemas.openxmlformats.org/officeDocument/2006/relationships/hyperlink" Target="http://labhandboken.u5054800.fsdata.se/findny.asp?State=2&amp;Analysid=747" TargetMode="External"/><Relationship Id="rId171" Type="http://schemas.openxmlformats.org/officeDocument/2006/relationships/hyperlink" Target="http://www.karolinska.se/KUL/Alla-anvisningar/Anvisning/9353" TargetMode="External"/><Relationship Id="rId227" Type="http://schemas.openxmlformats.org/officeDocument/2006/relationships/hyperlink" Target="http://sahlgrenska-klinkem-analyser.vgregion.se/0016.html" TargetMode="External"/><Relationship Id="rId269" Type="http://schemas.openxmlformats.org/officeDocument/2006/relationships/hyperlink" Target="http://www.karolinska.se/globalassets/global/kul/kul-gemensamma/kul-lankblock-remisser-for--utskrift/porfyriutredning.pdf" TargetMode="External"/><Relationship Id="rId434" Type="http://schemas.openxmlformats.org/officeDocument/2006/relationships/hyperlink" Target="http://www.karolinska.se/globalassets/global/kul/kul-gemensamma/kul-lankblock-remisser-for--utskrift/metabolutredning.pdf" TargetMode="External"/><Relationship Id="rId476" Type="http://schemas.openxmlformats.org/officeDocument/2006/relationships/hyperlink" Target="http://vardgivare.skane.se/siteassets/1.-vardriktlinjer/laboratoriemedicin/remisser/diabetes-barn-bdd.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labhandboken.u5054800.fsdata.se/findny.asp?State=2&amp;Analysid=1609" TargetMode="External"/><Relationship Id="rId280" Type="http://schemas.openxmlformats.org/officeDocument/2006/relationships/hyperlink" Target="http://sahlgrenska-klinkem-analyser.vgregion.se/KKAP0028.pdf" TargetMode="External"/><Relationship Id="rId336" Type="http://schemas.openxmlformats.org/officeDocument/2006/relationships/hyperlink" Target="http://labhandboken.u5054800.fsdata.se/findny.asp?State=2&amp;Analysid=827" TargetMode="External"/><Relationship Id="rId501" Type="http://schemas.openxmlformats.org/officeDocument/2006/relationships/hyperlink" Target="http://www.akademiska.se/Global/DAT/Provtagningsanvisningar/UAS%20-%20KKF%2015-23%20FRAM.pdf" TargetMode="External"/><Relationship Id="rId543" Type="http://schemas.openxmlformats.org/officeDocument/2006/relationships/hyperlink" Target="http://sahlgrenska-klinkem-analyser.vgregion.se/KKAP0024.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PAT_64701.pdf" TargetMode="External"/><Relationship Id="rId182" Type="http://schemas.openxmlformats.org/officeDocument/2006/relationships/hyperlink" Target="http://labhandboken.u5054800.fsdata.se/findny.asp?State=2&amp;Analysid=1657" TargetMode="External"/><Relationship Id="rId378" Type="http://schemas.openxmlformats.org/officeDocument/2006/relationships/hyperlink" Target="http://www.karolinska.se/KUL/Alla-anvisningar/Anvisning/10190" TargetMode="External"/><Relationship Id="rId403" Type="http://schemas.openxmlformats.org/officeDocument/2006/relationships/hyperlink" Target="http://www.karolinska.se/KUL/Alla-anvisningar/Anvisning/9514" TargetMode="External"/><Relationship Id="rId585" Type="http://schemas.openxmlformats.org/officeDocument/2006/relationships/hyperlink" Target="http://www.karolinska.se/KUL/Alla-anvisningar/Anvisning/1011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066" TargetMode="External"/><Relationship Id="rId445" Type="http://schemas.openxmlformats.org/officeDocument/2006/relationships/hyperlink" Target="http://www.karolinska.se/globalassets/global/kul/kul-gemensamma/kul-lankblock-remisser-for--utskrift/metabolutredning.pdf" TargetMode="External"/><Relationship Id="rId487" Type="http://schemas.openxmlformats.org/officeDocument/2006/relationships/hyperlink" Target="http://labhandboken.u5054800.fsdata.se/findny.asp?State=3&amp;Analysid=580" TargetMode="External"/><Relationship Id="rId610" Type="http://schemas.openxmlformats.org/officeDocument/2006/relationships/hyperlink" Target="http://www.analysportalen-labmedicin.skane.se/viewAnalys.asp?Nr=1584" TargetMode="External"/><Relationship Id="rId291" Type="http://schemas.openxmlformats.org/officeDocument/2006/relationships/hyperlink" Target="http://www.karolinska.se/KUL/Alla-anvisningar/Anvisning/9417" TargetMode="External"/><Relationship Id="rId305" Type="http://schemas.openxmlformats.org/officeDocument/2006/relationships/hyperlink" Target="http://www.karolinska.se/KUL/Alla-anvisningar/Anvisning/9329" TargetMode="External"/><Relationship Id="rId347" Type="http://schemas.openxmlformats.org/officeDocument/2006/relationships/hyperlink" Target="http://www.ltv.se/imagevault/PublishedMedia/dbhd9j4oipt8tkb8itvp/Remiss_5_Klinisk_kemi_version_140331.pdf" TargetMode="External"/><Relationship Id="rId512" Type="http://schemas.openxmlformats.org/officeDocument/2006/relationships/hyperlink" Target="http://www.akademiska.se/Global/DAT/Provtagningsanvisningar/UAS%20-%20KKF%2015-23%20FRAM.pdf"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Klinisk%20immunologi%20och%20transfusionsmedicin/Dokument/Remisser/43344_cellularimmunologen.pdf" TargetMode="External"/><Relationship Id="rId389" Type="http://schemas.openxmlformats.org/officeDocument/2006/relationships/hyperlink" Target="http://www.skane.se/Upload/Webbplatser/Labmedicin/Verksamhetsomr%c3%a5den/Klinisk%20kemi/Remisser/Remiss_l%c3%a4kemedel_ver%201%205%20140923.pdf" TargetMode="External"/><Relationship Id="rId554" Type="http://schemas.openxmlformats.org/officeDocument/2006/relationships/hyperlink" Target="http://www.karolinska.se/globalassets/global/kul/kul-gemensamma/kul-lankblock-remisser-for--utskrift/metabolutredning.pdf" TargetMode="External"/><Relationship Id="rId596" Type="http://schemas.openxmlformats.org/officeDocument/2006/relationships/hyperlink" Target="http://www.karolinska.se/KUL/Alla-anvisningar/Anvisning/9410" TargetMode="External"/><Relationship Id="rId193" Type="http://schemas.openxmlformats.org/officeDocument/2006/relationships/hyperlink" Target="http://www.karolinska.se/KUL/Alla-anvisningar/Anvisning/9370" TargetMode="External"/><Relationship Id="rId207" Type="http://schemas.openxmlformats.org/officeDocument/2006/relationships/hyperlink" Target="http://www.akademiska.se/Global/DAT/Provtagningsanvisningar/40003_allergi.pdf" TargetMode="External"/><Relationship Id="rId249" Type="http://schemas.openxmlformats.org/officeDocument/2006/relationships/hyperlink" Target="http://www.karolinska.se/KUL/Alla-anvisningar/Anvisning/954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akademiska.se/Global/DAT/Provtagningsanvisningar/40003_allergi.pdf" TargetMode="External"/><Relationship Id="rId498" Type="http://schemas.openxmlformats.org/officeDocument/2006/relationships/hyperlink" Target="http://www.akademiska.se/Global/DAT/Provtagningsanvisningar/UAS%20-%20KKF%2015-23%20FRAM.pdf" TargetMode="External"/><Relationship Id="rId621" Type="http://schemas.openxmlformats.org/officeDocument/2006/relationships/hyperlink" Target="http://www.karolinska.se/KUL/Alla-anvisningar/Anvisning/9215"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40003_allergi.pdf" TargetMode="External"/><Relationship Id="rId260" Type="http://schemas.openxmlformats.org/officeDocument/2006/relationships/hyperlink" Target="http://sahlgrenska-klinkem-analyser.vgregion.se/KKAP0028.pdf" TargetMode="External"/><Relationship Id="rId316" Type="http://schemas.openxmlformats.org/officeDocument/2006/relationships/hyperlink" Target="http://www.ltv.se/imagevault/PublishedMedia/dbhd9j4oipt8tkb8itvp/Remiss_5_Klinisk_kemi_version_140331.pdf" TargetMode="External"/><Relationship Id="rId523" Type="http://schemas.openxmlformats.org/officeDocument/2006/relationships/hyperlink" Target="http://www.akademiska.se/Global/DAT/Provtagningsanvisningar/UAS%20-%20KKF%2015-23%20FRAM.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90"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58" Type="http://schemas.openxmlformats.org/officeDocument/2006/relationships/hyperlink" Target="http://www.karolinska.se/KUL/Alla-anvisningar/Anvisning/9338" TargetMode="External"/><Relationship Id="rId565" Type="http://schemas.openxmlformats.org/officeDocument/2006/relationships/hyperlink" Target="http://www.karolinska.se/KUL/Alla-anvisningar/Anvisning/9649" TargetMode="External"/><Relationship Id="rId162" Type="http://schemas.openxmlformats.org/officeDocument/2006/relationships/hyperlink" Target="http://www.karolinska.se/KUL/Alla-anvisningar/Anvisning/9345" TargetMode="External"/><Relationship Id="rId218" Type="http://schemas.openxmlformats.org/officeDocument/2006/relationships/hyperlink" Target="http://www.ltv.se/imagevault/PublishedMedia/dbhd9j4oipt8tkb8itvp/Remiss_5_Klinisk_kemi_version_140331.pdf"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akademiska.se/Verksamheter/Akademiska-laboratoriet/Klinisk-genetik/For-dig-som-remittent/Remisser/" TargetMode="External"/><Relationship Id="rId271" Type="http://schemas.openxmlformats.org/officeDocument/2006/relationships/hyperlink" Target="http://www.karolinska.se/globalassets/global/kul/kul-gemensamma/kul-lankblock-remisser-for--utskrift/porfyriutredning.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www.akademiska.se/Global/DAT/Provtagningsanvisningar/genotypning.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15911.html" TargetMode="External"/><Relationship Id="rId534" Type="http://schemas.openxmlformats.org/officeDocument/2006/relationships/hyperlink" Target="http://www.karolinska.se/globalassets/global/kul/kul-gemensamma/kul-lankblock-remisser-for--utskrift/porfyriutredning.pdf" TargetMode="External"/><Relationship Id="rId576" Type="http://schemas.openxmlformats.org/officeDocument/2006/relationships/hyperlink" Target="http://www.wieslab.se/diagnostic-services/index.php?langId=2&amp;headId=69&amp;pageId=69" TargetMode="External"/><Relationship Id="rId173" Type="http://schemas.openxmlformats.org/officeDocument/2006/relationships/hyperlink" Target="http://www.karolinska.se/KUL/Alla-anvisningar/Anvisning/9355" TargetMode="External"/><Relationship Id="rId229" Type="http://schemas.openxmlformats.org/officeDocument/2006/relationships/hyperlink" Target="http://sahlgrenska-klinkem-analyser.vgregion.se/0639.html" TargetMode="External"/><Relationship Id="rId380" Type="http://schemas.openxmlformats.org/officeDocument/2006/relationships/hyperlink" Target="http://www.analysportalen-labmedicin.skane.se/viewAnalys.asp?Nr=294" TargetMode="External"/><Relationship Id="rId436" Type="http://schemas.openxmlformats.org/officeDocument/2006/relationships/hyperlink" Target="http://www.karolinska.se/globalassets/global/kul/kul-gemensamma/kul-lankblock-remisser-for--utskrift/metabolutredning.pdf" TargetMode="External"/><Relationship Id="rId601" Type="http://schemas.openxmlformats.org/officeDocument/2006/relationships/hyperlink" Target="http://www.karolinska.se/KUL/Alla-anvisningar/Anvisning/9414" TargetMode="External"/><Relationship Id="rId240" Type="http://schemas.openxmlformats.org/officeDocument/2006/relationships/hyperlink" Target="http://www.karolinska.se/KUL/Alla-anvisningar/Anvisning/9258" TargetMode="External"/><Relationship Id="rId478" Type="http://schemas.openxmlformats.org/officeDocument/2006/relationships/hyperlink" Target="http://sahlgrenska-klinkem-analyser.vgregion.se/KKAP0021.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sahlgrenska-klinkem-analyser.vgregion.se/14310.html" TargetMode="External"/><Relationship Id="rId282" Type="http://schemas.openxmlformats.org/officeDocument/2006/relationships/hyperlink" Target="http://labhandboken.u5054800.fsdata.se/findny.asp?State=2&amp;Analysid=842" TargetMode="External"/><Relationship Id="rId338" Type="http://schemas.openxmlformats.org/officeDocument/2006/relationships/hyperlink" Target="http://www.akademiska.se/Global/64705_blodcentralen2014qr.pdf" TargetMode="External"/><Relationship Id="rId503" Type="http://schemas.openxmlformats.org/officeDocument/2006/relationships/hyperlink" Target="http://www.akademiska.se/Global/DAT/Provtagningsanvisningar/UAS%20-%20KKF%2015-23%20FRAM.pdf" TargetMode="External"/><Relationship Id="rId545" Type="http://schemas.openxmlformats.org/officeDocument/2006/relationships/hyperlink" Target="http://ki.se/sites/default/files/tysabri_remiss_ny_2014-06-04_1.doc" TargetMode="External"/><Relationship Id="rId587" Type="http://schemas.openxmlformats.org/officeDocument/2006/relationships/hyperlink" Target="http://www.karolinska.se/KUL/Alla-anvisningar/Anvisning/10120"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PAT_64701.pdf" TargetMode="External"/><Relationship Id="rId184" Type="http://schemas.openxmlformats.org/officeDocument/2006/relationships/hyperlink" Target="http://sahlgrenska-klinkem-analyser.vgregion.se/0875.html" TargetMode="External"/><Relationship Id="rId391" Type="http://schemas.openxmlformats.org/officeDocument/2006/relationships/hyperlink" Target="http://www.karolinska.se/KUL/Alla-anvisningar/Anvisning/9360" TargetMode="External"/><Relationship Id="rId405" Type="http://schemas.openxmlformats.org/officeDocument/2006/relationships/hyperlink" Target="http://www.akademiska.se/Global/DAT/Provtagningsanvisningar/Fl%c3%b6descytometri.pdf" TargetMode="External"/><Relationship Id="rId447" Type="http://schemas.openxmlformats.org/officeDocument/2006/relationships/hyperlink" Target="http://sahlgrenska-klinkem-analyser.vgregion.se/1285.html" TargetMode="External"/><Relationship Id="rId612" Type="http://schemas.openxmlformats.org/officeDocument/2006/relationships/hyperlink" Target="http://sahlgrenska-klinkem-analyser.vgregion.se/KKAP0028.pdf" TargetMode="External"/><Relationship Id="rId251" Type="http://schemas.openxmlformats.org/officeDocument/2006/relationships/hyperlink" Target="http://www.akademiska.se/Global/DAT/Provtagningsanvisningar/genotypning.pdf" TargetMode="External"/><Relationship Id="rId489" Type="http://schemas.openxmlformats.org/officeDocument/2006/relationships/hyperlink" Target="http://www.wieslab.se/upload/files/Wieslab_Requestform_AutoimmuneDiagnostics_SV_Screen160622.pdf"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www.karolinska.se/KUL/Alla-anvisningar/Anvisning/9284" TargetMode="External"/><Relationship Id="rId307" Type="http://schemas.openxmlformats.org/officeDocument/2006/relationships/hyperlink" Target="http://lioappl1.lio.se/lmcsortiment/Analysis.aspx?service=136896" TargetMode="External"/><Relationship Id="rId349" Type="http://schemas.openxmlformats.org/officeDocument/2006/relationships/hyperlink" Target="http://www.karolinska.se/KUL/Alla-anvisningar/Anvisning/9470" TargetMode="External"/><Relationship Id="rId514" Type="http://schemas.openxmlformats.org/officeDocument/2006/relationships/hyperlink" Target="http://www.akademiska.se/Global/DAT/Provtagningsanvisningar/UAS%20-%20KKF%2015-23%20FRAM.pdf" TargetMode="External"/><Relationship Id="rId556" Type="http://schemas.openxmlformats.org/officeDocument/2006/relationships/hyperlink" Target="http://www.regionorebrolan.se/PageFiles/5811/BLA%20003%20Analysbest%c3%a4llning%20biologiska%20prover.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sahlgrenska-klinkem-analyser.vgregion.se/BAAP0118.pdf" TargetMode="External"/><Relationship Id="rId153" Type="http://schemas.openxmlformats.org/officeDocument/2006/relationships/hyperlink" Target="http://sahlgrenska-klinkem-analyser.vgregion.se/KKAP0024.pdf" TargetMode="External"/><Relationship Id="rId195" Type="http://schemas.openxmlformats.org/officeDocument/2006/relationships/hyperlink" Target="http://labhandboken.u5054800.fsdata.se/findny.asp?State=2&amp;Analysid=645" TargetMode="External"/><Relationship Id="rId209" Type="http://schemas.openxmlformats.org/officeDocument/2006/relationships/hyperlink" Target="http://labhandboken.u5054800.fsdata.se/findny.asp?State=2&amp;Analysid=663" TargetMode="External"/><Relationship Id="rId360" Type="http://schemas.openxmlformats.org/officeDocument/2006/relationships/hyperlink" Target="http://www.karolinska.se/KUL/Alla-anvisningar/Anvisning/9441"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oslo-universitetssykehus.no/omoss_/avdelinger_/hormonlaboratoriet_/analyser_/Sider/trijodtyronin-reverse-i-serum-reverse-t3.aspx" TargetMode="External"/><Relationship Id="rId220" Type="http://schemas.openxmlformats.org/officeDocument/2006/relationships/hyperlink" Target="http://www.akademiska.se/Global/KB/Klinisk%20genetik/Dokument/Provtagningsanvisningar.pdf" TargetMode="External"/><Relationship Id="rId458" Type="http://schemas.openxmlformats.org/officeDocument/2006/relationships/hyperlink" Target="http://sahlgrenska-klinkem-analyser.vgregion.se/KITMAP0095.pdf" TargetMode="External"/><Relationship Id="rId623" Type="http://schemas.openxmlformats.org/officeDocument/2006/relationships/hyperlink" Target="http://www.karolinska.se/globalassets/global/kul/kul-gemensamma/kul-lankblock-remisser-for--utskrift/metabolutredning.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www.anvisningar.se/Anvisningar/Klinisk-kemi/M/S--Metanol/"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www.akademiska.se/Global/DAT/Provtagningsanvisningar/UAS%20-%20KKF%2015-23%20FRAM.pdf" TargetMode="External"/><Relationship Id="rId567" Type="http://schemas.openxmlformats.org/officeDocument/2006/relationships/hyperlink" Target="http://www.karolinska.se/KUL/Alla-anvisningar/Anvisning/10066" TargetMode="External"/><Relationship Id="rId99" Type="http://schemas.openxmlformats.org/officeDocument/2006/relationships/hyperlink" Target="http://labhandboken.u5054800.fsdata.se/findny.asp?State=2&amp;Analysid=969" TargetMode="External"/><Relationship Id="rId122"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64" Type="http://schemas.openxmlformats.org/officeDocument/2006/relationships/hyperlink" Target="http://www.ltv.se/imagevault/PublishedMedia/dbhd9j4oipt8tkb8itvp/Remiss_5_Klinisk_kemi_version_140331.pdf" TargetMode="External"/><Relationship Id="rId371" Type="http://schemas.openxmlformats.org/officeDocument/2006/relationships/hyperlink" Target="http://www.karolinska.se/KUL/Alla-anvisningar/Anvisning/9307" TargetMode="External"/><Relationship Id="rId427" Type="http://schemas.openxmlformats.org/officeDocument/2006/relationships/hyperlink" Target="http://www.karolinska.se/globalassets/global/kul/kul-gemensamma/kul-lankblock-remisser-for--utskrift/metabolutredning.pdf" TargetMode="External"/><Relationship Id="rId469" Type="http://schemas.openxmlformats.org/officeDocument/2006/relationships/hyperlink" Target="http://www.akademiska.se/Verksamheter/Akademiska-laboratoriet/Klinisk-genetik/For-dig-som-remittent/Remisser/"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akademiska.se/Global/KB/Klinisk%20genetik/Dokument/Provtagningsanvisningar.pdf" TargetMode="External"/><Relationship Id="rId273" Type="http://schemas.openxmlformats.org/officeDocument/2006/relationships/hyperlink" Target="http://labhandboken.u5054800.fsdata.se/findny.asp?State=2&amp;Analysid=836" TargetMode="External"/><Relationship Id="rId329" Type="http://schemas.openxmlformats.org/officeDocument/2006/relationships/hyperlink" Target="http://lioappl1.lio.se/lmcsortiment/Analysis.aspx?service=249415&amp;directlink=true" TargetMode="External"/><Relationship Id="rId48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36" Type="http://schemas.openxmlformats.org/officeDocument/2006/relationships/hyperlink" Target="http://www.karolinska.se/globalassets/global/kul/kul-gemensamma/kul-lankblock-remisser-for--utskrift/metabolutredning.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www.akademiska.se/Global/DAT/Provtagningsanvisningar/genotypning.pdf" TargetMode="External"/><Relationship Id="rId175" Type="http://schemas.openxmlformats.org/officeDocument/2006/relationships/hyperlink" Target="http://www.karolinska.se/KUL/Alla-anvisningar/Anvisning/9053" TargetMode="External"/><Relationship Id="rId340" Type="http://schemas.openxmlformats.org/officeDocument/2006/relationships/hyperlink" Target="http://www.karolinska.se/KUL/Alla-anvisningar/Anvisning/9552" TargetMode="External"/><Relationship Id="rId578" Type="http://schemas.openxmlformats.org/officeDocument/2006/relationships/hyperlink" Target="http://www.karolinska.se/KUL/Alla-anvisningar/Anvisning/10078" TargetMode="External"/><Relationship Id="rId200" Type="http://schemas.openxmlformats.org/officeDocument/2006/relationships/hyperlink" Target="http://www.akademiska.se/Global/DAT/Provtagningsanvisningar/64672.pdf" TargetMode="External"/><Relationship Id="rId382" Type="http://schemas.openxmlformats.org/officeDocument/2006/relationships/hyperlink" Target="http://www.karolinska.se/KUL/Alla-anvisningar/Anvisning/9539" TargetMode="External"/><Relationship Id="rId438" Type="http://schemas.openxmlformats.org/officeDocument/2006/relationships/hyperlink" Target="http://ki.se/sites/default/files/ifnbeta_remiss_ny_2014-06-04_1.doc" TargetMode="External"/><Relationship Id="rId603" Type="http://schemas.openxmlformats.org/officeDocument/2006/relationships/hyperlink" Target="http://www.karolinska.se/KUL/Alla-anvisningar/Anvisning/10025" TargetMode="External"/><Relationship Id="rId242" Type="http://schemas.openxmlformats.org/officeDocument/2006/relationships/hyperlink" Target="http://www.karolinska.se/KUL/Alla-anvisningar/Anvisning/9070" TargetMode="External"/><Relationship Id="rId284" Type="http://schemas.openxmlformats.org/officeDocument/2006/relationships/hyperlink" Target="http://www.karolinska.se/KUL/Alla-anvisningar/Anvisning/9413" TargetMode="External"/><Relationship Id="rId491" Type="http://schemas.openxmlformats.org/officeDocument/2006/relationships/hyperlink" Target="http://www.akademiska.se/Global/DAT/Provtagningsanvisningar/UAS%20-%20KKF%2015-23%20FRAM.pdf" TargetMode="External"/><Relationship Id="rId505" Type="http://schemas.openxmlformats.org/officeDocument/2006/relationships/hyperlink" Target="http://www.akademiska.se/Global/DAT/Provtagningsanvisningar/UAS%20-%20KKF%2015-23%20FRAM.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www.karolinska.se/KUL/Alla-anvisningar/Anvisning/9220" TargetMode="External"/><Relationship Id="rId144" Type="http://schemas.openxmlformats.org/officeDocument/2006/relationships/hyperlink" Target="http://labhandboken.u5054800.fsdata.se/findny.asp?State=2&amp;Analysid=1825" TargetMode="External"/><Relationship Id="rId547" Type="http://schemas.openxmlformats.org/officeDocument/2006/relationships/hyperlink" Target="http://www.skane.se/Upload/Webbplatser/Labmedicin/Verksamhetsomr%c3%a5den/Klinisk%20kemi/Remisser/Remiss_l%c3%a4kemedel_ver%201%205%20140923.pdf" TargetMode="External"/><Relationship Id="rId589" Type="http://schemas.openxmlformats.org/officeDocument/2006/relationships/hyperlink" Target="http://www.karolinska.se/KUL/Alla-anvisningar/Anvisning/9383" TargetMode="External"/><Relationship Id="rId90" Type="http://schemas.openxmlformats.org/officeDocument/2006/relationships/hyperlink" Target="http://labhandboken.u5054800.fsdata.se/findny.asp?State=2&amp;Analysid=503" TargetMode="External"/><Relationship Id="rId186" Type="http://schemas.openxmlformats.org/officeDocument/2006/relationships/hyperlink" Target="http://labhandboken.u5054800.fsdata.se/findny.asp?State=2&amp;Analysid=693" TargetMode="External"/><Relationship Id="rId351" Type="http://schemas.openxmlformats.org/officeDocument/2006/relationships/hyperlink" Target="http://sahlgrenska-klinkem-analyser.vgregion.se/12581.html" TargetMode="External"/><Relationship Id="rId393" Type="http://schemas.openxmlformats.org/officeDocument/2006/relationships/hyperlink" Target="http://www.karolinska.se/KUL/Alla-anvisningar/Anvisning/9507" TargetMode="External"/><Relationship Id="rId407" Type="http://schemas.openxmlformats.org/officeDocument/2006/relationships/hyperlink" Target="http://www.karolinska.se/contentassets/abb1533a063d4cd086d1496d6e4adf1c/4t-score-2011-12-12v2.pdf" TargetMode="External"/><Relationship Id="rId449" Type="http://schemas.openxmlformats.org/officeDocument/2006/relationships/hyperlink" Target="http://www.akademiska.se/Global/KB/Klinisk%20genetik/Dokument/Provtagningsanvisningar.pdf" TargetMode="External"/><Relationship Id="rId614" Type="http://schemas.openxmlformats.org/officeDocument/2006/relationships/hyperlink" Target="http://www.oslo-universitetssykehus.no/omoss_/avdelinger_/hormonlaboratoriet_/rekvisisjon_/Documents/Hormonlaboratoriets%20rekvisisjon.pdf" TargetMode="External"/><Relationship Id="rId211" Type="http://schemas.openxmlformats.org/officeDocument/2006/relationships/hyperlink" Target="http://www.skane.se/Upload/Webbplatser/Labmedicin/Verksamhetsomr%c3%a5den/Klinisk%20kemi/Remisser/Gemensam%20allm%c3%a4n%201%201%20100909.pdf" TargetMode="External"/><Relationship Id="rId253" Type="http://schemas.openxmlformats.org/officeDocument/2006/relationships/hyperlink" Target="http://www.karolinska.se/KUL/Alla-anvisningar/Anvisning/9552" TargetMode="External"/><Relationship Id="rId295" Type="http://schemas.openxmlformats.org/officeDocument/2006/relationships/hyperlink" Target="http://labhandboken.u5054800.fsdata.se/findny.asp?State=2&amp;Analysid=873" TargetMode="External"/><Relationship Id="rId309" Type="http://schemas.openxmlformats.org/officeDocument/2006/relationships/hyperlink" Target="http://www.skane.se/Upload/Webbplatser/Labmedicin/Verksamhetsomr%c3%a5den/Klinisk%20kemi/Remisser/Remiss_l%c3%a4kemedel_ver%201%205%20140923.pdf" TargetMode="External"/><Relationship Id="rId460" Type="http://schemas.openxmlformats.org/officeDocument/2006/relationships/hyperlink" Target="http://www.akademiska.se/Global/DAT/Provtagningsanvisningar/PAT_64701.pdf" TargetMode="External"/><Relationship Id="rId516" Type="http://schemas.openxmlformats.org/officeDocument/2006/relationships/hyperlink" Target="http://www.akademiska.se/Global/DAT/Provtagningsanvisningar/UAS%20-%20KKF%2015-23%20FRAM.pdf"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akademiska.se/Global/DAT/Provtagningsanvisningar/40003_allergi.pdf"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regionorebrolan.se/PageFiles/5811/BLA%20003%20Analysbest%c3%a4llning%20biologiska%20prover.pdf" TargetMode="External"/><Relationship Id="rId155" Type="http://schemas.openxmlformats.org/officeDocument/2006/relationships/hyperlink" Target="http://sahlgrenska-klinkem-analyser.vgregion.se/KKAP0028.pdf" TargetMode="External"/><Relationship Id="rId197" Type="http://schemas.openxmlformats.org/officeDocument/2006/relationships/hyperlink" Target="http://labhandboken.u5054800.fsdata.se/findny.asp?State=2&amp;Analysid=1381" TargetMode="External"/><Relationship Id="rId362" Type="http://schemas.openxmlformats.org/officeDocument/2006/relationships/hyperlink" Target="http://rmv.se/fileadmin/RMVFiles/rk/IF004.018_Provtagningsanvisningar_foer_sjukvaard_m_fl.pdf" TargetMode="External"/><Relationship Id="rId418" Type="http://schemas.openxmlformats.org/officeDocument/2006/relationships/hyperlink" Target="http://www.karolinska.se/globalassets/global/kul/kul-gemensamma/kul-lankblock-remisser-for--utskrift/metabolutredning.pdf" TargetMode="External"/><Relationship Id="rId62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A485"/>
  <sheetViews>
    <sheetView showGridLines="0" tabSelected="1" zoomScaleNormal="100" zoomScalePageLayoutView="125" workbookViewId="0">
      <pane xSplit="2" ySplit="1" topLeftCell="C459" activePane="bottomRight" state="frozen"/>
      <selection pane="topRight" activeCell="B1" sqref="B1"/>
      <selection pane="bottomLeft" activeCell="A2" sqref="A2"/>
      <selection pane="bottomRight" activeCell="U467" sqref="U467"/>
    </sheetView>
  </sheetViews>
  <sheetFormatPr defaultColWidth="8.85546875" defaultRowHeight="15" x14ac:dyDescent="0.25"/>
  <cols>
    <col min="1" max="1" width="5.140625" style="1" bestFit="1" customWidth="1"/>
    <col min="2" max="2" width="28.7109375" style="106" customWidth="1"/>
    <col min="3" max="3" width="25.7109375" style="6" bestFit="1" customWidth="1"/>
    <col min="4" max="4" width="9.7109375" style="8" bestFit="1" customWidth="1"/>
    <col min="5" max="5" width="15" style="82" customWidth="1"/>
    <col min="6" max="6" width="8.7109375" style="8" customWidth="1"/>
    <col min="7" max="7" width="9.7109375" style="75" customWidth="1"/>
    <col min="8" max="8" width="28.140625" style="6" customWidth="1"/>
    <col min="9" max="9" width="31.28515625" style="6" customWidth="1"/>
    <col min="10" max="10" width="18.7109375" style="32" customWidth="1"/>
    <col min="11" max="11" width="33.7109375" style="37" customWidth="1"/>
    <col min="12" max="12" width="18" style="114" customWidth="1"/>
    <col min="13" max="13" width="22.140625" style="6" customWidth="1"/>
    <col min="14" max="14" width="30.85546875" style="6" customWidth="1"/>
    <col min="15" max="15" width="30" style="6" customWidth="1"/>
    <col min="16" max="16" width="18.42578125" style="6" customWidth="1"/>
    <col min="17" max="17" width="14.7109375" style="6" customWidth="1"/>
    <col min="18" max="18" width="19.5703125" customWidth="1"/>
    <col min="19" max="19" width="25.85546875" style="87" customWidth="1"/>
    <col min="20" max="20" width="11" style="98" customWidth="1"/>
    <col min="21" max="21" width="13.7109375" style="70" customWidth="1"/>
    <col min="22" max="22" width="7.5703125" style="2" bestFit="1" customWidth="1"/>
    <col min="23" max="23" width="16.28515625" bestFit="1" customWidth="1"/>
    <col min="24" max="24" width="2.140625" bestFit="1" customWidth="1"/>
    <col min="25" max="25" width="4" style="127" bestFit="1" customWidth="1"/>
    <col min="26" max="26" width="17" style="124" customWidth="1"/>
    <col min="27" max="27" width="4.7109375" customWidth="1"/>
    <col min="28" max="39" width="10.85546875" customWidth="1"/>
  </cols>
  <sheetData>
    <row r="1" spans="1:27" s="7" customFormat="1" x14ac:dyDescent="0.25">
      <c r="A1" s="22" t="s">
        <v>2282</v>
      </c>
      <c r="B1" s="101" t="s">
        <v>434</v>
      </c>
      <c r="C1" s="7" t="s">
        <v>60</v>
      </c>
      <c r="D1" s="7" t="s">
        <v>50</v>
      </c>
      <c r="E1" s="27" t="s">
        <v>2168</v>
      </c>
      <c r="F1" s="7" t="s">
        <v>292</v>
      </c>
      <c r="G1" s="22" t="s">
        <v>51</v>
      </c>
      <c r="H1" s="7" t="s">
        <v>13</v>
      </c>
      <c r="I1" s="7" t="s">
        <v>20</v>
      </c>
      <c r="J1" s="22" t="s">
        <v>475</v>
      </c>
      <c r="K1" s="88" t="s">
        <v>474</v>
      </c>
      <c r="L1" s="107" t="s">
        <v>468</v>
      </c>
      <c r="M1" s="15" t="s">
        <v>69</v>
      </c>
      <c r="N1" s="7" t="s">
        <v>14</v>
      </c>
      <c r="O1" s="7" t="s">
        <v>17</v>
      </c>
      <c r="P1" s="7" t="s">
        <v>2958</v>
      </c>
      <c r="Q1" s="7" t="s">
        <v>2959</v>
      </c>
      <c r="R1" s="15" t="s">
        <v>15</v>
      </c>
      <c r="S1" s="22" t="s">
        <v>70</v>
      </c>
      <c r="T1" s="99" t="s">
        <v>2239</v>
      </c>
      <c r="U1" s="66" t="s">
        <v>2225</v>
      </c>
      <c r="V1" s="15" t="s">
        <v>567</v>
      </c>
      <c r="W1" s="129" t="s">
        <v>3043</v>
      </c>
      <c r="X1" s="130" t="s">
        <v>3044</v>
      </c>
      <c r="Y1" s="131">
        <f t="array" ref="Y1">MAX(INT(IF(LEFT(A:A,1)="x",MID(A:A,2,LEN(A:A)),0)))+1</f>
        <v>460</v>
      </c>
      <c r="Z1" s="132" t="s">
        <v>3045</v>
      </c>
      <c r="AA1" s="133">
        <f>MAX(A:A)+1</f>
        <v>19</v>
      </c>
    </row>
    <row r="2" spans="1:27" s="7" customFormat="1" ht="33.75" x14ac:dyDescent="0.25">
      <c r="A2" s="100" t="s">
        <v>2500</v>
      </c>
      <c r="B2" s="102" t="s">
        <v>1774</v>
      </c>
      <c r="C2" s="11" t="s">
        <v>1775</v>
      </c>
      <c r="D2" s="14"/>
      <c r="E2" s="76" t="s">
        <v>26</v>
      </c>
      <c r="F2" s="14" t="s">
        <v>2499</v>
      </c>
      <c r="G2" s="56" t="s">
        <v>1023</v>
      </c>
      <c r="H2" s="11" t="s">
        <v>1944</v>
      </c>
      <c r="I2" s="11" t="s">
        <v>1776</v>
      </c>
      <c r="J2" s="31" t="s">
        <v>1777</v>
      </c>
      <c r="K2" s="35"/>
      <c r="L2" s="11"/>
      <c r="M2" s="11"/>
      <c r="N2" s="11" t="s">
        <v>1778</v>
      </c>
      <c r="O2" s="11" t="s">
        <v>1779</v>
      </c>
      <c r="P2" s="11"/>
      <c r="Q2" s="11"/>
      <c r="R2" s="15" t="s">
        <v>2406</v>
      </c>
      <c r="S2" s="53" t="s">
        <v>1780</v>
      </c>
      <c r="T2" s="91"/>
      <c r="U2" s="67">
        <v>42549</v>
      </c>
      <c r="V2" s="42" t="s">
        <v>568</v>
      </c>
      <c r="W2" s="59"/>
      <c r="X2" s="58"/>
      <c r="Y2" s="125"/>
      <c r="Z2" s="60"/>
      <c r="AA2" s="134"/>
    </row>
    <row r="3" spans="1:27" s="7" customFormat="1" ht="45" x14ac:dyDescent="0.25">
      <c r="A3" s="100" t="s">
        <v>2501</v>
      </c>
      <c r="B3" s="102" t="s">
        <v>222</v>
      </c>
      <c r="C3" s="11" t="s">
        <v>223</v>
      </c>
      <c r="D3" s="14" t="s">
        <v>56</v>
      </c>
      <c r="E3" s="76" t="s">
        <v>2169</v>
      </c>
      <c r="F3" s="14" t="s">
        <v>2499</v>
      </c>
      <c r="G3" s="55" t="s">
        <v>1023</v>
      </c>
      <c r="H3" s="11" t="s">
        <v>1976</v>
      </c>
      <c r="I3" s="11" t="s">
        <v>130</v>
      </c>
      <c r="J3" s="23" t="s">
        <v>480</v>
      </c>
      <c r="K3" s="33" t="s">
        <v>473</v>
      </c>
      <c r="L3" s="11"/>
      <c r="M3" s="11"/>
      <c r="N3" s="11" t="s">
        <v>29</v>
      </c>
      <c r="O3" s="11" t="s">
        <v>2480</v>
      </c>
      <c r="P3" s="11"/>
      <c r="Q3" s="11"/>
      <c r="R3" s="15" t="s">
        <v>2430</v>
      </c>
      <c r="S3" s="21" t="s">
        <v>440</v>
      </c>
      <c r="T3" s="92"/>
      <c r="U3" s="67">
        <v>42564</v>
      </c>
      <c r="V3" s="42" t="s">
        <v>568</v>
      </c>
      <c r="W3" s="59"/>
      <c r="X3" s="58"/>
      <c r="Y3" s="125"/>
      <c r="Z3" s="60"/>
    </row>
    <row r="4" spans="1:27" s="7" customFormat="1" ht="33.75" x14ac:dyDescent="0.25">
      <c r="A4" s="100" t="s">
        <v>2502</v>
      </c>
      <c r="B4" s="103" t="s">
        <v>2186</v>
      </c>
      <c r="C4" s="9" t="s">
        <v>71</v>
      </c>
      <c r="D4" s="3" t="s">
        <v>52</v>
      </c>
      <c r="E4" s="77" t="s">
        <v>26</v>
      </c>
      <c r="F4" s="14" t="s">
        <v>2499</v>
      </c>
      <c r="G4" s="54"/>
      <c r="H4" s="9" t="s">
        <v>147</v>
      </c>
      <c r="I4" s="9"/>
      <c r="J4" s="30" t="s">
        <v>485</v>
      </c>
      <c r="K4" s="34"/>
      <c r="L4" s="9"/>
      <c r="M4" s="9"/>
      <c r="N4" s="9" t="s">
        <v>16</v>
      </c>
      <c r="O4" s="9" t="s">
        <v>18</v>
      </c>
      <c r="P4" s="9"/>
      <c r="Q4" s="9"/>
      <c r="R4" s="15" t="s">
        <v>2406</v>
      </c>
      <c r="S4" s="48" t="s">
        <v>72</v>
      </c>
      <c r="T4" s="91">
        <v>193.29</v>
      </c>
      <c r="U4" s="67">
        <v>42564</v>
      </c>
      <c r="V4" s="42" t="s">
        <v>568</v>
      </c>
      <c r="W4" s="59"/>
      <c r="X4" s="58"/>
      <c r="Y4" s="125"/>
      <c r="Z4" s="60"/>
    </row>
    <row r="5" spans="1:27" s="7" customFormat="1" ht="33.75" x14ac:dyDescent="0.25">
      <c r="A5" s="100" t="s">
        <v>2503</v>
      </c>
      <c r="B5" s="103" t="s">
        <v>2186</v>
      </c>
      <c r="C5" s="11" t="s">
        <v>71</v>
      </c>
      <c r="D5" s="3" t="s">
        <v>56</v>
      </c>
      <c r="E5" s="77" t="s">
        <v>26</v>
      </c>
      <c r="F5" s="14" t="s">
        <v>2499</v>
      </c>
      <c r="G5" s="54" t="s">
        <v>1023</v>
      </c>
      <c r="H5" s="11" t="s">
        <v>1942</v>
      </c>
      <c r="I5" s="11" t="s">
        <v>2482</v>
      </c>
      <c r="J5" s="31" t="s">
        <v>486</v>
      </c>
      <c r="K5" s="35"/>
      <c r="L5" s="29"/>
      <c r="M5" s="11"/>
      <c r="N5" s="11" t="s">
        <v>29</v>
      </c>
      <c r="O5" s="11" t="s">
        <v>2481</v>
      </c>
      <c r="P5" s="11"/>
      <c r="Q5" s="11"/>
      <c r="R5" s="15" t="s">
        <v>2406</v>
      </c>
      <c r="S5" s="19" t="s">
        <v>293</v>
      </c>
      <c r="T5" s="91">
        <v>193.29</v>
      </c>
      <c r="U5" s="67">
        <v>42564</v>
      </c>
      <c r="V5" s="42" t="s">
        <v>568</v>
      </c>
      <c r="W5" s="59"/>
      <c r="X5" s="58"/>
      <c r="Y5" s="125"/>
      <c r="Z5" s="60"/>
    </row>
    <row r="6" spans="1:27" s="7" customFormat="1" ht="56.25" x14ac:dyDescent="0.25">
      <c r="A6" s="100" t="s">
        <v>2504</v>
      </c>
      <c r="B6" s="103" t="s">
        <v>2394</v>
      </c>
      <c r="C6" s="11" t="s">
        <v>2396</v>
      </c>
      <c r="D6" s="3" t="s">
        <v>56</v>
      </c>
      <c r="E6" s="77" t="s">
        <v>2169</v>
      </c>
      <c r="F6" s="14" t="s">
        <v>2499</v>
      </c>
      <c r="G6" s="54" t="s">
        <v>1023</v>
      </c>
      <c r="H6" s="11" t="s">
        <v>2397</v>
      </c>
      <c r="I6" s="11" t="s">
        <v>2395</v>
      </c>
      <c r="J6" s="23" t="s">
        <v>492</v>
      </c>
      <c r="K6" s="33"/>
      <c r="L6" s="11"/>
      <c r="M6" s="11"/>
      <c r="N6" s="11" t="s">
        <v>29</v>
      </c>
      <c r="O6" s="11" t="s">
        <v>2399</v>
      </c>
      <c r="P6" s="11"/>
      <c r="Q6" s="11"/>
      <c r="R6" s="15" t="s">
        <v>2406</v>
      </c>
      <c r="S6" s="48" t="s">
        <v>2398</v>
      </c>
      <c r="T6" s="91">
        <v>865.81</v>
      </c>
      <c r="U6" s="67">
        <v>42563</v>
      </c>
      <c r="V6" s="42" t="s">
        <v>568</v>
      </c>
      <c r="W6" s="59"/>
      <c r="X6" s="58"/>
      <c r="Y6" s="125"/>
      <c r="Z6" s="60"/>
    </row>
    <row r="7" spans="1:27" s="7" customFormat="1" ht="45" x14ac:dyDescent="0.25">
      <c r="A7" s="100" t="s">
        <v>2505</v>
      </c>
      <c r="B7" s="103" t="s">
        <v>294</v>
      </c>
      <c r="C7" s="11" t="s">
        <v>295</v>
      </c>
      <c r="D7" s="3" t="s">
        <v>53</v>
      </c>
      <c r="E7" s="77" t="s">
        <v>2171</v>
      </c>
      <c r="F7" s="14" t="s">
        <v>2499</v>
      </c>
      <c r="G7" s="55" t="s">
        <v>1024</v>
      </c>
      <c r="H7" s="11" t="s">
        <v>2041</v>
      </c>
      <c r="I7" s="11" t="s">
        <v>413</v>
      </c>
      <c r="J7" s="23" t="s">
        <v>478</v>
      </c>
      <c r="K7" s="33" t="s">
        <v>1761</v>
      </c>
      <c r="L7" s="11"/>
      <c r="M7" s="11" t="s">
        <v>57</v>
      </c>
      <c r="N7" s="11" t="s">
        <v>2483</v>
      </c>
      <c r="O7" s="11" t="s">
        <v>297</v>
      </c>
      <c r="P7" s="11"/>
      <c r="Q7" s="11"/>
      <c r="R7" s="15" t="s">
        <v>2426</v>
      </c>
      <c r="S7" s="19" t="s">
        <v>439</v>
      </c>
      <c r="T7" s="91"/>
      <c r="U7" s="67">
        <v>42564</v>
      </c>
      <c r="V7" s="42" t="s">
        <v>568</v>
      </c>
      <c r="W7" s="59"/>
      <c r="X7" s="58"/>
      <c r="Y7" s="125"/>
      <c r="Z7" s="60"/>
    </row>
    <row r="8" spans="1:27" s="7" customFormat="1" ht="56.25" x14ac:dyDescent="0.25">
      <c r="A8" s="100" t="s">
        <v>2506</v>
      </c>
      <c r="B8" s="104" t="s">
        <v>217</v>
      </c>
      <c r="C8" s="9" t="s">
        <v>2484</v>
      </c>
      <c r="D8" s="12" t="s">
        <v>53</v>
      </c>
      <c r="E8" s="78" t="s">
        <v>2172</v>
      </c>
      <c r="F8" s="14" t="s">
        <v>2499</v>
      </c>
      <c r="G8" s="55" t="s">
        <v>1027</v>
      </c>
      <c r="H8" s="9" t="s">
        <v>2076</v>
      </c>
      <c r="I8" s="9"/>
      <c r="J8" s="23" t="s">
        <v>481</v>
      </c>
      <c r="K8" s="38" t="s">
        <v>1395</v>
      </c>
      <c r="L8" s="108" t="s">
        <v>2283</v>
      </c>
      <c r="M8" s="9"/>
      <c r="N8" s="9" t="s">
        <v>552</v>
      </c>
      <c r="O8" s="9" t="s">
        <v>2485</v>
      </c>
      <c r="P8" s="9"/>
      <c r="Q8" s="9"/>
      <c r="R8" s="15" t="s">
        <v>2406</v>
      </c>
      <c r="S8" s="10" t="s">
        <v>73</v>
      </c>
      <c r="T8" s="91"/>
      <c r="U8" s="67">
        <v>42564</v>
      </c>
      <c r="V8" s="42" t="s">
        <v>568</v>
      </c>
      <c r="W8" s="59"/>
      <c r="X8" s="58"/>
      <c r="Y8" s="125"/>
      <c r="Z8" s="60"/>
    </row>
    <row r="9" spans="1:27" s="7" customFormat="1" ht="56.25" x14ac:dyDescent="0.25">
      <c r="A9" s="100" t="s">
        <v>2507</v>
      </c>
      <c r="B9" s="102" t="s">
        <v>2187</v>
      </c>
      <c r="C9" s="11" t="s">
        <v>1468</v>
      </c>
      <c r="D9" s="14" t="s">
        <v>1469</v>
      </c>
      <c r="E9" s="76" t="s">
        <v>26</v>
      </c>
      <c r="F9" s="14" t="s">
        <v>2499</v>
      </c>
      <c r="G9" s="56" t="s">
        <v>1024</v>
      </c>
      <c r="H9" s="11" t="s">
        <v>1997</v>
      </c>
      <c r="I9" s="11" t="s">
        <v>1470</v>
      </c>
      <c r="J9" s="31" t="s">
        <v>561</v>
      </c>
      <c r="K9" s="33" t="s">
        <v>562</v>
      </c>
      <c r="L9" s="11"/>
      <c r="M9" s="11" t="s">
        <v>57</v>
      </c>
      <c r="N9" s="11"/>
      <c r="O9" s="11" t="s">
        <v>1471</v>
      </c>
      <c r="P9" s="11"/>
      <c r="Q9" s="11"/>
      <c r="R9" s="15" t="s">
        <v>2422</v>
      </c>
      <c r="S9" s="48" t="s">
        <v>1472</v>
      </c>
      <c r="T9" s="91"/>
      <c r="U9" s="67">
        <v>42537</v>
      </c>
      <c r="V9" s="42" t="s">
        <v>568</v>
      </c>
      <c r="W9" s="59"/>
      <c r="X9" s="58"/>
      <c r="Y9" s="125"/>
      <c r="Z9" s="60"/>
    </row>
    <row r="10" spans="1:27" s="7" customFormat="1" ht="30" x14ac:dyDescent="0.25">
      <c r="A10" s="100" t="s">
        <v>2508</v>
      </c>
      <c r="B10" s="102" t="s">
        <v>2187</v>
      </c>
      <c r="C10" s="11" t="s">
        <v>1468</v>
      </c>
      <c r="D10" s="14" t="s">
        <v>56</v>
      </c>
      <c r="E10" s="76" t="s">
        <v>26</v>
      </c>
      <c r="F10" s="14" t="s">
        <v>2499</v>
      </c>
      <c r="G10" s="56" t="s">
        <v>1025</v>
      </c>
      <c r="H10" s="11" t="s">
        <v>2132</v>
      </c>
      <c r="I10" s="11"/>
      <c r="J10" s="31" t="s">
        <v>561</v>
      </c>
      <c r="K10" s="33" t="s">
        <v>562</v>
      </c>
      <c r="L10" s="11"/>
      <c r="M10" s="11"/>
      <c r="N10" s="11" t="s">
        <v>29</v>
      </c>
      <c r="O10" s="11" t="s">
        <v>1473</v>
      </c>
      <c r="P10" s="11"/>
      <c r="Q10" s="11"/>
      <c r="R10" s="15" t="s">
        <v>2422</v>
      </c>
      <c r="S10" s="17" t="s">
        <v>1474</v>
      </c>
      <c r="T10" s="93"/>
      <c r="U10" s="67">
        <v>42537</v>
      </c>
      <c r="V10" s="42" t="s">
        <v>568</v>
      </c>
      <c r="W10" s="59"/>
      <c r="X10" s="58"/>
      <c r="Y10" s="125"/>
      <c r="Z10" s="60"/>
    </row>
    <row r="11" spans="1:27" s="7" customFormat="1" ht="112.5" x14ac:dyDescent="0.25">
      <c r="A11" s="100" t="s">
        <v>2509</v>
      </c>
      <c r="B11" s="102" t="s">
        <v>1100</v>
      </c>
      <c r="C11" s="11" t="s">
        <v>1097</v>
      </c>
      <c r="D11" s="14" t="s">
        <v>56</v>
      </c>
      <c r="E11" s="76" t="s">
        <v>2169</v>
      </c>
      <c r="F11" s="14" t="s">
        <v>2499</v>
      </c>
      <c r="G11" s="61" t="s">
        <v>1023</v>
      </c>
      <c r="H11" s="11" t="s">
        <v>1999</v>
      </c>
      <c r="I11" s="11" t="s">
        <v>2382</v>
      </c>
      <c r="J11" s="62" t="s">
        <v>492</v>
      </c>
      <c r="K11" s="63"/>
      <c r="L11" s="109" t="s">
        <v>2341</v>
      </c>
      <c r="M11" s="11"/>
      <c r="N11" s="9" t="s">
        <v>29</v>
      </c>
      <c r="O11" s="11" t="s">
        <v>1099</v>
      </c>
      <c r="P11" s="11"/>
      <c r="Q11" s="11"/>
      <c r="R11" s="15" t="s">
        <v>2406</v>
      </c>
      <c r="S11" s="48" t="s">
        <v>1098</v>
      </c>
      <c r="T11" s="91">
        <v>429.17</v>
      </c>
      <c r="U11" s="68">
        <v>42529</v>
      </c>
      <c r="V11" s="42" t="s">
        <v>568</v>
      </c>
      <c r="W11" s="59"/>
      <c r="X11" s="58"/>
      <c r="Y11" s="126"/>
      <c r="Z11" s="60"/>
    </row>
    <row r="12" spans="1:27" s="7" customFormat="1" ht="45" x14ac:dyDescent="0.25">
      <c r="A12" s="100" t="s">
        <v>2510</v>
      </c>
      <c r="B12" s="102" t="s">
        <v>1111</v>
      </c>
      <c r="C12" s="11" t="s">
        <v>1112</v>
      </c>
      <c r="D12" s="14" t="s">
        <v>53</v>
      </c>
      <c r="E12" s="76" t="s">
        <v>26</v>
      </c>
      <c r="F12" s="14" t="s">
        <v>2499</v>
      </c>
      <c r="G12" s="56" t="s">
        <v>1026</v>
      </c>
      <c r="H12" s="11" t="s">
        <v>2156</v>
      </c>
      <c r="I12" s="11" t="s">
        <v>1113</v>
      </c>
      <c r="J12" s="31" t="s">
        <v>2217</v>
      </c>
      <c r="K12" s="33" t="s">
        <v>1117</v>
      </c>
      <c r="L12" s="109" t="s">
        <v>2342</v>
      </c>
      <c r="M12" s="11" t="s">
        <v>58</v>
      </c>
      <c r="N12" s="11" t="s">
        <v>1114</v>
      </c>
      <c r="O12" s="11" t="s">
        <v>1115</v>
      </c>
      <c r="P12" s="11"/>
      <c r="Q12" s="11"/>
      <c r="R12" s="15" t="s">
        <v>2410</v>
      </c>
      <c r="S12" s="48" t="s">
        <v>1116</v>
      </c>
      <c r="T12" s="91">
        <v>1760</v>
      </c>
      <c r="U12" s="68">
        <v>42529</v>
      </c>
      <c r="V12" s="42" t="s">
        <v>568</v>
      </c>
      <c r="W12" s="59"/>
      <c r="X12" s="58"/>
      <c r="Y12" s="126"/>
      <c r="Z12" s="60"/>
    </row>
    <row r="13" spans="1:27" s="7" customFormat="1" ht="90" x14ac:dyDescent="0.25">
      <c r="A13" s="100" t="s">
        <v>2511</v>
      </c>
      <c r="B13" s="103" t="s">
        <v>218</v>
      </c>
      <c r="C13" s="9" t="s">
        <v>74</v>
      </c>
      <c r="D13" s="3" t="s">
        <v>209</v>
      </c>
      <c r="E13" s="76" t="s">
        <v>26</v>
      </c>
      <c r="F13" s="14" t="s">
        <v>2499</v>
      </c>
      <c r="G13" s="55"/>
      <c r="H13" s="9" t="s">
        <v>730</v>
      </c>
      <c r="I13" s="9" t="s">
        <v>471</v>
      </c>
      <c r="J13" s="31" t="s">
        <v>486</v>
      </c>
      <c r="K13" s="33"/>
      <c r="L13" s="108" t="s">
        <v>2336</v>
      </c>
      <c r="M13" s="9" t="s">
        <v>57</v>
      </c>
      <c r="N13" s="9" t="s">
        <v>170</v>
      </c>
      <c r="O13" s="9" t="s">
        <v>21</v>
      </c>
      <c r="P13" s="9"/>
      <c r="Q13" s="9"/>
      <c r="R13" s="15" t="s">
        <v>2406</v>
      </c>
      <c r="S13" s="53" t="s">
        <v>1016</v>
      </c>
      <c r="T13" s="91">
        <v>689.1</v>
      </c>
      <c r="U13" s="67">
        <v>42215</v>
      </c>
      <c r="V13" s="42" t="s">
        <v>568</v>
      </c>
      <c r="W13" s="59"/>
      <c r="X13" s="58"/>
      <c r="Y13" s="126"/>
      <c r="Z13" s="60"/>
    </row>
    <row r="14" spans="1:27" s="7" customFormat="1" ht="45" x14ac:dyDescent="0.25">
      <c r="A14" s="100" t="s">
        <v>2512</v>
      </c>
      <c r="B14" s="104" t="s">
        <v>0</v>
      </c>
      <c r="C14" s="9"/>
      <c r="D14" s="12"/>
      <c r="E14" s="78" t="s">
        <v>2171</v>
      </c>
      <c r="F14" s="14" t="s">
        <v>2499</v>
      </c>
      <c r="G14" s="56"/>
      <c r="H14" s="9" t="s">
        <v>22</v>
      </c>
      <c r="I14" s="9"/>
      <c r="J14" s="30"/>
      <c r="K14" s="38"/>
      <c r="L14" s="9"/>
      <c r="M14" s="9"/>
      <c r="N14" s="9" t="s">
        <v>22</v>
      </c>
      <c r="O14" s="9"/>
      <c r="P14" s="9"/>
      <c r="Q14" s="9"/>
      <c r="R14" s="15" t="s">
        <v>2426</v>
      </c>
      <c r="S14" s="26"/>
      <c r="T14" s="91"/>
      <c r="U14" s="67">
        <v>42206</v>
      </c>
      <c r="V14" s="42" t="s">
        <v>568</v>
      </c>
      <c r="W14" s="59"/>
      <c r="X14" s="58"/>
      <c r="Y14" s="126"/>
      <c r="Z14" s="60"/>
    </row>
    <row r="15" spans="1:27" s="7" customFormat="1" ht="135" x14ac:dyDescent="0.25">
      <c r="A15" s="100" t="s">
        <v>2513</v>
      </c>
      <c r="B15" s="103" t="s">
        <v>2486</v>
      </c>
      <c r="C15" s="9" t="s">
        <v>2489</v>
      </c>
      <c r="D15" s="3" t="s">
        <v>54</v>
      </c>
      <c r="E15" s="77" t="s">
        <v>2172</v>
      </c>
      <c r="F15" s="14" t="s">
        <v>2499</v>
      </c>
      <c r="G15" s="54"/>
      <c r="H15" s="9" t="s">
        <v>2487</v>
      </c>
      <c r="I15" s="9" t="s">
        <v>1757</v>
      </c>
      <c r="J15" s="23" t="s">
        <v>482</v>
      </c>
      <c r="K15" s="38" t="s">
        <v>1143</v>
      </c>
      <c r="L15" s="120" t="s">
        <v>2488</v>
      </c>
      <c r="M15" s="46"/>
      <c r="N15" s="9" t="s">
        <v>23</v>
      </c>
      <c r="O15" s="9" t="s">
        <v>2491</v>
      </c>
      <c r="P15" s="9"/>
      <c r="Q15" s="9"/>
      <c r="R15" s="15" t="s">
        <v>2490</v>
      </c>
      <c r="S15" s="10" t="s">
        <v>75</v>
      </c>
      <c r="T15" s="91"/>
      <c r="U15" s="67">
        <v>42564</v>
      </c>
      <c r="V15" s="42" t="s">
        <v>568</v>
      </c>
      <c r="W15" s="59"/>
      <c r="X15" s="58"/>
      <c r="Y15" s="126"/>
      <c r="Z15" s="60"/>
    </row>
    <row r="16" spans="1:27" s="7" customFormat="1" ht="45" x14ac:dyDescent="0.25">
      <c r="A16" s="100" t="s">
        <v>2514</v>
      </c>
      <c r="B16" s="102" t="s">
        <v>1118</v>
      </c>
      <c r="C16" s="11"/>
      <c r="D16" s="14" t="s">
        <v>56</v>
      </c>
      <c r="E16" s="76"/>
      <c r="F16" s="14" t="s">
        <v>2499</v>
      </c>
      <c r="G16" s="61"/>
      <c r="H16" s="11"/>
      <c r="I16" s="11" t="s">
        <v>1119</v>
      </c>
      <c r="J16" s="62"/>
      <c r="K16" s="63"/>
      <c r="L16" s="11"/>
      <c r="M16" s="11"/>
      <c r="N16" s="11"/>
      <c r="O16" s="11"/>
      <c r="P16" s="11"/>
      <c r="Q16" s="11"/>
      <c r="R16" s="15"/>
      <c r="S16" s="84"/>
      <c r="T16" s="93"/>
      <c r="U16" s="68">
        <v>42529</v>
      </c>
      <c r="V16" s="42" t="s">
        <v>568</v>
      </c>
      <c r="W16" s="59"/>
      <c r="X16" s="58"/>
      <c r="Y16" s="126"/>
      <c r="Z16" s="60"/>
    </row>
    <row r="17" spans="1:26" s="7" customFormat="1" ht="90" x14ac:dyDescent="0.25">
      <c r="A17" s="100" t="s">
        <v>2515</v>
      </c>
      <c r="B17" s="103" t="s">
        <v>298</v>
      </c>
      <c r="C17" s="11" t="s">
        <v>19</v>
      </c>
      <c r="D17" s="3" t="s">
        <v>53</v>
      </c>
      <c r="E17" s="77" t="s">
        <v>2171</v>
      </c>
      <c r="F17" s="14" t="s">
        <v>2499</v>
      </c>
      <c r="G17" s="54" t="s">
        <v>1024</v>
      </c>
      <c r="H17" s="11" t="s">
        <v>1998</v>
      </c>
      <c r="I17" s="11" t="s">
        <v>415</v>
      </c>
      <c r="J17" s="23" t="s">
        <v>478</v>
      </c>
      <c r="K17" s="33" t="s">
        <v>1761</v>
      </c>
      <c r="L17" s="11"/>
      <c r="M17" s="11" t="s">
        <v>57</v>
      </c>
      <c r="N17" s="11" t="s">
        <v>2492</v>
      </c>
      <c r="O17" s="11" t="s">
        <v>416</v>
      </c>
      <c r="P17" s="11"/>
      <c r="Q17" s="11"/>
      <c r="R17" s="15" t="s">
        <v>2426</v>
      </c>
      <c r="S17" s="19" t="s">
        <v>417</v>
      </c>
      <c r="T17" s="91"/>
      <c r="U17" s="67">
        <v>42564</v>
      </c>
      <c r="V17" s="42" t="s">
        <v>568</v>
      </c>
      <c r="W17" s="59"/>
      <c r="X17" s="58"/>
      <c r="Y17" s="126"/>
      <c r="Z17" s="60"/>
    </row>
    <row r="18" spans="1:26" s="7" customFormat="1" ht="56.25" x14ac:dyDescent="0.25">
      <c r="A18" s="100" t="s">
        <v>2516</v>
      </c>
      <c r="B18" s="104" t="s">
        <v>298</v>
      </c>
      <c r="C18" s="9"/>
      <c r="D18" s="12" t="s">
        <v>54</v>
      </c>
      <c r="E18" s="78" t="s">
        <v>26</v>
      </c>
      <c r="F18" s="14" t="s">
        <v>2499</v>
      </c>
      <c r="G18" s="56"/>
      <c r="H18" s="9" t="s">
        <v>1010</v>
      </c>
      <c r="I18" s="9" t="s">
        <v>24</v>
      </c>
      <c r="J18" s="30" t="s">
        <v>486</v>
      </c>
      <c r="K18" s="34"/>
      <c r="L18" s="108" t="s">
        <v>2284</v>
      </c>
      <c r="M18" s="9"/>
      <c r="N18" s="9" t="s">
        <v>1043</v>
      </c>
      <c r="O18" s="9" t="s">
        <v>27</v>
      </c>
      <c r="P18" s="9"/>
      <c r="Q18" s="9"/>
      <c r="R18" s="15" t="s">
        <v>2406</v>
      </c>
      <c r="S18" s="10" t="s">
        <v>76</v>
      </c>
      <c r="T18" s="91">
        <v>207.12</v>
      </c>
      <c r="U18" s="67">
        <v>42564</v>
      </c>
      <c r="V18" s="42" t="s">
        <v>568</v>
      </c>
      <c r="W18" s="59"/>
      <c r="X18" s="58"/>
      <c r="Y18" s="126"/>
      <c r="Z18" s="60"/>
    </row>
    <row r="19" spans="1:26" s="7" customFormat="1" ht="45" x14ac:dyDescent="0.25">
      <c r="A19" s="100" t="s">
        <v>2517</v>
      </c>
      <c r="B19" s="104" t="s">
        <v>1</v>
      </c>
      <c r="C19" s="9" t="s">
        <v>2278</v>
      </c>
      <c r="D19" s="12" t="s">
        <v>226</v>
      </c>
      <c r="E19" s="78" t="s">
        <v>26</v>
      </c>
      <c r="F19" s="14" t="s">
        <v>2499</v>
      </c>
      <c r="G19" s="56"/>
      <c r="H19" s="9" t="s">
        <v>2000</v>
      </c>
      <c r="I19" s="9"/>
      <c r="J19" s="30" t="s">
        <v>470</v>
      </c>
      <c r="K19" s="38" t="s">
        <v>513</v>
      </c>
      <c r="L19" s="109" t="s">
        <v>2342</v>
      </c>
      <c r="M19" s="9"/>
      <c r="N19" s="9" t="s">
        <v>28</v>
      </c>
      <c r="O19" s="9" t="s">
        <v>464</v>
      </c>
      <c r="P19" s="9"/>
      <c r="Q19" s="9"/>
      <c r="R19" s="15" t="s">
        <v>2410</v>
      </c>
      <c r="S19" s="48" t="s">
        <v>85</v>
      </c>
      <c r="T19" s="91">
        <v>183</v>
      </c>
      <c r="U19" s="67">
        <v>42213</v>
      </c>
      <c r="V19" s="42" t="s">
        <v>568</v>
      </c>
      <c r="W19" s="59"/>
      <c r="X19" s="58"/>
      <c r="Y19" s="126"/>
      <c r="Z19" s="60"/>
    </row>
    <row r="20" spans="1:26" s="7" customFormat="1" ht="33.75" x14ac:dyDescent="0.25">
      <c r="A20" s="100" t="s">
        <v>2518</v>
      </c>
      <c r="B20" s="102" t="s">
        <v>1120</v>
      </c>
      <c r="C20" s="11" t="s">
        <v>1121</v>
      </c>
      <c r="D20" s="14" t="s">
        <v>56</v>
      </c>
      <c r="E20" s="76" t="s">
        <v>26</v>
      </c>
      <c r="F20" s="14" t="s">
        <v>2499</v>
      </c>
      <c r="G20" s="56" t="s">
        <v>1023</v>
      </c>
      <c r="H20" s="11" t="s">
        <v>1948</v>
      </c>
      <c r="I20" s="11" t="s">
        <v>1122</v>
      </c>
      <c r="J20" s="31" t="s">
        <v>486</v>
      </c>
      <c r="K20" s="63"/>
      <c r="L20" s="11"/>
      <c r="M20" s="11"/>
      <c r="N20" s="9" t="s">
        <v>29</v>
      </c>
      <c r="O20" s="11" t="s">
        <v>1123</v>
      </c>
      <c r="P20" s="11"/>
      <c r="Q20" s="11"/>
      <c r="R20" s="15" t="s">
        <v>2406</v>
      </c>
      <c r="S20" s="48" t="s">
        <v>1124</v>
      </c>
      <c r="T20" s="91">
        <v>381.99</v>
      </c>
      <c r="U20" s="68">
        <v>42529</v>
      </c>
      <c r="V20" s="42" t="s">
        <v>568</v>
      </c>
      <c r="W20" s="59"/>
      <c r="X20" s="58"/>
      <c r="Y20" s="126"/>
      <c r="Z20" s="60"/>
    </row>
    <row r="21" spans="1:26" s="7" customFormat="1" ht="45" x14ac:dyDescent="0.25">
      <c r="A21" s="100" t="s">
        <v>2519</v>
      </c>
      <c r="B21" s="102" t="s">
        <v>1785</v>
      </c>
      <c r="C21" s="11" t="s">
        <v>1786</v>
      </c>
      <c r="D21" s="14" t="s">
        <v>56</v>
      </c>
      <c r="E21" s="76" t="s">
        <v>26</v>
      </c>
      <c r="F21" s="14" t="s">
        <v>2499</v>
      </c>
      <c r="G21" s="56" t="s">
        <v>1023</v>
      </c>
      <c r="H21" s="11" t="s">
        <v>1942</v>
      </c>
      <c r="I21" s="11"/>
      <c r="J21" s="31" t="s">
        <v>486</v>
      </c>
      <c r="K21" s="35"/>
      <c r="L21" s="11"/>
      <c r="M21" s="11"/>
      <c r="N21" s="11" t="s">
        <v>29</v>
      </c>
      <c r="O21" s="11" t="s">
        <v>1787</v>
      </c>
      <c r="P21" s="11"/>
      <c r="Q21" s="11"/>
      <c r="R21" s="15" t="s">
        <v>2406</v>
      </c>
      <c r="S21" s="83" t="s">
        <v>1788</v>
      </c>
      <c r="T21" s="94">
        <v>338.46</v>
      </c>
      <c r="U21" s="67">
        <v>42549</v>
      </c>
      <c r="V21" s="42" t="s">
        <v>568</v>
      </c>
      <c r="W21" s="59"/>
      <c r="X21" s="58"/>
      <c r="Y21" s="126"/>
      <c r="Z21" s="60"/>
    </row>
    <row r="22" spans="1:26" s="7" customFormat="1" ht="56.25" x14ac:dyDescent="0.25">
      <c r="A22" s="100" t="s">
        <v>2520</v>
      </c>
      <c r="B22" s="102" t="s">
        <v>1101</v>
      </c>
      <c r="C22" s="11" t="s">
        <v>1102</v>
      </c>
      <c r="D22" s="14" t="s">
        <v>56</v>
      </c>
      <c r="E22" s="76" t="s">
        <v>26</v>
      </c>
      <c r="F22" s="14" t="s">
        <v>2499</v>
      </c>
      <c r="G22" s="56" t="s">
        <v>1023</v>
      </c>
      <c r="H22" s="11" t="s">
        <v>1943</v>
      </c>
      <c r="I22" s="11" t="s">
        <v>1106</v>
      </c>
      <c r="J22" s="31" t="s">
        <v>485</v>
      </c>
      <c r="K22" s="63"/>
      <c r="L22" s="11"/>
      <c r="M22" s="11"/>
      <c r="N22" s="9" t="s">
        <v>1103</v>
      </c>
      <c r="O22" s="11" t="s">
        <v>1104</v>
      </c>
      <c r="P22" s="11"/>
      <c r="Q22" s="11"/>
      <c r="R22" s="15" t="s">
        <v>2406</v>
      </c>
      <c r="S22" s="48" t="s">
        <v>1105</v>
      </c>
      <c r="T22" s="91">
        <v>342.84</v>
      </c>
      <c r="U22" s="68">
        <v>42529</v>
      </c>
      <c r="V22" s="42" t="s">
        <v>568</v>
      </c>
      <c r="W22" s="59"/>
      <c r="X22" s="58"/>
      <c r="Y22" s="126"/>
      <c r="Z22" s="60"/>
    </row>
    <row r="23" spans="1:26" s="7" customFormat="1" ht="45" x14ac:dyDescent="0.25">
      <c r="A23" s="100" t="s">
        <v>2521</v>
      </c>
      <c r="B23" s="104" t="s">
        <v>322</v>
      </c>
      <c r="C23" s="11"/>
      <c r="D23" s="12" t="s">
        <v>56</v>
      </c>
      <c r="E23" s="78" t="s">
        <v>2169</v>
      </c>
      <c r="F23" s="14" t="s">
        <v>2499</v>
      </c>
      <c r="G23" s="56"/>
      <c r="H23" s="11" t="s">
        <v>323</v>
      </c>
      <c r="I23" s="11" t="s">
        <v>324</v>
      </c>
      <c r="J23" s="30" t="s">
        <v>470</v>
      </c>
      <c r="K23" s="38" t="s">
        <v>513</v>
      </c>
      <c r="L23" s="11"/>
      <c r="M23" s="11"/>
      <c r="N23" s="11"/>
      <c r="O23" s="11" t="s">
        <v>1009</v>
      </c>
      <c r="P23" s="11"/>
      <c r="Q23" s="11"/>
      <c r="R23" s="15" t="s">
        <v>2430</v>
      </c>
      <c r="S23" s="24"/>
      <c r="T23" s="93"/>
      <c r="U23" s="67">
        <v>42206</v>
      </c>
      <c r="V23" s="42" t="s">
        <v>568</v>
      </c>
      <c r="W23" s="59"/>
      <c r="X23" s="58"/>
      <c r="Y23" s="126"/>
      <c r="Z23" s="60"/>
    </row>
    <row r="24" spans="1:26" s="7" customFormat="1" ht="33.75" x14ac:dyDescent="0.25">
      <c r="A24" s="100" t="s">
        <v>2522</v>
      </c>
      <c r="B24" s="104" t="s">
        <v>300</v>
      </c>
      <c r="C24" s="11" t="s">
        <v>301</v>
      </c>
      <c r="D24" s="12" t="s">
        <v>103</v>
      </c>
      <c r="E24" s="78"/>
      <c r="F24" s="14" t="s">
        <v>2499</v>
      </c>
      <c r="G24" s="56"/>
      <c r="H24" s="11"/>
      <c r="I24" s="11" t="s">
        <v>302</v>
      </c>
      <c r="J24" s="30"/>
      <c r="K24" s="38"/>
      <c r="L24" s="11"/>
      <c r="M24" s="11"/>
      <c r="N24" s="11"/>
      <c r="O24" s="11"/>
      <c r="P24" s="11"/>
      <c r="Q24" s="11"/>
      <c r="R24" s="15"/>
      <c r="S24" s="84"/>
      <c r="T24" s="93"/>
      <c r="U24" s="67">
        <v>42206</v>
      </c>
      <c r="V24" s="42" t="s">
        <v>568</v>
      </c>
      <c r="W24" s="59"/>
      <c r="X24" s="58"/>
      <c r="Y24" s="126"/>
      <c r="Z24" s="60"/>
    </row>
    <row r="25" spans="1:26" s="7" customFormat="1" ht="22.5" x14ac:dyDescent="0.25">
      <c r="A25" s="100" t="s">
        <v>2523</v>
      </c>
      <c r="B25" s="104" t="s">
        <v>299</v>
      </c>
      <c r="C25" s="11" t="s">
        <v>1007</v>
      </c>
      <c r="D25" s="12" t="s">
        <v>56</v>
      </c>
      <c r="E25" s="78" t="s">
        <v>26</v>
      </c>
      <c r="F25" s="14" t="s">
        <v>2499</v>
      </c>
      <c r="G25" s="54" t="s">
        <v>1023</v>
      </c>
      <c r="H25" s="11" t="s">
        <v>1942</v>
      </c>
      <c r="I25" s="11"/>
      <c r="J25" s="23" t="s">
        <v>486</v>
      </c>
      <c r="K25" s="33"/>
      <c r="L25" s="11"/>
      <c r="M25" s="11"/>
      <c r="N25" s="11" t="s">
        <v>29</v>
      </c>
      <c r="O25" s="11" t="s">
        <v>2233</v>
      </c>
      <c r="P25" s="11"/>
      <c r="Q25" s="11"/>
      <c r="R25" s="15" t="s">
        <v>2406</v>
      </c>
      <c r="S25" s="48" t="s">
        <v>2232</v>
      </c>
      <c r="T25" s="91">
        <v>431.28</v>
      </c>
      <c r="U25" s="67">
        <v>42558</v>
      </c>
      <c r="V25" s="42" t="s">
        <v>568</v>
      </c>
      <c r="W25" s="59"/>
      <c r="X25" s="58"/>
      <c r="Y25" s="126"/>
      <c r="Z25" s="60"/>
    </row>
    <row r="26" spans="1:26" s="7" customFormat="1" ht="135" x14ac:dyDescent="0.25">
      <c r="A26" s="100" t="s">
        <v>2524</v>
      </c>
      <c r="B26" s="105" t="s">
        <v>303</v>
      </c>
      <c r="C26" s="11" t="s">
        <v>304</v>
      </c>
      <c r="D26" s="4" t="s">
        <v>56</v>
      </c>
      <c r="E26" s="79" t="s">
        <v>26</v>
      </c>
      <c r="F26" s="14" t="s">
        <v>2499</v>
      </c>
      <c r="G26" s="57" t="s">
        <v>1030</v>
      </c>
      <c r="H26" s="11" t="s">
        <v>2493</v>
      </c>
      <c r="I26" s="11" t="s">
        <v>1006</v>
      </c>
      <c r="J26" s="23" t="s">
        <v>483</v>
      </c>
      <c r="K26" s="33" t="s">
        <v>476</v>
      </c>
      <c r="L26" s="11"/>
      <c r="M26" s="11"/>
      <c r="N26" s="11" t="s">
        <v>306</v>
      </c>
      <c r="O26" s="11" t="s">
        <v>307</v>
      </c>
      <c r="P26" s="11"/>
      <c r="Q26" s="11"/>
      <c r="R26" s="15" t="s">
        <v>2422</v>
      </c>
      <c r="S26" s="19" t="s">
        <v>305</v>
      </c>
      <c r="T26" s="91"/>
      <c r="U26" s="67">
        <v>42564</v>
      </c>
      <c r="V26" s="42" t="s">
        <v>568</v>
      </c>
      <c r="W26" s="59"/>
      <c r="X26" s="58"/>
      <c r="Y26" s="126"/>
      <c r="Z26" s="60"/>
    </row>
    <row r="27" spans="1:26" s="7" customFormat="1" ht="90" x14ac:dyDescent="0.25">
      <c r="A27" s="100" t="s">
        <v>2525</v>
      </c>
      <c r="B27" s="105" t="s">
        <v>308</v>
      </c>
      <c r="C27" s="11" t="s">
        <v>2209</v>
      </c>
      <c r="D27" s="4" t="s">
        <v>52</v>
      </c>
      <c r="E27" s="79" t="s">
        <v>26</v>
      </c>
      <c r="F27" s="14" t="s">
        <v>2499</v>
      </c>
      <c r="G27" s="57"/>
      <c r="H27" s="11" t="s">
        <v>2494</v>
      </c>
      <c r="I27" s="11" t="s">
        <v>418</v>
      </c>
      <c r="J27" s="23" t="s">
        <v>484</v>
      </c>
      <c r="K27" s="33" t="s">
        <v>477</v>
      </c>
      <c r="L27" s="11"/>
      <c r="M27" s="11"/>
      <c r="N27" s="11" t="s">
        <v>2496</v>
      </c>
      <c r="O27" s="11" t="s">
        <v>2495</v>
      </c>
      <c r="P27" s="11"/>
      <c r="Q27" s="11"/>
      <c r="R27" s="15" t="s">
        <v>2423</v>
      </c>
      <c r="S27" s="19" t="s">
        <v>309</v>
      </c>
      <c r="T27" s="91"/>
      <c r="U27" s="67">
        <v>42564</v>
      </c>
      <c r="V27" s="42" t="s">
        <v>568</v>
      </c>
      <c r="W27" s="59"/>
      <c r="X27" s="58"/>
      <c r="Y27" s="126"/>
      <c r="Z27" s="60"/>
    </row>
    <row r="28" spans="1:26" s="7" customFormat="1" ht="45" x14ac:dyDescent="0.25">
      <c r="A28" s="100" t="s">
        <v>2526</v>
      </c>
      <c r="B28" s="102" t="s">
        <v>1125</v>
      </c>
      <c r="C28" s="11" t="s">
        <v>1126</v>
      </c>
      <c r="D28" s="14" t="s">
        <v>54</v>
      </c>
      <c r="E28" s="79" t="s">
        <v>26</v>
      </c>
      <c r="F28" s="14" t="s">
        <v>2499</v>
      </c>
      <c r="G28" s="61"/>
      <c r="H28" s="11" t="s">
        <v>1131</v>
      </c>
      <c r="I28" s="11" t="s">
        <v>1127</v>
      </c>
      <c r="J28" s="31" t="s">
        <v>470</v>
      </c>
      <c r="K28" s="38" t="s">
        <v>513</v>
      </c>
      <c r="L28" s="11"/>
      <c r="M28" s="11"/>
      <c r="N28" s="11"/>
      <c r="O28" s="11" t="s">
        <v>1128</v>
      </c>
      <c r="P28" s="11"/>
      <c r="Q28" s="11"/>
      <c r="R28" s="15" t="s">
        <v>2406</v>
      </c>
      <c r="S28" s="48" t="s">
        <v>1129</v>
      </c>
      <c r="T28" s="91"/>
      <c r="U28" s="68">
        <v>42529</v>
      </c>
      <c r="V28" s="42" t="s">
        <v>568</v>
      </c>
      <c r="W28" s="59"/>
      <c r="X28" s="58"/>
      <c r="Y28" s="126"/>
      <c r="Z28" s="60"/>
    </row>
    <row r="29" spans="1:26" s="7" customFormat="1" ht="56.25" x14ac:dyDescent="0.25">
      <c r="A29" s="100" t="s">
        <v>2527</v>
      </c>
      <c r="B29" s="105" t="s">
        <v>2</v>
      </c>
      <c r="C29" s="9" t="s">
        <v>77</v>
      </c>
      <c r="D29" s="4" t="s">
        <v>56</v>
      </c>
      <c r="E29" s="79" t="s">
        <v>26</v>
      </c>
      <c r="F29" s="14" t="s">
        <v>2499</v>
      </c>
      <c r="G29" s="54" t="s">
        <v>1023</v>
      </c>
      <c r="H29" s="9" t="s">
        <v>1942</v>
      </c>
      <c r="I29" s="9" t="s">
        <v>1909</v>
      </c>
      <c r="J29" s="30" t="s">
        <v>486</v>
      </c>
      <c r="K29" s="34"/>
      <c r="L29" s="9"/>
      <c r="M29" s="9"/>
      <c r="N29" s="9" t="s">
        <v>29</v>
      </c>
      <c r="O29" s="9" t="s">
        <v>1910</v>
      </c>
      <c r="P29" s="9"/>
      <c r="Q29" s="9"/>
      <c r="R29" s="15" t="s">
        <v>2406</v>
      </c>
      <c r="S29" s="10" t="s">
        <v>78</v>
      </c>
      <c r="T29" s="91">
        <v>347.33</v>
      </c>
      <c r="U29" s="67">
        <v>42550</v>
      </c>
      <c r="V29" s="42" t="s">
        <v>568</v>
      </c>
      <c r="W29" s="59"/>
      <c r="X29" s="58"/>
      <c r="Y29" s="126"/>
      <c r="Z29" s="60"/>
    </row>
    <row r="30" spans="1:26" s="7" customFormat="1" ht="67.5" x14ac:dyDescent="0.25">
      <c r="A30" s="100" t="s">
        <v>2528</v>
      </c>
      <c r="B30" s="102" t="s">
        <v>1107</v>
      </c>
      <c r="C30" s="11" t="s">
        <v>1705</v>
      </c>
      <c r="D30" s="14" t="s">
        <v>56</v>
      </c>
      <c r="E30" s="76" t="s">
        <v>2171</v>
      </c>
      <c r="F30" s="14" t="s">
        <v>2499</v>
      </c>
      <c r="G30" s="56" t="s">
        <v>1025</v>
      </c>
      <c r="H30" s="11" t="s">
        <v>2133</v>
      </c>
      <c r="I30" s="11"/>
      <c r="J30" s="31" t="s">
        <v>516</v>
      </c>
      <c r="K30" s="33" t="s">
        <v>1762</v>
      </c>
      <c r="L30" s="11"/>
      <c r="M30" s="11"/>
      <c r="N30" s="11" t="s">
        <v>1108</v>
      </c>
      <c r="O30" s="11" t="s">
        <v>1109</v>
      </c>
      <c r="P30" s="11"/>
      <c r="Q30" s="11"/>
      <c r="R30" s="15" t="s">
        <v>2426</v>
      </c>
      <c r="S30" s="48" t="s">
        <v>1110</v>
      </c>
      <c r="T30" s="91"/>
      <c r="U30" s="68">
        <v>42529</v>
      </c>
      <c r="V30" s="42" t="s">
        <v>568</v>
      </c>
      <c r="W30" s="59"/>
      <c r="X30" s="58"/>
      <c r="Y30" s="126"/>
      <c r="Z30" s="60"/>
    </row>
    <row r="31" spans="1:26" s="7" customFormat="1" ht="45" x14ac:dyDescent="0.25">
      <c r="A31" s="100" t="s">
        <v>2529</v>
      </c>
      <c r="B31" s="102" t="s">
        <v>1130</v>
      </c>
      <c r="C31" s="11"/>
      <c r="D31" s="14" t="s">
        <v>52</v>
      </c>
      <c r="E31" s="76" t="s">
        <v>2172</v>
      </c>
      <c r="F31" s="14" t="s">
        <v>2499</v>
      </c>
      <c r="G31" s="56" t="s">
        <v>1025</v>
      </c>
      <c r="H31" s="11" t="s">
        <v>2134</v>
      </c>
      <c r="I31" s="11" t="s">
        <v>1134</v>
      </c>
      <c r="J31" s="31" t="s">
        <v>481</v>
      </c>
      <c r="K31" s="38" t="s">
        <v>1395</v>
      </c>
      <c r="L31" s="110" t="s">
        <v>2285</v>
      </c>
      <c r="M31" s="11" t="s">
        <v>57</v>
      </c>
      <c r="N31" s="11" t="s">
        <v>1132</v>
      </c>
      <c r="O31" s="11" t="s">
        <v>1135</v>
      </c>
      <c r="P31" s="11"/>
      <c r="Q31" s="11"/>
      <c r="R31" s="15" t="s">
        <v>2406</v>
      </c>
      <c r="S31" s="48" t="s">
        <v>1133</v>
      </c>
      <c r="T31" s="91"/>
      <c r="U31" s="68">
        <v>42529</v>
      </c>
      <c r="V31" s="42" t="s">
        <v>568</v>
      </c>
      <c r="W31" s="59"/>
      <c r="X31" s="58"/>
      <c r="Y31" s="126"/>
      <c r="Z31" s="60"/>
    </row>
    <row r="32" spans="1:26" s="7" customFormat="1" ht="60" x14ac:dyDescent="0.25">
      <c r="A32" s="100" t="s">
        <v>2530</v>
      </c>
      <c r="B32" s="104" t="s">
        <v>3</v>
      </c>
      <c r="C32" s="9"/>
      <c r="D32" s="4" t="s">
        <v>56</v>
      </c>
      <c r="E32" s="79" t="s">
        <v>26</v>
      </c>
      <c r="F32" s="14" t="s">
        <v>2499</v>
      </c>
      <c r="G32" s="56" t="s">
        <v>1025</v>
      </c>
      <c r="H32" s="9" t="s">
        <v>2135</v>
      </c>
      <c r="I32" s="9"/>
      <c r="J32" s="30" t="s">
        <v>2218</v>
      </c>
      <c r="K32" s="38" t="s">
        <v>487</v>
      </c>
      <c r="L32" s="109" t="s">
        <v>2342</v>
      </c>
      <c r="M32" s="9"/>
      <c r="N32" s="9" t="s">
        <v>31</v>
      </c>
      <c r="O32" s="9" t="s">
        <v>37</v>
      </c>
      <c r="P32" s="9"/>
      <c r="Q32" s="9"/>
      <c r="R32" s="15" t="s">
        <v>2411</v>
      </c>
      <c r="S32" s="10" t="s">
        <v>86</v>
      </c>
      <c r="T32" s="91">
        <v>330</v>
      </c>
      <c r="U32" s="67">
        <v>42206</v>
      </c>
      <c r="V32" s="42" t="s">
        <v>568</v>
      </c>
      <c r="W32" s="59"/>
      <c r="X32" s="58"/>
      <c r="Y32" s="126"/>
      <c r="Z32" s="60"/>
    </row>
    <row r="33" spans="1:26" s="7" customFormat="1" ht="101.25" x14ac:dyDescent="0.25">
      <c r="A33" s="100" t="s">
        <v>2531</v>
      </c>
      <c r="B33" s="104" t="s">
        <v>310</v>
      </c>
      <c r="C33" s="11">
        <v>4</v>
      </c>
      <c r="D33" s="4" t="s">
        <v>226</v>
      </c>
      <c r="E33" s="79" t="s">
        <v>233</v>
      </c>
      <c r="F33" s="14" t="s">
        <v>2499</v>
      </c>
      <c r="G33" s="57"/>
      <c r="H33" s="11" t="s">
        <v>2115</v>
      </c>
      <c r="I33" s="11" t="s">
        <v>488</v>
      </c>
      <c r="J33" s="31" t="s">
        <v>489</v>
      </c>
      <c r="K33" s="35"/>
      <c r="L33" s="110" t="s">
        <v>2286</v>
      </c>
      <c r="M33" s="11"/>
      <c r="N33" s="11" t="s">
        <v>181</v>
      </c>
      <c r="O33" s="11" t="s">
        <v>663</v>
      </c>
      <c r="P33" s="11"/>
      <c r="Q33" s="11"/>
      <c r="R33" s="15" t="s">
        <v>2403</v>
      </c>
      <c r="S33" s="19" t="s">
        <v>311</v>
      </c>
      <c r="T33" s="91">
        <v>605.69000000000005</v>
      </c>
      <c r="U33" s="67">
        <v>42552</v>
      </c>
      <c r="V33" s="42" t="s">
        <v>568</v>
      </c>
      <c r="W33" s="59"/>
      <c r="X33" s="58"/>
      <c r="Y33" s="126"/>
      <c r="Z33" s="60"/>
    </row>
    <row r="34" spans="1:26" s="7" customFormat="1" ht="22.5" x14ac:dyDescent="0.25">
      <c r="A34" s="100" t="s">
        <v>2532</v>
      </c>
      <c r="B34" s="105" t="s">
        <v>4</v>
      </c>
      <c r="C34" s="9"/>
      <c r="D34" s="4"/>
      <c r="E34" s="79"/>
      <c r="F34" s="14" t="s">
        <v>2499</v>
      </c>
      <c r="G34" s="57"/>
      <c r="H34" s="9"/>
      <c r="I34" s="9" t="s">
        <v>32</v>
      </c>
      <c r="J34" s="30"/>
      <c r="K34" s="38"/>
      <c r="L34" s="9"/>
      <c r="M34" s="9"/>
      <c r="N34" s="9"/>
      <c r="O34" s="9"/>
      <c r="P34" s="9"/>
      <c r="Q34" s="9"/>
      <c r="R34" s="15"/>
      <c r="S34" s="85"/>
      <c r="T34" s="91"/>
      <c r="U34" s="67">
        <v>42206</v>
      </c>
      <c r="V34" s="42" t="s">
        <v>568</v>
      </c>
      <c r="W34" s="59"/>
      <c r="X34" s="58"/>
      <c r="Y34" s="126"/>
      <c r="Z34" s="60"/>
    </row>
    <row r="35" spans="1:26" s="7" customFormat="1" ht="30" x14ac:dyDescent="0.25">
      <c r="A35" s="100" t="s">
        <v>2533</v>
      </c>
      <c r="B35" s="102" t="s">
        <v>931</v>
      </c>
      <c r="C35" s="11"/>
      <c r="D35" s="14" t="s">
        <v>54</v>
      </c>
      <c r="E35" s="76" t="s">
        <v>26</v>
      </c>
      <c r="F35" s="14" t="s">
        <v>2499</v>
      </c>
      <c r="G35" s="56"/>
      <c r="H35" s="11" t="s">
        <v>1136</v>
      </c>
      <c r="I35" s="11"/>
      <c r="J35" s="31" t="s">
        <v>470</v>
      </c>
      <c r="K35" s="38" t="s">
        <v>513</v>
      </c>
      <c r="L35" s="11"/>
      <c r="M35" s="11"/>
      <c r="N35" s="11"/>
      <c r="O35" s="11" t="s">
        <v>1137</v>
      </c>
      <c r="P35" s="11"/>
      <c r="Q35" s="11"/>
      <c r="R35" s="15" t="s">
        <v>2422</v>
      </c>
      <c r="S35" s="48" t="s">
        <v>1138</v>
      </c>
      <c r="T35" s="91"/>
      <c r="U35" s="68">
        <v>42529</v>
      </c>
      <c r="V35" s="42" t="s">
        <v>568</v>
      </c>
      <c r="W35" s="59"/>
      <c r="X35" s="58"/>
      <c r="Y35" s="126"/>
      <c r="Z35" s="60"/>
    </row>
    <row r="36" spans="1:26" s="7" customFormat="1" ht="22.5" x14ac:dyDescent="0.25">
      <c r="A36" s="100" t="s">
        <v>2534</v>
      </c>
      <c r="B36" s="102" t="s">
        <v>931</v>
      </c>
      <c r="C36" s="11"/>
      <c r="D36" s="14" t="s">
        <v>226</v>
      </c>
      <c r="E36" s="76" t="s">
        <v>26</v>
      </c>
      <c r="F36" s="14" t="s">
        <v>2499</v>
      </c>
      <c r="G36" s="54"/>
      <c r="H36" s="11" t="s">
        <v>313</v>
      </c>
      <c r="I36" s="11"/>
      <c r="J36" s="30" t="s">
        <v>486</v>
      </c>
      <c r="K36" s="38"/>
      <c r="L36" s="25"/>
      <c r="M36" s="11"/>
      <c r="N36" s="11" t="s">
        <v>181</v>
      </c>
      <c r="O36" s="11" t="s">
        <v>582</v>
      </c>
      <c r="P36" s="11"/>
      <c r="Q36" s="11"/>
      <c r="R36" s="15" t="s">
        <v>2406</v>
      </c>
      <c r="S36" s="48" t="s">
        <v>1077</v>
      </c>
      <c r="T36" s="91">
        <v>22.85</v>
      </c>
      <c r="U36" s="67">
        <v>42544</v>
      </c>
      <c r="V36" s="42" t="s">
        <v>568</v>
      </c>
      <c r="W36" s="59"/>
      <c r="X36" s="58"/>
      <c r="Y36" s="126"/>
      <c r="Z36" s="60"/>
    </row>
    <row r="37" spans="1:26" s="7" customFormat="1" ht="22.5" x14ac:dyDescent="0.25">
      <c r="A37" s="100" t="s">
        <v>2535</v>
      </c>
      <c r="B37" s="105" t="s">
        <v>312</v>
      </c>
      <c r="C37" s="11" t="s">
        <v>419</v>
      </c>
      <c r="D37" s="4" t="s">
        <v>226</v>
      </c>
      <c r="E37" s="79" t="s">
        <v>26</v>
      </c>
      <c r="F37" s="14" t="s">
        <v>2499</v>
      </c>
      <c r="G37" s="57"/>
      <c r="H37" s="11" t="s">
        <v>313</v>
      </c>
      <c r="I37" s="11"/>
      <c r="J37" s="31" t="s">
        <v>485</v>
      </c>
      <c r="K37" s="35"/>
      <c r="L37" s="11"/>
      <c r="M37" s="11"/>
      <c r="N37" s="11" t="s">
        <v>181</v>
      </c>
      <c r="O37" s="11" t="s">
        <v>582</v>
      </c>
      <c r="P37" s="11"/>
      <c r="Q37" s="11"/>
      <c r="R37" s="15" t="s">
        <v>2406</v>
      </c>
      <c r="S37" s="48" t="s">
        <v>314</v>
      </c>
      <c r="T37" s="91">
        <v>87.97</v>
      </c>
      <c r="U37" s="67">
        <v>42206</v>
      </c>
      <c r="V37" s="42" t="s">
        <v>568</v>
      </c>
      <c r="W37" s="59"/>
      <c r="X37" s="58"/>
      <c r="Y37" s="126"/>
      <c r="Z37" s="60"/>
    </row>
    <row r="38" spans="1:26" s="7" customFormat="1" ht="101.25" x14ac:dyDescent="0.25">
      <c r="A38" s="100" t="s">
        <v>2536</v>
      </c>
      <c r="B38" s="104" t="s">
        <v>219</v>
      </c>
      <c r="C38" s="9"/>
      <c r="D38" s="12" t="s">
        <v>52</v>
      </c>
      <c r="E38" s="78" t="s">
        <v>26</v>
      </c>
      <c r="F38" s="14" t="s">
        <v>2499</v>
      </c>
      <c r="G38" s="56"/>
      <c r="H38" s="9" t="s">
        <v>286</v>
      </c>
      <c r="I38" s="11"/>
      <c r="J38" s="23" t="s">
        <v>484</v>
      </c>
      <c r="K38" s="33" t="s">
        <v>477</v>
      </c>
      <c r="L38" s="11"/>
      <c r="M38" s="9"/>
      <c r="N38" s="9" t="s">
        <v>1048</v>
      </c>
      <c r="O38" s="9" t="s">
        <v>97</v>
      </c>
      <c r="P38" s="9"/>
      <c r="Q38" s="9"/>
      <c r="R38" s="15" t="s">
        <v>2422</v>
      </c>
      <c r="S38" s="10" t="s">
        <v>91</v>
      </c>
      <c r="T38" s="91"/>
      <c r="U38" s="67">
        <v>42206</v>
      </c>
      <c r="V38" s="42" t="s">
        <v>568</v>
      </c>
      <c r="W38" s="59"/>
      <c r="X38" s="58"/>
      <c r="Y38" s="126"/>
      <c r="Z38" s="60"/>
    </row>
    <row r="39" spans="1:26" s="7" customFormat="1" ht="90" x14ac:dyDescent="0.25">
      <c r="A39" s="100" t="s">
        <v>2537</v>
      </c>
      <c r="B39" s="102" t="s">
        <v>1149</v>
      </c>
      <c r="C39" s="11" t="s">
        <v>1150</v>
      </c>
      <c r="D39" s="14" t="s">
        <v>54</v>
      </c>
      <c r="E39" s="76" t="s">
        <v>233</v>
      </c>
      <c r="F39" s="14" t="s">
        <v>2499</v>
      </c>
      <c r="G39" s="56"/>
      <c r="H39" s="11" t="s">
        <v>1176</v>
      </c>
      <c r="I39" s="11"/>
      <c r="J39" s="31" t="s">
        <v>1665</v>
      </c>
      <c r="K39" s="38"/>
      <c r="L39" s="11"/>
      <c r="M39" s="11"/>
      <c r="N39" s="11"/>
      <c r="O39" s="11" t="s">
        <v>1151</v>
      </c>
      <c r="P39" s="11"/>
      <c r="Q39" s="11"/>
      <c r="R39" s="15" t="s">
        <v>2406</v>
      </c>
      <c r="S39" s="48" t="s">
        <v>1152</v>
      </c>
      <c r="T39" s="91">
        <v>1289.08</v>
      </c>
      <c r="U39" s="67">
        <v>42530</v>
      </c>
      <c r="V39" s="42" t="s">
        <v>568</v>
      </c>
      <c r="W39" s="59"/>
      <c r="X39" s="58"/>
      <c r="Y39" s="126"/>
      <c r="Z39" s="60"/>
    </row>
    <row r="40" spans="1:26" s="7" customFormat="1" ht="33.75" x14ac:dyDescent="0.25">
      <c r="A40" s="100" t="s">
        <v>2538</v>
      </c>
      <c r="B40" s="104" t="s">
        <v>315</v>
      </c>
      <c r="C40" s="11" t="s">
        <v>318</v>
      </c>
      <c r="D40" s="12" t="s">
        <v>56</v>
      </c>
      <c r="E40" s="78" t="s">
        <v>26</v>
      </c>
      <c r="F40" s="14" t="s">
        <v>2499</v>
      </c>
      <c r="G40" s="54" t="s">
        <v>1023</v>
      </c>
      <c r="H40" s="11" t="s">
        <v>1945</v>
      </c>
      <c r="I40" s="11"/>
      <c r="J40" s="31" t="s">
        <v>486</v>
      </c>
      <c r="K40" s="35"/>
      <c r="L40" s="109" t="s">
        <v>2336</v>
      </c>
      <c r="M40" s="11"/>
      <c r="N40" s="11" t="s">
        <v>29</v>
      </c>
      <c r="O40" s="11" t="s">
        <v>316</v>
      </c>
      <c r="P40" s="11"/>
      <c r="Q40" s="11"/>
      <c r="R40" s="15" t="s">
        <v>2406</v>
      </c>
      <c r="S40" s="19" t="s">
        <v>317</v>
      </c>
      <c r="T40" s="91">
        <v>315.91000000000003</v>
      </c>
      <c r="U40" s="67">
        <v>42206</v>
      </c>
      <c r="V40" s="42" t="s">
        <v>568</v>
      </c>
      <c r="W40" s="59"/>
      <c r="X40" s="58"/>
      <c r="Y40" s="126"/>
      <c r="Z40" s="60"/>
    </row>
    <row r="41" spans="1:26" s="7" customFormat="1" ht="45" x14ac:dyDescent="0.25">
      <c r="A41" s="100" t="s">
        <v>2539</v>
      </c>
      <c r="B41" s="105" t="s">
        <v>5</v>
      </c>
      <c r="C41" s="9" t="s">
        <v>2383</v>
      </c>
      <c r="D41" s="4"/>
      <c r="E41" s="79"/>
      <c r="F41" s="14" t="s">
        <v>2499</v>
      </c>
      <c r="G41" s="57"/>
      <c r="H41" s="9"/>
      <c r="I41" s="11"/>
      <c r="J41" s="30"/>
      <c r="K41" s="38"/>
      <c r="L41" s="11"/>
      <c r="M41" s="9"/>
      <c r="N41" s="9"/>
      <c r="O41" s="9"/>
      <c r="P41" s="9"/>
      <c r="Q41" s="9"/>
      <c r="R41" s="15"/>
      <c r="S41" s="85"/>
      <c r="T41" s="91"/>
      <c r="U41" s="67">
        <v>42206</v>
      </c>
      <c r="V41" s="42" t="s">
        <v>568</v>
      </c>
      <c r="W41" s="59"/>
      <c r="X41" s="58"/>
      <c r="Y41" s="126"/>
      <c r="Z41" s="60"/>
    </row>
    <row r="42" spans="1:26" s="7" customFormat="1" ht="67.5" x14ac:dyDescent="0.25">
      <c r="A42" s="100" t="s">
        <v>2540</v>
      </c>
      <c r="B42" s="104" t="s">
        <v>6</v>
      </c>
      <c r="C42" s="9" t="s">
        <v>89</v>
      </c>
      <c r="D42" s="12" t="s">
        <v>53</v>
      </c>
      <c r="E42" s="78" t="s">
        <v>2171</v>
      </c>
      <c r="F42" s="14" t="s">
        <v>2499</v>
      </c>
      <c r="G42" s="56" t="s">
        <v>1026</v>
      </c>
      <c r="H42" s="9" t="s">
        <v>2157</v>
      </c>
      <c r="I42" s="9"/>
      <c r="J42" s="30" t="s">
        <v>490</v>
      </c>
      <c r="K42" s="38" t="s">
        <v>491</v>
      </c>
      <c r="L42" s="108" t="s">
        <v>2343</v>
      </c>
      <c r="M42" s="9" t="s">
        <v>58</v>
      </c>
      <c r="N42" s="9" t="s">
        <v>1015</v>
      </c>
      <c r="O42" s="9" t="s">
        <v>359</v>
      </c>
      <c r="P42" s="9"/>
      <c r="Q42" s="9"/>
      <c r="R42" s="15" t="s">
        <v>2426</v>
      </c>
      <c r="S42" s="19" t="s">
        <v>441</v>
      </c>
      <c r="T42" s="91"/>
      <c r="U42" s="67">
        <v>42206</v>
      </c>
      <c r="V42" s="42" t="s">
        <v>568</v>
      </c>
      <c r="W42" s="59"/>
      <c r="X42" s="58"/>
      <c r="Y42" s="126"/>
      <c r="Z42" s="60"/>
    </row>
    <row r="43" spans="1:26" s="7" customFormat="1" ht="45" x14ac:dyDescent="0.25">
      <c r="A43" s="100" t="s">
        <v>2541</v>
      </c>
      <c r="B43" s="105" t="s">
        <v>7</v>
      </c>
      <c r="C43" s="9" t="s">
        <v>79</v>
      </c>
      <c r="D43" s="4" t="s">
        <v>56</v>
      </c>
      <c r="E43" s="79" t="s">
        <v>2169</v>
      </c>
      <c r="F43" s="14" t="s">
        <v>2499</v>
      </c>
      <c r="G43" s="54" t="s">
        <v>1023</v>
      </c>
      <c r="H43" s="9" t="s">
        <v>1946</v>
      </c>
      <c r="I43" s="9"/>
      <c r="J43" s="30" t="s">
        <v>492</v>
      </c>
      <c r="K43" s="34"/>
      <c r="L43" s="9"/>
      <c r="M43" s="9"/>
      <c r="N43" s="9" t="s">
        <v>29</v>
      </c>
      <c r="O43" s="9" t="s">
        <v>1012</v>
      </c>
      <c r="P43" s="9"/>
      <c r="Q43" s="9"/>
      <c r="R43" s="15" t="s">
        <v>2406</v>
      </c>
      <c r="S43" s="10" t="s">
        <v>80</v>
      </c>
      <c r="T43" s="91">
        <v>16.12</v>
      </c>
      <c r="U43" s="67">
        <v>42206</v>
      </c>
      <c r="V43" s="42" t="s">
        <v>568</v>
      </c>
      <c r="W43" s="59"/>
      <c r="X43" s="58"/>
      <c r="Y43" s="126"/>
      <c r="Z43" s="60"/>
    </row>
    <row r="44" spans="1:26" s="7" customFormat="1" ht="45" x14ac:dyDescent="0.25">
      <c r="A44" s="100" t="s">
        <v>2542</v>
      </c>
      <c r="B44" s="105" t="s">
        <v>328</v>
      </c>
      <c r="C44" s="11" t="s">
        <v>330</v>
      </c>
      <c r="D44" s="4" t="s">
        <v>56</v>
      </c>
      <c r="E44" s="79" t="s">
        <v>2169</v>
      </c>
      <c r="F44" s="14" t="s">
        <v>2499</v>
      </c>
      <c r="G44" s="54" t="s">
        <v>1023</v>
      </c>
      <c r="H44" s="11" t="s">
        <v>1947</v>
      </c>
      <c r="I44" s="11" t="s">
        <v>329</v>
      </c>
      <c r="J44" s="31" t="s">
        <v>480</v>
      </c>
      <c r="K44" s="33" t="s">
        <v>473</v>
      </c>
      <c r="L44" s="11"/>
      <c r="M44" s="11"/>
      <c r="N44" s="11" t="s">
        <v>29</v>
      </c>
      <c r="O44" s="11" t="s">
        <v>30</v>
      </c>
      <c r="P44" s="11"/>
      <c r="Q44" s="11"/>
      <c r="R44" s="15" t="s">
        <v>2430</v>
      </c>
      <c r="S44" s="19" t="s">
        <v>442</v>
      </c>
      <c r="T44" s="91"/>
      <c r="U44" s="67">
        <v>42209</v>
      </c>
      <c r="V44" s="42" t="s">
        <v>568</v>
      </c>
      <c r="W44" s="59"/>
      <c r="X44" s="58"/>
      <c r="Y44" s="126"/>
      <c r="Z44" s="60"/>
    </row>
    <row r="45" spans="1:26" s="7" customFormat="1" ht="45" x14ac:dyDescent="0.25">
      <c r="A45" s="100" t="s">
        <v>2543</v>
      </c>
      <c r="B45" s="103" t="s">
        <v>469</v>
      </c>
      <c r="C45" s="9" t="s">
        <v>3024</v>
      </c>
      <c r="D45" s="3" t="s">
        <v>55</v>
      </c>
      <c r="E45" s="77" t="s">
        <v>26</v>
      </c>
      <c r="F45" s="14" t="s">
        <v>2499</v>
      </c>
      <c r="G45" s="55"/>
      <c r="H45" s="9" t="s">
        <v>36</v>
      </c>
      <c r="I45" s="9" t="s">
        <v>472</v>
      </c>
      <c r="J45" s="30" t="s">
        <v>470</v>
      </c>
      <c r="K45" s="38" t="s">
        <v>513</v>
      </c>
      <c r="L45" s="9"/>
      <c r="M45" s="9"/>
      <c r="N45" s="9"/>
      <c r="O45" s="9" t="s">
        <v>25</v>
      </c>
      <c r="P45" s="9"/>
      <c r="Q45" s="9"/>
      <c r="R45" s="15" t="s">
        <v>2412</v>
      </c>
      <c r="S45" s="10" t="s">
        <v>84</v>
      </c>
      <c r="T45" s="91">
        <v>309</v>
      </c>
      <c r="U45" s="67">
        <v>42206</v>
      </c>
      <c r="V45" s="42" t="s">
        <v>568</v>
      </c>
      <c r="W45" s="59"/>
      <c r="X45" s="58"/>
      <c r="Y45" s="126"/>
      <c r="Z45" s="60"/>
    </row>
    <row r="46" spans="1:26" s="7" customFormat="1" ht="168.75" x14ac:dyDescent="0.25">
      <c r="A46" s="100" t="s">
        <v>2544</v>
      </c>
      <c r="B46" s="102" t="s">
        <v>1629</v>
      </c>
      <c r="C46" s="9" t="s">
        <v>1628</v>
      </c>
      <c r="D46" s="14" t="s">
        <v>53</v>
      </c>
      <c r="E46" s="76" t="s">
        <v>233</v>
      </c>
      <c r="F46" s="14" t="s">
        <v>2499</v>
      </c>
      <c r="G46" s="61" t="s">
        <v>1026</v>
      </c>
      <c r="H46" s="11" t="s">
        <v>2158</v>
      </c>
      <c r="I46" s="11" t="s">
        <v>1631</v>
      </c>
      <c r="J46" s="62" t="s">
        <v>489</v>
      </c>
      <c r="K46" s="63"/>
      <c r="L46" s="110" t="s">
        <v>3055</v>
      </c>
      <c r="M46" s="11"/>
      <c r="N46" s="11" t="s">
        <v>49</v>
      </c>
      <c r="O46" s="11" t="s">
        <v>1724</v>
      </c>
      <c r="P46" s="11"/>
      <c r="Q46" s="11"/>
      <c r="R46" s="15" t="s">
        <v>2403</v>
      </c>
      <c r="S46" s="48" t="s">
        <v>1634</v>
      </c>
      <c r="T46" s="95"/>
      <c r="U46" s="68">
        <v>42543</v>
      </c>
      <c r="V46" s="65" t="s">
        <v>568</v>
      </c>
      <c r="W46" s="59"/>
      <c r="X46" s="58"/>
      <c r="Y46" s="126"/>
      <c r="Z46" s="60"/>
    </row>
    <row r="47" spans="1:26" s="7" customFormat="1" ht="67.5" x14ac:dyDescent="0.25">
      <c r="A47" s="100" t="s">
        <v>2545</v>
      </c>
      <c r="B47" s="105" t="s">
        <v>1627</v>
      </c>
      <c r="C47" s="9" t="s">
        <v>1812</v>
      </c>
      <c r="D47" s="4" t="s">
        <v>53</v>
      </c>
      <c r="E47" s="79" t="s">
        <v>26</v>
      </c>
      <c r="F47" s="14" t="s">
        <v>2499</v>
      </c>
      <c r="G47" s="56" t="s">
        <v>1026</v>
      </c>
      <c r="H47" s="9" t="s">
        <v>2159</v>
      </c>
      <c r="I47" s="9" t="s">
        <v>1632</v>
      </c>
      <c r="J47" s="30" t="s">
        <v>470</v>
      </c>
      <c r="K47" s="38" t="s">
        <v>513</v>
      </c>
      <c r="L47" s="108" t="s">
        <v>2336</v>
      </c>
      <c r="M47" s="9" t="s">
        <v>59</v>
      </c>
      <c r="N47" s="11" t="s">
        <v>1139</v>
      </c>
      <c r="O47" s="9" t="s">
        <v>35</v>
      </c>
      <c r="P47" s="9"/>
      <c r="Q47" s="9"/>
      <c r="R47" s="15" t="s">
        <v>2406</v>
      </c>
      <c r="S47" s="10" t="s">
        <v>81</v>
      </c>
      <c r="T47" s="91"/>
      <c r="U47" s="67">
        <v>42543</v>
      </c>
      <c r="V47" s="42" t="s">
        <v>568</v>
      </c>
      <c r="W47" s="59"/>
      <c r="X47" s="58"/>
      <c r="Y47" s="126"/>
      <c r="Z47" s="60"/>
    </row>
    <row r="48" spans="1:26" s="7" customFormat="1" ht="78.75" x14ac:dyDescent="0.25">
      <c r="A48" s="100" t="s">
        <v>2546</v>
      </c>
      <c r="B48" s="105" t="s">
        <v>319</v>
      </c>
      <c r="C48" s="11" t="s">
        <v>320</v>
      </c>
      <c r="D48" s="4" t="s">
        <v>56</v>
      </c>
      <c r="E48" s="79" t="s">
        <v>2171</v>
      </c>
      <c r="F48" s="14" t="s">
        <v>2499</v>
      </c>
      <c r="G48" s="57"/>
      <c r="H48" s="11" t="s">
        <v>313</v>
      </c>
      <c r="I48" s="11" t="s">
        <v>321</v>
      </c>
      <c r="J48" s="31" t="s">
        <v>478</v>
      </c>
      <c r="K48" s="33" t="s">
        <v>1761</v>
      </c>
      <c r="L48" s="11"/>
      <c r="M48" s="11"/>
      <c r="N48" s="11" t="s">
        <v>29</v>
      </c>
      <c r="O48" s="11" t="s">
        <v>1019</v>
      </c>
      <c r="P48" s="11"/>
      <c r="Q48" s="11"/>
      <c r="R48" s="15" t="s">
        <v>2426</v>
      </c>
      <c r="S48" s="19" t="s">
        <v>443</v>
      </c>
      <c r="T48" s="91"/>
      <c r="U48" s="67">
        <v>42206</v>
      </c>
      <c r="V48" s="42" t="s">
        <v>568</v>
      </c>
      <c r="W48" s="59"/>
      <c r="X48" s="58"/>
      <c r="Y48" s="126"/>
      <c r="Z48" s="60"/>
    </row>
    <row r="49" spans="1:26" s="7" customFormat="1" ht="45" x14ac:dyDescent="0.25">
      <c r="A49" s="100" t="s">
        <v>2547</v>
      </c>
      <c r="B49" s="105" t="s">
        <v>327</v>
      </c>
      <c r="C49" s="11" t="s">
        <v>325</v>
      </c>
      <c r="D49" s="4" t="s">
        <v>103</v>
      </c>
      <c r="E49" s="79" t="s">
        <v>2171</v>
      </c>
      <c r="F49" s="14" t="s">
        <v>2499</v>
      </c>
      <c r="G49" s="54" t="s">
        <v>1024</v>
      </c>
      <c r="H49" s="11" t="s">
        <v>2001</v>
      </c>
      <c r="I49" s="11"/>
      <c r="J49" s="31" t="s">
        <v>493</v>
      </c>
      <c r="K49" s="33" t="s">
        <v>494</v>
      </c>
      <c r="L49" s="109" t="s">
        <v>2340</v>
      </c>
      <c r="M49" s="11"/>
      <c r="N49" s="11" t="s">
        <v>33</v>
      </c>
      <c r="O49" s="11" t="s">
        <v>326</v>
      </c>
      <c r="P49" s="11"/>
      <c r="Q49" s="11"/>
      <c r="R49" s="15" t="s">
        <v>2426</v>
      </c>
      <c r="S49" s="48" t="s">
        <v>444</v>
      </c>
      <c r="T49" s="91"/>
      <c r="U49" s="67">
        <v>42206</v>
      </c>
      <c r="V49" s="42" t="s">
        <v>568</v>
      </c>
      <c r="W49" s="59"/>
      <c r="X49" s="58"/>
      <c r="Y49" s="126"/>
      <c r="Z49" s="60"/>
    </row>
    <row r="50" spans="1:26" s="7" customFormat="1" ht="60" x14ac:dyDescent="0.25">
      <c r="A50" s="100" t="s">
        <v>2548</v>
      </c>
      <c r="B50" s="102" t="s">
        <v>1153</v>
      </c>
      <c r="C50" s="11"/>
      <c r="D50" s="14" t="s">
        <v>56</v>
      </c>
      <c r="E50" s="76" t="s">
        <v>2169</v>
      </c>
      <c r="F50" s="14" t="s">
        <v>2499</v>
      </c>
      <c r="G50" s="56" t="s">
        <v>1023</v>
      </c>
      <c r="H50" s="11" t="s">
        <v>1948</v>
      </c>
      <c r="I50" s="11" t="s">
        <v>1154</v>
      </c>
      <c r="J50" s="31" t="s">
        <v>480</v>
      </c>
      <c r="K50" s="33" t="s">
        <v>473</v>
      </c>
      <c r="L50" s="11"/>
      <c r="M50" s="11"/>
      <c r="N50" s="11"/>
      <c r="O50" s="11"/>
      <c r="P50" s="11"/>
      <c r="Q50" s="11"/>
      <c r="R50" s="15" t="s">
        <v>2431</v>
      </c>
      <c r="S50" s="48" t="s">
        <v>1155</v>
      </c>
      <c r="T50" s="91"/>
      <c r="U50" s="67">
        <v>42530</v>
      </c>
      <c r="V50" s="42" t="s">
        <v>568</v>
      </c>
      <c r="W50" s="59"/>
      <c r="X50" s="58"/>
      <c r="Y50" s="126"/>
      <c r="Z50" s="60"/>
    </row>
    <row r="51" spans="1:26" s="7" customFormat="1" ht="45" x14ac:dyDescent="0.25">
      <c r="A51" s="100" t="s">
        <v>2549</v>
      </c>
      <c r="B51" s="102" t="s">
        <v>1749</v>
      </c>
      <c r="C51" s="11" t="s">
        <v>1750</v>
      </c>
      <c r="D51" s="14" t="s">
        <v>56</v>
      </c>
      <c r="E51" s="76" t="s">
        <v>2169</v>
      </c>
      <c r="F51" s="14" t="s">
        <v>2499</v>
      </c>
      <c r="G51" s="56" t="s">
        <v>1023</v>
      </c>
      <c r="H51" s="11" t="s">
        <v>2084</v>
      </c>
      <c r="I51" s="11" t="s">
        <v>1751</v>
      </c>
      <c r="J51" s="31" t="s">
        <v>492</v>
      </c>
      <c r="K51" s="35"/>
      <c r="L51" s="11"/>
      <c r="M51" s="11"/>
      <c r="N51" s="11" t="s">
        <v>29</v>
      </c>
      <c r="O51" s="11" t="s">
        <v>1739</v>
      </c>
      <c r="P51" s="11"/>
      <c r="Q51" s="11"/>
      <c r="R51" s="15" t="s">
        <v>2406</v>
      </c>
      <c r="S51" s="48" t="s">
        <v>1752</v>
      </c>
      <c r="T51" s="95"/>
      <c r="U51" s="67">
        <v>42548</v>
      </c>
      <c r="V51" s="42" t="s">
        <v>568</v>
      </c>
      <c r="W51" s="59"/>
      <c r="X51" s="58"/>
      <c r="Y51" s="126"/>
      <c r="Z51" s="60"/>
    </row>
    <row r="52" spans="1:26" s="7" customFormat="1" ht="101.25" x14ac:dyDescent="0.25">
      <c r="A52" s="100" t="s">
        <v>2550</v>
      </c>
      <c r="B52" s="102" t="s">
        <v>1156</v>
      </c>
      <c r="C52" s="11" t="s">
        <v>1157</v>
      </c>
      <c r="D52" s="14" t="s">
        <v>226</v>
      </c>
      <c r="E52" s="76" t="s">
        <v>233</v>
      </c>
      <c r="F52" s="14" t="s">
        <v>2499</v>
      </c>
      <c r="G52" s="56"/>
      <c r="H52" s="11" t="s">
        <v>2136</v>
      </c>
      <c r="I52" s="11"/>
      <c r="J52" s="31" t="s">
        <v>489</v>
      </c>
      <c r="K52" s="35"/>
      <c r="L52" s="110" t="s">
        <v>2287</v>
      </c>
      <c r="M52" s="11"/>
      <c r="N52" s="11" t="s">
        <v>181</v>
      </c>
      <c r="O52" s="11" t="s">
        <v>1158</v>
      </c>
      <c r="P52" s="11"/>
      <c r="Q52" s="11"/>
      <c r="R52" s="15" t="s">
        <v>2403</v>
      </c>
      <c r="S52" s="48" t="s">
        <v>1159</v>
      </c>
      <c r="T52" s="91"/>
      <c r="U52" s="67">
        <v>42530</v>
      </c>
      <c r="V52" s="42" t="s">
        <v>568</v>
      </c>
      <c r="W52" s="59"/>
      <c r="X52" s="58"/>
      <c r="Y52" s="126"/>
      <c r="Z52" s="60"/>
    </row>
    <row r="53" spans="1:26" s="7" customFormat="1" ht="67.5" x14ac:dyDescent="0.25">
      <c r="A53" s="100" t="s">
        <v>2551</v>
      </c>
      <c r="B53" s="102" t="s">
        <v>1642</v>
      </c>
      <c r="C53" s="11"/>
      <c r="D53" s="14" t="s">
        <v>103</v>
      </c>
      <c r="E53" s="76" t="s">
        <v>146</v>
      </c>
      <c r="F53" s="14" t="s">
        <v>2499</v>
      </c>
      <c r="G53" s="56" t="s">
        <v>1024</v>
      </c>
      <c r="H53" s="11" t="s">
        <v>2055</v>
      </c>
      <c r="I53" s="25" t="s">
        <v>1649</v>
      </c>
      <c r="J53" s="31" t="s">
        <v>748</v>
      </c>
      <c r="K53" s="33" t="s">
        <v>1643</v>
      </c>
      <c r="L53" s="11"/>
      <c r="M53" s="11"/>
      <c r="N53" s="11" t="s">
        <v>169</v>
      </c>
      <c r="O53" s="11"/>
      <c r="P53" s="11"/>
      <c r="Q53" s="11"/>
      <c r="R53" s="15" t="s">
        <v>2425</v>
      </c>
      <c r="S53" s="48" t="s">
        <v>253</v>
      </c>
      <c r="T53" s="91"/>
      <c r="U53" s="68">
        <v>42543</v>
      </c>
      <c r="V53" s="42" t="s">
        <v>568</v>
      </c>
      <c r="W53" s="59"/>
      <c r="X53" s="58"/>
      <c r="Y53" s="126"/>
      <c r="Z53" s="60"/>
    </row>
    <row r="54" spans="1:26" s="7" customFormat="1" ht="33.75" x14ac:dyDescent="0.25">
      <c r="A54" s="100" t="s">
        <v>2552</v>
      </c>
      <c r="B54" s="102" t="s">
        <v>1160</v>
      </c>
      <c r="C54" s="11"/>
      <c r="D54" s="14" t="s">
        <v>56</v>
      </c>
      <c r="E54" s="76" t="s">
        <v>2173</v>
      </c>
      <c r="F54" s="14" t="s">
        <v>2499</v>
      </c>
      <c r="G54" s="56" t="s">
        <v>1023</v>
      </c>
      <c r="H54" s="11" t="s">
        <v>1949</v>
      </c>
      <c r="I54" s="11"/>
      <c r="J54" s="31" t="s">
        <v>553</v>
      </c>
      <c r="K54" s="33" t="s">
        <v>1758</v>
      </c>
      <c r="L54" s="11"/>
      <c r="M54" s="11"/>
      <c r="N54" s="11" t="s">
        <v>29</v>
      </c>
      <c r="O54" s="11" t="s">
        <v>1162</v>
      </c>
      <c r="P54" s="11"/>
      <c r="Q54" s="11"/>
      <c r="R54" s="15" t="s">
        <v>2433</v>
      </c>
      <c r="S54" s="48" t="s">
        <v>1161</v>
      </c>
      <c r="T54" s="91"/>
      <c r="U54" s="67">
        <v>42530</v>
      </c>
      <c r="V54" s="42" t="s">
        <v>568</v>
      </c>
      <c r="W54" s="59"/>
      <c r="X54" s="58"/>
      <c r="Y54" s="126"/>
      <c r="Z54" s="60"/>
    </row>
    <row r="55" spans="1:26" s="7" customFormat="1" ht="236.25" x14ac:dyDescent="0.25">
      <c r="A55" s="100" t="s">
        <v>2553</v>
      </c>
      <c r="B55" s="104" t="s">
        <v>93</v>
      </c>
      <c r="C55" s="9" t="s">
        <v>94</v>
      </c>
      <c r="D55" s="12" t="s">
        <v>56</v>
      </c>
      <c r="E55" s="78" t="s">
        <v>2174</v>
      </c>
      <c r="F55" s="14" t="s">
        <v>2499</v>
      </c>
      <c r="G55" s="54" t="s">
        <v>1023</v>
      </c>
      <c r="H55" s="9" t="s">
        <v>1950</v>
      </c>
      <c r="I55" s="9"/>
      <c r="J55" s="30" t="s">
        <v>497</v>
      </c>
      <c r="K55" s="38" t="s">
        <v>1759</v>
      </c>
      <c r="L55" s="108" t="s">
        <v>2344</v>
      </c>
      <c r="M55" s="9"/>
      <c r="N55" s="9" t="s">
        <v>29</v>
      </c>
      <c r="O55" s="9" t="s">
        <v>30</v>
      </c>
      <c r="P55" s="9"/>
      <c r="Q55" s="9"/>
      <c r="R55" s="15" t="s">
        <v>2419</v>
      </c>
      <c r="S55" s="10" t="s">
        <v>92</v>
      </c>
      <c r="T55" s="91"/>
      <c r="U55" s="67">
        <v>42206</v>
      </c>
      <c r="V55" s="42" t="s">
        <v>568</v>
      </c>
      <c r="W55" s="59"/>
      <c r="X55" s="58"/>
      <c r="Y55" s="126"/>
      <c r="Z55" s="60"/>
    </row>
    <row r="56" spans="1:26" s="7" customFormat="1" ht="90" x14ac:dyDescent="0.25">
      <c r="A56" s="100" t="s">
        <v>2554</v>
      </c>
      <c r="B56" s="102" t="s">
        <v>1163</v>
      </c>
      <c r="C56" s="11" t="s">
        <v>1164</v>
      </c>
      <c r="D56" s="14" t="s">
        <v>226</v>
      </c>
      <c r="E56" s="76" t="s">
        <v>233</v>
      </c>
      <c r="F56" s="14" t="s">
        <v>2499</v>
      </c>
      <c r="G56" s="56"/>
      <c r="H56" s="11" t="s">
        <v>2137</v>
      </c>
      <c r="I56" s="11"/>
      <c r="J56" s="31" t="s">
        <v>489</v>
      </c>
      <c r="K56" s="35"/>
      <c r="L56" s="110" t="s">
        <v>2321</v>
      </c>
      <c r="M56" s="11"/>
      <c r="N56" s="11" t="s">
        <v>181</v>
      </c>
      <c r="O56" s="11" t="s">
        <v>1165</v>
      </c>
      <c r="P56" s="11"/>
      <c r="Q56" s="11"/>
      <c r="R56" s="15" t="s">
        <v>2403</v>
      </c>
      <c r="S56" s="48" t="s">
        <v>1166</v>
      </c>
      <c r="T56" s="91"/>
      <c r="U56" s="67">
        <v>42530</v>
      </c>
      <c r="V56" s="42" t="s">
        <v>568</v>
      </c>
      <c r="W56" s="59"/>
      <c r="X56" s="58"/>
      <c r="Y56" s="126"/>
      <c r="Z56" s="60"/>
    </row>
    <row r="57" spans="1:26" s="7" customFormat="1" ht="56.25" x14ac:dyDescent="0.25">
      <c r="A57" s="100" t="s">
        <v>2555</v>
      </c>
      <c r="B57" s="102" t="s">
        <v>1603</v>
      </c>
      <c r="C57" s="11" t="s">
        <v>1604</v>
      </c>
      <c r="D57" s="14" t="s">
        <v>103</v>
      </c>
      <c r="E57" s="76" t="s">
        <v>2169</v>
      </c>
      <c r="F57" s="14" t="s">
        <v>2499</v>
      </c>
      <c r="G57" s="61" t="s">
        <v>1024</v>
      </c>
      <c r="H57" s="11" t="s">
        <v>2002</v>
      </c>
      <c r="I57" s="11"/>
      <c r="J57" s="62" t="s">
        <v>492</v>
      </c>
      <c r="K57" s="63"/>
      <c r="L57" s="11"/>
      <c r="M57" s="11"/>
      <c r="N57" s="11"/>
      <c r="O57" s="11" t="s">
        <v>1605</v>
      </c>
      <c r="P57" s="11"/>
      <c r="Q57" s="11"/>
      <c r="R57" s="15" t="s">
        <v>2406</v>
      </c>
      <c r="S57" s="48" t="s">
        <v>1609</v>
      </c>
      <c r="T57" s="95"/>
      <c r="U57" s="67">
        <v>42541</v>
      </c>
      <c r="V57" s="42" t="s">
        <v>568</v>
      </c>
      <c r="W57" s="59"/>
      <c r="X57" s="58"/>
      <c r="Y57" s="126"/>
      <c r="Z57" s="60"/>
    </row>
    <row r="58" spans="1:26" s="7" customFormat="1" ht="45" x14ac:dyDescent="0.25">
      <c r="A58" s="100" t="s">
        <v>2556</v>
      </c>
      <c r="B58" s="104" t="s">
        <v>334</v>
      </c>
      <c r="C58" s="11" t="s">
        <v>335</v>
      </c>
      <c r="D58" s="12" t="s">
        <v>56</v>
      </c>
      <c r="E58" s="78" t="s">
        <v>2169</v>
      </c>
      <c r="F58" s="14" t="s">
        <v>2499</v>
      </c>
      <c r="G58" s="54" t="s">
        <v>1023</v>
      </c>
      <c r="H58" s="11" t="s">
        <v>1951</v>
      </c>
      <c r="I58" s="11" t="s">
        <v>329</v>
      </c>
      <c r="J58" s="31" t="s">
        <v>480</v>
      </c>
      <c r="K58" s="33" t="s">
        <v>473</v>
      </c>
      <c r="L58" s="11"/>
      <c r="M58" s="11"/>
      <c r="N58" s="11" t="s">
        <v>29</v>
      </c>
      <c r="O58" s="11" t="s">
        <v>1009</v>
      </c>
      <c r="P58" s="11"/>
      <c r="Q58" s="11"/>
      <c r="R58" s="15" t="s">
        <v>2430</v>
      </c>
      <c r="S58" s="19" t="s">
        <v>424</v>
      </c>
      <c r="T58" s="91"/>
      <c r="U58" s="67">
        <v>42206</v>
      </c>
      <c r="V58" s="42" t="s">
        <v>568</v>
      </c>
      <c r="W58" s="59"/>
      <c r="X58" s="58"/>
      <c r="Y58" s="126"/>
      <c r="Z58" s="60"/>
    </row>
    <row r="59" spans="1:26" s="7" customFormat="1" ht="67.5" x14ac:dyDescent="0.25">
      <c r="A59" s="100" t="s">
        <v>2557</v>
      </c>
      <c r="B59" s="102" t="s">
        <v>1650</v>
      </c>
      <c r="C59" s="11" t="s">
        <v>1651</v>
      </c>
      <c r="D59" s="14"/>
      <c r="E59" s="76" t="s">
        <v>26</v>
      </c>
      <c r="F59" s="14" t="s">
        <v>2499</v>
      </c>
      <c r="G59" s="61"/>
      <c r="H59" s="25" t="s">
        <v>2003</v>
      </c>
      <c r="I59" s="11" t="s">
        <v>1652</v>
      </c>
      <c r="J59" s="31" t="s">
        <v>2219</v>
      </c>
      <c r="K59" s="33" t="s">
        <v>1653</v>
      </c>
      <c r="L59" s="109" t="s">
        <v>2342</v>
      </c>
      <c r="M59" s="11"/>
      <c r="N59" s="11" t="s">
        <v>1654</v>
      </c>
      <c r="O59" s="11" t="s">
        <v>1655</v>
      </c>
      <c r="P59" s="11"/>
      <c r="Q59" s="11"/>
      <c r="R59" s="15" t="s">
        <v>2410</v>
      </c>
      <c r="S59" s="48" t="s">
        <v>1653</v>
      </c>
      <c r="T59" s="91"/>
      <c r="U59" s="68">
        <v>42543</v>
      </c>
      <c r="V59" s="42" t="s">
        <v>568</v>
      </c>
      <c r="W59" s="59"/>
      <c r="X59" s="58"/>
      <c r="Y59" s="126"/>
      <c r="Z59" s="60"/>
    </row>
    <row r="60" spans="1:26" s="7" customFormat="1" x14ac:dyDescent="0.25">
      <c r="A60" s="100" t="s">
        <v>2558</v>
      </c>
      <c r="B60" s="104" t="s">
        <v>343</v>
      </c>
      <c r="C60" s="11" t="s">
        <v>1095</v>
      </c>
      <c r="D60" s="12"/>
      <c r="E60" s="78"/>
      <c r="F60" s="14" t="s">
        <v>2499</v>
      </c>
      <c r="G60" s="56"/>
      <c r="H60" s="11"/>
      <c r="I60" s="11"/>
      <c r="J60" s="31"/>
      <c r="K60" s="35"/>
      <c r="L60" s="11"/>
      <c r="M60" s="11"/>
      <c r="N60" s="11"/>
      <c r="O60" s="11"/>
      <c r="P60" s="11"/>
      <c r="Q60" s="11"/>
      <c r="R60" s="15"/>
      <c r="S60" s="84"/>
      <c r="T60" s="93"/>
      <c r="U60" s="67">
        <v>42206</v>
      </c>
      <c r="V60" s="42" t="s">
        <v>568</v>
      </c>
      <c r="W60" s="59"/>
      <c r="X60" s="58"/>
      <c r="Y60" s="126"/>
      <c r="Z60" s="60"/>
    </row>
    <row r="61" spans="1:26" s="7" customFormat="1" ht="168.75" x14ac:dyDescent="0.25">
      <c r="A61" s="100" t="s">
        <v>2559</v>
      </c>
      <c r="B61" s="104" t="s">
        <v>341</v>
      </c>
      <c r="C61" s="11" t="s">
        <v>1662</v>
      </c>
      <c r="D61" s="12" t="s">
        <v>226</v>
      </c>
      <c r="E61" s="78" t="s">
        <v>233</v>
      </c>
      <c r="F61" s="14" t="s">
        <v>2499</v>
      </c>
      <c r="G61" s="56"/>
      <c r="H61" s="11" t="s">
        <v>2138</v>
      </c>
      <c r="I61" s="11" t="s">
        <v>1246</v>
      </c>
      <c r="J61" s="31" t="s">
        <v>489</v>
      </c>
      <c r="K61" s="35"/>
      <c r="L61" s="110" t="s">
        <v>2332</v>
      </c>
      <c r="M61" s="11"/>
      <c r="N61" s="11" t="s">
        <v>181</v>
      </c>
      <c r="O61" s="11" t="s">
        <v>789</v>
      </c>
      <c r="P61" s="11"/>
      <c r="Q61" s="11"/>
      <c r="R61" s="15" t="s">
        <v>2403</v>
      </c>
      <c r="S61" s="19" t="s">
        <v>342</v>
      </c>
      <c r="T61" s="91"/>
      <c r="U61" s="67">
        <v>42531</v>
      </c>
      <c r="V61" s="42" t="s">
        <v>568</v>
      </c>
      <c r="W61" s="59"/>
      <c r="X61" s="58"/>
      <c r="Y61" s="126"/>
      <c r="Z61" s="60"/>
    </row>
    <row r="62" spans="1:26" s="7" customFormat="1" ht="90" x14ac:dyDescent="0.25">
      <c r="A62" s="100" t="s">
        <v>2560</v>
      </c>
      <c r="B62" s="102" t="s">
        <v>341</v>
      </c>
      <c r="C62" s="11" t="s">
        <v>1663</v>
      </c>
      <c r="D62" s="14" t="s">
        <v>54</v>
      </c>
      <c r="E62" s="76" t="s">
        <v>233</v>
      </c>
      <c r="F62" s="14" t="s">
        <v>2499</v>
      </c>
      <c r="G62" s="61"/>
      <c r="H62" s="11" t="s">
        <v>1664</v>
      </c>
      <c r="I62" s="11" t="s">
        <v>1667</v>
      </c>
      <c r="J62" s="31" t="s">
        <v>1665</v>
      </c>
      <c r="K62" s="63"/>
      <c r="L62" s="110" t="s">
        <v>2295</v>
      </c>
      <c r="M62" s="11"/>
      <c r="N62" s="11"/>
      <c r="O62" s="11" t="s">
        <v>1666</v>
      </c>
      <c r="P62" s="11"/>
      <c r="Q62" s="11"/>
      <c r="R62" s="15" t="s">
        <v>2406</v>
      </c>
      <c r="S62" s="48" t="s">
        <v>1668</v>
      </c>
      <c r="T62" s="95"/>
      <c r="U62" s="68">
        <v>42543</v>
      </c>
      <c r="V62" s="42" t="s">
        <v>568</v>
      </c>
      <c r="W62" s="59"/>
      <c r="X62" s="58"/>
      <c r="Y62" s="126"/>
      <c r="Z62" s="60"/>
    </row>
    <row r="63" spans="1:26" s="7" customFormat="1" ht="45" x14ac:dyDescent="0.25">
      <c r="A63" s="100" t="s">
        <v>2561</v>
      </c>
      <c r="B63" s="104" t="s">
        <v>1092</v>
      </c>
      <c r="C63" s="11" t="s">
        <v>1005</v>
      </c>
      <c r="D63" s="12" t="s">
        <v>56</v>
      </c>
      <c r="E63" s="78" t="s">
        <v>2169</v>
      </c>
      <c r="F63" s="14" t="s">
        <v>2499</v>
      </c>
      <c r="G63" s="54" t="s">
        <v>1023</v>
      </c>
      <c r="H63" s="11" t="s">
        <v>1952</v>
      </c>
      <c r="I63" s="11" t="s">
        <v>1093</v>
      </c>
      <c r="J63" s="31" t="s">
        <v>480</v>
      </c>
      <c r="K63" s="33" t="s">
        <v>473</v>
      </c>
      <c r="L63" s="11"/>
      <c r="M63" s="11"/>
      <c r="N63" s="11" t="s">
        <v>423</v>
      </c>
      <c r="O63" s="11" t="s">
        <v>331</v>
      </c>
      <c r="P63" s="11"/>
      <c r="Q63" s="11"/>
      <c r="R63" s="15" t="s">
        <v>2426</v>
      </c>
      <c r="S63" s="19" t="s">
        <v>422</v>
      </c>
      <c r="T63" s="91"/>
      <c r="U63" s="67">
        <v>42206</v>
      </c>
      <c r="V63" s="42" t="s">
        <v>568</v>
      </c>
      <c r="W63" s="59"/>
      <c r="X63" s="58"/>
      <c r="Y63" s="126"/>
      <c r="Z63" s="60"/>
    </row>
    <row r="64" spans="1:26" s="7" customFormat="1" ht="22.5" x14ac:dyDescent="0.25">
      <c r="A64" s="100" t="s">
        <v>2562</v>
      </c>
      <c r="B64" s="105" t="s">
        <v>2184</v>
      </c>
      <c r="C64" s="11" t="s">
        <v>332</v>
      </c>
      <c r="D64" s="12" t="s">
        <v>56</v>
      </c>
      <c r="E64" s="78" t="s">
        <v>26</v>
      </c>
      <c r="F64" s="14" t="s">
        <v>2499</v>
      </c>
      <c r="G64" s="54" t="s">
        <v>1023</v>
      </c>
      <c r="H64" s="11" t="s">
        <v>1942</v>
      </c>
      <c r="I64" s="11"/>
      <c r="J64" s="31" t="s">
        <v>486</v>
      </c>
      <c r="K64" s="35"/>
      <c r="L64" s="11"/>
      <c r="M64" s="11"/>
      <c r="N64" s="11" t="s">
        <v>29</v>
      </c>
      <c r="O64" s="11" t="s">
        <v>1009</v>
      </c>
      <c r="P64" s="11"/>
      <c r="Q64" s="11"/>
      <c r="R64" s="15" t="s">
        <v>2406</v>
      </c>
      <c r="S64" s="19" t="s">
        <v>333</v>
      </c>
      <c r="T64" s="91">
        <v>192.24</v>
      </c>
      <c r="U64" s="67">
        <v>42206</v>
      </c>
      <c r="V64" s="42" t="s">
        <v>568</v>
      </c>
      <c r="W64" s="59"/>
      <c r="X64" s="58"/>
      <c r="Y64" s="126"/>
      <c r="Z64" s="60"/>
    </row>
    <row r="65" spans="1:26" s="7" customFormat="1" ht="33.75" x14ac:dyDescent="0.25">
      <c r="A65" s="100" t="s">
        <v>2563</v>
      </c>
      <c r="B65" s="105" t="s">
        <v>2184</v>
      </c>
      <c r="C65" s="11" t="s">
        <v>332</v>
      </c>
      <c r="D65" s="4" t="s">
        <v>54</v>
      </c>
      <c r="E65" s="79"/>
      <c r="F65" s="14" t="s">
        <v>2499</v>
      </c>
      <c r="G65" s="57"/>
      <c r="H65" s="9"/>
      <c r="I65" s="9" t="s">
        <v>38</v>
      </c>
      <c r="J65" s="30"/>
      <c r="K65" s="38"/>
      <c r="L65" s="9"/>
      <c r="M65" s="9"/>
      <c r="N65" s="9"/>
      <c r="O65" s="9"/>
      <c r="P65" s="9"/>
      <c r="Q65" s="9"/>
      <c r="R65" s="15"/>
      <c r="S65" s="85"/>
      <c r="T65" s="91"/>
      <c r="U65" s="67">
        <v>42206</v>
      </c>
      <c r="V65" s="42" t="s">
        <v>568</v>
      </c>
      <c r="W65" s="59"/>
      <c r="X65" s="58"/>
      <c r="Y65" s="126"/>
      <c r="Z65" s="60"/>
    </row>
    <row r="66" spans="1:26" ht="45" x14ac:dyDescent="0.25">
      <c r="A66" s="100" t="s">
        <v>2564</v>
      </c>
      <c r="B66" s="104" t="s">
        <v>8</v>
      </c>
      <c r="C66" s="9" t="s">
        <v>90</v>
      </c>
      <c r="D66" s="12" t="s">
        <v>56</v>
      </c>
      <c r="E66" s="78" t="s">
        <v>2169</v>
      </c>
      <c r="F66" s="14" t="s">
        <v>2499</v>
      </c>
      <c r="G66" s="54" t="s">
        <v>1023</v>
      </c>
      <c r="H66" s="9" t="s">
        <v>1953</v>
      </c>
      <c r="I66" s="9" t="s">
        <v>39</v>
      </c>
      <c r="J66" s="31" t="s">
        <v>480</v>
      </c>
      <c r="K66" s="33" t="s">
        <v>473</v>
      </c>
      <c r="L66" s="9"/>
      <c r="M66" s="9"/>
      <c r="N66" s="9" t="s">
        <v>40</v>
      </c>
      <c r="O66" s="9" t="s">
        <v>1009</v>
      </c>
      <c r="P66" s="9"/>
      <c r="Q66" s="9"/>
      <c r="R66" s="15" t="s">
        <v>2430</v>
      </c>
      <c r="S66" s="19" t="s">
        <v>445</v>
      </c>
      <c r="T66" s="91"/>
      <c r="U66" s="67">
        <v>42206</v>
      </c>
      <c r="V66" s="42" t="s">
        <v>568</v>
      </c>
      <c r="W66" s="59"/>
      <c r="X66" s="58"/>
    </row>
    <row r="67" spans="1:26" ht="101.25" x14ac:dyDescent="0.25">
      <c r="A67" s="100" t="s">
        <v>2565</v>
      </c>
      <c r="B67" s="104" t="s">
        <v>2188</v>
      </c>
      <c r="C67" s="11" t="s">
        <v>336</v>
      </c>
      <c r="D67" s="12" t="s">
        <v>103</v>
      </c>
      <c r="E67" s="78" t="s">
        <v>2175</v>
      </c>
      <c r="F67" s="14" t="s">
        <v>2499</v>
      </c>
      <c r="G67" s="57" t="s">
        <v>1027</v>
      </c>
      <c r="H67" s="11" t="s">
        <v>500</v>
      </c>
      <c r="I67" s="11" t="s">
        <v>339</v>
      </c>
      <c r="J67" s="31" t="s">
        <v>506</v>
      </c>
      <c r="K67" s="33" t="s">
        <v>498</v>
      </c>
      <c r="L67" s="11"/>
      <c r="M67" s="11"/>
      <c r="N67" s="11" t="s">
        <v>337</v>
      </c>
      <c r="O67" s="11" t="s">
        <v>338</v>
      </c>
      <c r="P67" s="11"/>
      <c r="Q67" s="11"/>
      <c r="R67" s="15" t="s">
        <v>2435</v>
      </c>
      <c r="S67" s="19" t="s">
        <v>499</v>
      </c>
      <c r="T67" s="91">
        <v>350</v>
      </c>
      <c r="U67" s="67">
        <v>42206</v>
      </c>
      <c r="V67" s="42" t="s">
        <v>568</v>
      </c>
      <c r="W67" s="59"/>
      <c r="X67" s="58"/>
    </row>
    <row r="68" spans="1:26" ht="90" x14ac:dyDescent="0.25">
      <c r="A68" s="100" t="s">
        <v>2566</v>
      </c>
      <c r="B68" s="104" t="s">
        <v>2188</v>
      </c>
      <c r="C68" s="11" t="s">
        <v>336</v>
      </c>
      <c r="D68" s="12" t="s">
        <v>340</v>
      </c>
      <c r="E68" s="78" t="s">
        <v>2175</v>
      </c>
      <c r="F68" s="14" t="s">
        <v>2499</v>
      </c>
      <c r="G68" s="57"/>
      <c r="H68" s="11" t="s">
        <v>504</v>
      </c>
      <c r="I68" s="11" t="s">
        <v>339</v>
      </c>
      <c r="J68" s="31" t="s">
        <v>506</v>
      </c>
      <c r="K68" s="33" t="s">
        <v>498</v>
      </c>
      <c r="L68" s="11"/>
      <c r="M68" s="11"/>
      <c r="N68" s="11"/>
      <c r="O68" s="11" t="s">
        <v>30</v>
      </c>
      <c r="P68" s="11"/>
      <c r="Q68" s="11"/>
      <c r="R68" s="15" t="s">
        <v>2435</v>
      </c>
      <c r="S68" s="19" t="s">
        <v>505</v>
      </c>
      <c r="T68" s="91">
        <v>400</v>
      </c>
      <c r="U68" s="67">
        <v>42206</v>
      </c>
      <c r="V68" s="42" t="s">
        <v>568</v>
      </c>
      <c r="W68" s="59"/>
      <c r="X68" s="58"/>
    </row>
    <row r="69" spans="1:26" ht="33.75" x14ac:dyDescent="0.25">
      <c r="A69" s="100" t="s">
        <v>2567</v>
      </c>
      <c r="B69" s="105" t="s">
        <v>61</v>
      </c>
      <c r="C69" s="9" t="s">
        <v>82</v>
      </c>
      <c r="D69" s="4" t="s">
        <v>54</v>
      </c>
      <c r="E69" s="79" t="s">
        <v>2172</v>
      </c>
      <c r="F69" s="14" t="s">
        <v>2499</v>
      </c>
      <c r="G69" s="57"/>
      <c r="H69" s="9" t="s">
        <v>291</v>
      </c>
      <c r="I69" s="9" t="s">
        <v>510</v>
      </c>
      <c r="J69" s="30" t="s">
        <v>481</v>
      </c>
      <c r="K69" s="38" t="s">
        <v>1395</v>
      </c>
      <c r="L69" s="108" t="s">
        <v>2283</v>
      </c>
      <c r="M69" s="9"/>
      <c r="N69" s="9" t="s">
        <v>42</v>
      </c>
      <c r="O69" s="9" t="s">
        <v>41</v>
      </c>
      <c r="P69" s="9"/>
      <c r="Q69" s="9"/>
      <c r="R69" s="15" t="s">
        <v>2406</v>
      </c>
      <c r="S69" s="10" t="s">
        <v>83</v>
      </c>
      <c r="T69" s="91"/>
      <c r="U69" s="67">
        <v>42206</v>
      </c>
      <c r="V69" s="42" t="s">
        <v>568</v>
      </c>
      <c r="W69" s="59"/>
      <c r="X69" s="58"/>
    </row>
    <row r="70" spans="1:26" ht="146.25" x14ac:dyDescent="0.25">
      <c r="A70" s="100" t="s">
        <v>2568</v>
      </c>
      <c r="B70" s="102" t="s">
        <v>1167</v>
      </c>
      <c r="C70" s="11"/>
      <c r="D70" s="14" t="s">
        <v>103</v>
      </c>
      <c r="E70" s="76"/>
      <c r="F70" s="14" t="s">
        <v>2499</v>
      </c>
      <c r="G70" s="56" t="s">
        <v>1024</v>
      </c>
      <c r="H70" s="11" t="s">
        <v>2004</v>
      </c>
      <c r="I70" s="11" t="s">
        <v>1168</v>
      </c>
      <c r="J70" s="31"/>
      <c r="K70" s="35"/>
      <c r="L70" s="11"/>
      <c r="M70" s="11"/>
      <c r="N70" s="11" t="s">
        <v>1169</v>
      </c>
      <c r="O70" s="11" t="s">
        <v>2185</v>
      </c>
      <c r="P70" s="11"/>
      <c r="Q70" s="11"/>
      <c r="R70" s="15" t="s">
        <v>2438</v>
      </c>
      <c r="S70" s="84"/>
      <c r="T70" s="93"/>
      <c r="U70" s="67">
        <v>42530</v>
      </c>
      <c r="V70" s="42" t="s">
        <v>568</v>
      </c>
      <c r="W70" s="59"/>
      <c r="X70" s="58"/>
    </row>
    <row r="71" spans="1:26" ht="101.25" x14ac:dyDescent="0.25">
      <c r="A71" s="100" t="s">
        <v>2569</v>
      </c>
      <c r="B71" s="102" t="s">
        <v>1170</v>
      </c>
      <c r="C71" s="11" t="s">
        <v>1171</v>
      </c>
      <c r="D71" s="14" t="s">
        <v>226</v>
      </c>
      <c r="E71" s="76" t="s">
        <v>233</v>
      </c>
      <c r="F71" s="14" t="s">
        <v>2499</v>
      </c>
      <c r="G71" s="56"/>
      <c r="H71" s="11" t="s">
        <v>2139</v>
      </c>
      <c r="I71" s="11"/>
      <c r="J71" s="31" t="s">
        <v>489</v>
      </c>
      <c r="K71" s="35"/>
      <c r="L71" s="110" t="s">
        <v>2306</v>
      </c>
      <c r="M71" s="11"/>
      <c r="N71" s="11" t="s">
        <v>1172</v>
      </c>
      <c r="O71" s="11" t="s">
        <v>378</v>
      </c>
      <c r="P71" s="11"/>
      <c r="Q71" s="11"/>
      <c r="R71" s="15" t="s">
        <v>2403</v>
      </c>
      <c r="S71" s="48" t="s">
        <v>1173</v>
      </c>
      <c r="T71" s="91"/>
      <c r="U71" s="67">
        <v>42530</v>
      </c>
      <c r="V71" s="42" t="s">
        <v>568</v>
      </c>
      <c r="W71" s="59"/>
      <c r="X71" s="58"/>
    </row>
    <row r="72" spans="1:26" ht="90" x14ac:dyDescent="0.25">
      <c r="A72" s="100" t="s">
        <v>2570</v>
      </c>
      <c r="B72" s="102" t="s">
        <v>1170</v>
      </c>
      <c r="C72" s="11" t="s">
        <v>1174</v>
      </c>
      <c r="D72" s="14" t="s">
        <v>54</v>
      </c>
      <c r="E72" s="76" t="s">
        <v>233</v>
      </c>
      <c r="F72" s="14" t="s">
        <v>2499</v>
      </c>
      <c r="G72" s="56"/>
      <c r="H72" s="11" t="s">
        <v>1176</v>
      </c>
      <c r="I72" s="11"/>
      <c r="J72" s="31"/>
      <c r="K72" s="35"/>
      <c r="L72" s="11"/>
      <c r="M72" s="11"/>
      <c r="N72" s="11"/>
      <c r="O72" s="11" t="s">
        <v>1151</v>
      </c>
      <c r="P72" s="11"/>
      <c r="Q72" s="11"/>
      <c r="R72" s="15" t="s">
        <v>2406</v>
      </c>
      <c r="S72" s="48" t="s">
        <v>1175</v>
      </c>
      <c r="T72" s="91"/>
      <c r="U72" s="67">
        <v>42530</v>
      </c>
      <c r="V72" s="42" t="s">
        <v>568</v>
      </c>
      <c r="W72" s="59"/>
      <c r="X72" s="58"/>
    </row>
    <row r="73" spans="1:26" ht="56.25" x14ac:dyDescent="0.25">
      <c r="A73" s="100" t="s">
        <v>2571</v>
      </c>
      <c r="B73" s="105" t="s">
        <v>569</v>
      </c>
      <c r="C73" s="11" t="s">
        <v>572</v>
      </c>
      <c r="D73" s="4" t="s">
        <v>227</v>
      </c>
      <c r="E73" s="79" t="s">
        <v>2169</v>
      </c>
      <c r="F73" s="14" t="s">
        <v>2499</v>
      </c>
      <c r="G73" s="57"/>
      <c r="H73" s="9" t="s">
        <v>2005</v>
      </c>
      <c r="I73" s="11" t="s">
        <v>329</v>
      </c>
      <c r="J73" s="31" t="s">
        <v>480</v>
      </c>
      <c r="K73" s="33" t="s">
        <v>473</v>
      </c>
      <c r="L73" s="11"/>
      <c r="M73" s="11"/>
      <c r="N73" s="11" t="s">
        <v>1657</v>
      </c>
      <c r="O73" s="11" t="s">
        <v>571</v>
      </c>
      <c r="P73" s="11"/>
      <c r="Q73" s="11"/>
      <c r="R73" s="15" t="s">
        <v>2426</v>
      </c>
      <c r="S73" s="19" t="s">
        <v>570</v>
      </c>
      <c r="T73" s="91"/>
      <c r="U73" s="67">
        <v>42543</v>
      </c>
      <c r="V73" s="42" t="s">
        <v>568</v>
      </c>
      <c r="W73" s="59"/>
      <c r="X73" s="58"/>
    </row>
    <row r="74" spans="1:26" ht="45" x14ac:dyDescent="0.25">
      <c r="A74" s="100" t="s">
        <v>2572</v>
      </c>
      <c r="B74" s="104" t="s">
        <v>62</v>
      </c>
      <c r="C74" s="9" t="s">
        <v>87</v>
      </c>
      <c r="D74" s="12" t="s">
        <v>56</v>
      </c>
      <c r="E74" s="78" t="s">
        <v>2169</v>
      </c>
      <c r="F74" s="14" t="s">
        <v>2499</v>
      </c>
      <c r="G74" s="54" t="s">
        <v>1023</v>
      </c>
      <c r="H74" s="9" t="s">
        <v>1954</v>
      </c>
      <c r="I74" s="9"/>
      <c r="J74" s="30" t="s">
        <v>492</v>
      </c>
      <c r="K74" s="34"/>
      <c r="L74" s="9"/>
      <c r="M74" s="9"/>
      <c r="N74" s="9" t="s">
        <v>29</v>
      </c>
      <c r="O74" s="9" t="s">
        <v>1656</v>
      </c>
      <c r="P74" s="9"/>
      <c r="Q74" s="9"/>
      <c r="R74" s="15" t="s">
        <v>2406</v>
      </c>
      <c r="S74" s="48" t="s">
        <v>88</v>
      </c>
      <c r="T74" s="91">
        <v>653.91</v>
      </c>
      <c r="U74" s="67">
        <v>42543</v>
      </c>
      <c r="V74" s="42" t="s">
        <v>568</v>
      </c>
      <c r="W74" s="59"/>
      <c r="X74" s="58"/>
    </row>
    <row r="75" spans="1:26" ht="45" x14ac:dyDescent="0.25">
      <c r="A75" s="100" t="s">
        <v>2573</v>
      </c>
      <c r="B75" s="102" t="s">
        <v>1189</v>
      </c>
      <c r="C75" s="11"/>
      <c r="D75" s="14" t="s">
        <v>227</v>
      </c>
      <c r="E75" s="76" t="s">
        <v>2176</v>
      </c>
      <c r="F75" s="14" t="s">
        <v>2499</v>
      </c>
      <c r="G75" s="56"/>
      <c r="H75" s="11" t="s">
        <v>2006</v>
      </c>
      <c r="I75" s="11"/>
      <c r="J75" s="31"/>
      <c r="K75" s="35"/>
      <c r="L75" s="109" t="s">
        <v>2342</v>
      </c>
      <c r="M75" s="11"/>
      <c r="N75" s="11" t="s">
        <v>1190</v>
      </c>
      <c r="O75" s="11" t="s">
        <v>1191</v>
      </c>
      <c r="P75" s="11"/>
      <c r="Q75" s="11"/>
      <c r="R75" s="15" t="s">
        <v>2409</v>
      </c>
      <c r="S75" s="48" t="s">
        <v>1192</v>
      </c>
      <c r="T75" s="91">
        <v>309</v>
      </c>
      <c r="U75" s="67">
        <v>42530</v>
      </c>
      <c r="V75" s="42" t="s">
        <v>568</v>
      </c>
      <c r="W75" s="59"/>
      <c r="X75" s="58"/>
    </row>
    <row r="76" spans="1:26" ht="56.25" x14ac:dyDescent="0.25">
      <c r="A76" s="100" t="s">
        <v>2574</v>
      </c>
      <c r="B76" s="104" t="s">
        <v>344</v>
      </c>
      <c r="C76" s="11" t="s">
        <v>345</v>
      </c>
      <c r="D76" s="12" t="s">
        <v>56</v>
      </c>
      <c r="E76" s="78" t="s">
        <v>2171</v>
      </c>
      <c r="F76" s="14" t="s">
        <v>2499</v>
      </c>
      <c r="G76" s="54" t="s">
        <v>1023</v>
      </c>
      <c r="H76" s="11" t="s">
        <v>1942</v>
      </c>
      <c r="I76" s="9" t="s">
        <v>43</v>
      </c>
      <c r="J76" s="30" t="s">
        <v>478</v>
      </c>
      <c r="K76" s="33" t="s">
        <v>1761</v>
      </c>
      <c r="L76" s="9"/>
      <c r="M76" s="11"/>
      <c r="N76" s="9" t="s">
        <v>346</v>
      </c>
      <c r="O76" s="9" t="s">
        <v>350</v>
      </c>
      <c r="P76" s="9"/>
      <c r="Q76" s="9"/>
      <c r="R76" s="15" t="s">
        <v>2426</v>
      </c>
      <c r="S76" s="19" t="s">
        <v>446</v>
      </c>
      <c r="T76" s="91"/>
      <c r="U76" s="67">
        <v>42206</v>
      </c>
      <c r="V76" s="42" t="s">
        <v>568</v>
      </c>
      <c r="W76" s="59"/>
      <c r="X76" s="58"/>
    </row>
    <row r="77" spans="1:26" ht="56.25" x14ac:dyDescent="0.25">
      <c r="A77" s="100" t="s">
        <v>2575</v>
      </c>
      <c r="B77" s="104" t="s">
        <v>1033</v>
      </c>
      <c r="C77" s="11" t="s">
        <v>349</v>
      </c>
      <c r="D77" s="12" t="s">
        <v>56</v>
      </c>
      <c r="E77" s="78" t="s">
        <v>2171</v>
      </c>
      <c r="F77" s="14" t="s">
        <v>2499</v>
      </c>
      <c r="G77" s="54" t="s">
        <v>1023</v>
      </c>
      <c r="H77" s="11" t="s">
        <v>1942</v>
      </c>
      <c r="I77" s="9" t="s">
        <v>43</v>
      </c>
      <c r="J77" s="30" t="s">
        <v>478</v>
      </c>
      <c r="K77" s="33" t="s">
        <v>1761</v>
      </c>
      <c r="L77" s="9"/>
      <c r="M77" s="11"/>
      <c r="N77" s="9" t="s">
        <v>346</v>
      </c>
      <c r="O77" s="9" t="s">
        <v>350</v>
      </c>
      <c r="P77" s="9"/>
      <c r="Q77" s="9"/>
      <c r="R77" s="15" t="s">
        <v>2426</v>
      </c>
      <c r="S77" s="48" t="s">
        <v>447</v>
      </c>
      <c r="T77" s="91"/>
      <c r="U77" s="67">
        <v>42206</v>
      </c>
      <c r="V77" s="42" t="s">
        <v>568</v>
      </c>
      <c r="W77" s="59"/>
      <c r="X77" s="58"/>
    </row>
    <row r="78" spans="1:26" ht="56.25" x14ac:dyDescent="0.25">
      <c r="A78" s="100" t="s">
        <v>2576</v>
      </c>
      <c r="B78" s="105" t="s">
        <v>63</v>
      </c>
      <c r="C78" s="9" t="s">
        <v>64</v>
      </c>
      <c r="D78" s="4" t="s">
        <v>56</v>
      </c>
      <c r="E78" s="78" t="s">
        <v>2171</v>
      </c>
      <c r="F78" s="14" t="s">
        <v>2499</v>
      </c>
      <c r="G78" s="54" t="s">
        <v>1023</v>
      </c>
      <c r="H78" s="9" t="s">
        <v>1942</v>
      </c>
      <c r="I78" s="9" t="s">
        <v>43</v>
      </c>
      <c r="J78" s="30" t="s">
        <v>478</v>
      </c>
      <c r="K78" s="33" t="s">
        <v>1761</v>
      </c>
      <c r="L78" s="9"/>
      <c r="M78" s="9"/>
      <c r="N78" s="9" t="s">
        <v>346</v>
      </c>
      <c r="O78" s="9" t="s">
        <v>350</v>
      </c>
      <c r="P78" s="9"/>
      <c r="Q78" s="9"/>
      <c r="R78" s="15" t="s">
        <v>2426</v>
      </c>
      <c r="S78" s="19" t="s">
        <v>448</v>
      </c>
      <c r="T78" s="91"/>
      <c r="U78" s="67">
        <v>42206</v>
      </c>
      <c r="V78" s="42" t="s">
        <v>568</v>
      </c>
      <c r="W78" s="59"/>
      <c r="X78" s="58"/>
    </row>
    <row r="79" spans="1:26" ht="112.5" x14ac:dyDescent="0.25">
      <c r="A79" s="100" t="s">
        <v>2577</v>
      </c>
      <c r="B79" s="105" t="s">
        <v>710</v>
      </c>
      <c r="C79" s="11" t="s">
        <v>711</v>
      </c>
      <c r="D79" s="4" t="s">
        <v>53</v>
      </c>
      <c r="E79" s="78" t="s">
        <v>2171</v>
      </c>
      <c r="F79" s="14" t="s">
        <v>2499</v>
      </c>
      <c r="G79" s="54" t="s">
        <v>1027</v>
      </c>
      <c r="H79" s="11" t="s">
        <v>713</v>
      </c>
      <c r="I79" s="11" t="s">
        <v>712</v>
      </c>
      <c r="J79" s="31" t="s">
        <v>478</v>
      </c>
      <c r="K79" s="33" t="s">
        <v>1761</v>
      </c>
      <c r="L79" s="11"/>
      <c r="M79" s="11"/>
      <c r="N79" s="11" t="s">
        <v>715</v>
      </c>
      <c r="O79" s="11" t="s">
        <v>1076</v>
      </c>
      <c r="P79" s="11"/>
      <c r="Q79" s="11"/>
      <c r="R79" s="15" t="s">
        <v>2426</v>
      </c>
      <c r="S79" s="19" t="s">
        <v>714</v>
      </c>
      <c r="T79" s="91"/>
      <c r="U79" s="67">
        <v>42209</v>
      </c>
      <c r="V79" s="42" t="s">
        <v>568</v>
      </c>
      <c r="W79" s="59"/>
      <c r="X79" s="58"/>
    </row>
    <row r="80" spans="1:26" ht="30" x14ac:dyDescent="0.25">
      <c r="A80" s="100" t="s">
        <v>2578</v>
      </c>
      <c r="B80" s="102" t="s">
        <v>1197</v>
      </c>
      <c r="C80" s="11" t="s">
        <v>1198</v>
      </c>
      <c r="D80" s="14" t="s">
        <v>103</v>
      </c>
      <c r="E80" s="76" t="s">
        <v>26</v>
      </c>
      <c r="F80" s="14" t="s">
        <v>2499</v>
      </c>
      <c r="G80" s="56" t="s">
        <v>1024</v>
      </c>
      <c r="H80" s="11" t="s">
        <v>2049</v>
      </c>
      <c r="I80" s="11"/>
      <c r="J80" s="31" t="s">
        <v>1200</v>
      </c>
      <c r="K80" s="33" t="s">
        <v>1199</v>
      </c>
      <c r="L80" s="11"/>
      <c r="M80" s="11"/>
      <c r="N80" s="11" t="s">
        <v>1201</v>
      </c>
      <c r="O80" s="11"/>
      <c r="P80" s="11"/>
      <c r="Q80" s="11"/>
      <c r="R80" s="15" t="s">
        <v>2422</v>
      </c>
      <c r="S80" s="48" t="s">
        <v>1202</v>
      </c>
      <c r="T80" s="91"/>
      <c r="U80" s="67">
        <v>42530</v>
      </c>
      <c r="V80" s="42" t="s">
        <v>568</v>
      </c>
      <c r="W80" s="59"/>
      <c r="X80" s="58"/>
    </row>
    <row r="81" spans="1:24" ht="67.5" x14ac:dyDescent="0.25">
      <c r="A81" s="100" t="s">
        <v>2579</v>
      </c>
      <c r="B81" s="102" t="s">
        <v>9</v>
      </c>
      <c r="C81" s="11"/>
      <c r="D81" s="14" t="s">
        <v>53</v>
      </c>
      <c r="E81" s="76" t="s">
        <v>26</v>
      </c>
      <c r="F81" s="14" t="s">
        <v>2499</v>
      </c>
      <c r="G81" s="56" t="s">
        <v>1024</v>
      </c>
      <c r="H81" s="11" t="s">
        <v>2007</v>
      </c>
      <c r="I81" s="11"/>
      <c r="J81" s="31"/>
      <c r="K81" s="35"/>
      <c r="L81" s="11"/>
      <c r="M81" s="11" t="s">
        <v>57</v>
      </c>
      <c r="N81" s="11" t="s">
        <v>1212</v>
      </c>
      <c r="O81" s="11" t="s">
        <v>1213</v>
      </c>
      <c r="P81" s="11"/>
      <c r="Q81" s="11"/>
      <c r="R81" s="15" t="s">
        <v>2422</v>
      </c>
      <c r="S81" s="48" t="s">
        <v>95</v>
      </c>
      <c r="T81" s="91"/>
      <c r="U81" s="67">
        <v>42531</v>
      </c>
      <c r="V81" s="42" t="s">
        <v>568</v>
      </c>
      <c r="W81" s="59"/>
      <c r="X81" s="58"/>
    </row>
    <row r="82" spans="1:24" ht="60" x14ac:dyDescent="0.25">
      <c r="A82" s="100" t="s">
        <v>2580</v>
      </c>
      <c r="B82" s="104" t="s">
        <v>10</v>
      </c>
      <c r="C82" s="9"/>
      <c r="D82" s="12" t="s">
        <v>103</v>
      </c>
      <c r="E82" s="78" t="s">
        <v>2169</v>
      </c>
      <c r="F82" s="14" t="s">
        <v>2499</v>
      </c>
      <c r="G82" s="54" t="s">
        <v>1024</v>
      </c>
      <c r="H82" s="9" t="s">
        <v>2008</v>
      </c>
      <c r="I82" s="9"/>
      <c r="J82" s="30" t="s">
        <v>512</v>
      </c>
      <c r="K82" s="38" t="s">
        <v>511</v>
      </c>
      <c r="L82" s="108" t="s">
        <v>2345</v>
      </c>
      <c r="M82" s="9"/>
      <c r="N82" s="9" t="s">
        <v>33</v>
      </c>
      <c r="O82" s="9" t="s">
        <v>45</v>
      </c>
      <c r="P82" s="9"/>
      <c r="Q82" s="9"/>
      <c r="R82" s="15" t="s">
        <v>2429</v>
      </c>
      <c r="S82" s="26"/>
      <c r="T82" s="91"/>
      <c r="U82" s="67">
        <v>42206</v>
      </c>
      <c r="V82" s="42" t="s">
        <v>568</v>
      </c>
      <c r="W82" s="59"/>
      <c r="X82" s="58"/>
    </row>
    <row r="83" spans="1:24" ht="22.5" x14ac:dyDescent="0.25">
      <c r="A83" s="100" t="s">
        <v>2581</v>
      </c>
      <c r="B83" s="104" t="s">
        <v>65</v>
      </c>
      <c r="C83" s="9" t="s">
        <v>66</v>
      </c>
      <c r="D83" s="12" t="s">
        <v>56</v>
      </c>
      <c r="E83" s="78"/>
      <c r="F83" s="14" t="s">
        <v>2499</v>
      </c>
      <c r="G83" s="56" t="s">
        <v>1023</v>
      </c>
      <c r="H83" s="9" t="s">
        <v>1953</v>
      </c>
      <c r="I83" s="9" t="s">
        <v>515</v>
      </c>
      <c r="J83" s="30" t="s">
        <v>470</v>
      </c>
      <c r="K83" s="38" t="s">
        <v>513</v>
      </c>
      <c r="L83" s="108" t="s">
        <v>2346</v>
      </c>
      <c r="M83" s="9"/>
      <c r="N83" s="9" t="s">
        <v>29</v>
      </c>
      <c r="O83" s="9" t="s">
        <v>46</v>
      </c>
      <c r="P83" s="9"/>
      <c r="Q83" s="9"/>
      <c r="R83" s="15"/>
      <c r="S83" s="85"/>
      <c r="T83" s="91"/>
      <c r="U83" s="67">
        <v>42206</v>
      </c>
      <c r="V83" s="42" t="s">
        <v>568</v>
      </c>
      <c r="W83" s="59"/>
      <c r="X83" s="58"/>
    </row>
    <row r="84" spans="1:24" ht="67.5" x14ac:dyDescent="0.25">
      <c r="A84" s="100" t="s">
        <v>2582</v>
      </c>
      <c r="B84" s="105" t="s">
        <v>11</v>
      </c>
      <c r="C84" s="9" t="s">
        <v>1478</v>
      </c>
      <c r="D84" s="5" t="s">
        <v>103</v>
      </c>
      <c r="E84" s="80" t="s">
        <v>2171</v>
      </c>
      <c r="F84" s="14" t="s">
        <v>2499</v>
      </c>
      <c r="G84" s="57" t="s">
        <v>1027</v>
      </c>
      <c r="H84" s="9" t="s">
        <v>2056</v>
      </c>
      <c r="I84" s="9" t="s">
        <v>1216</v>
      </c>
      <c r="J84" s="30" t="s">
        <v>1214</v>
      </c>
      <c r="K84" s="38" t="s">
        <v>1215</v>
      </c>
      <c r="L84" s="9"/>
      <c r="M84" s="9"/>
      <c r="N84" s="9" t="s">
        <v>47</v>
      </c>
      <c r="O84" s="9" t="s">
        <v>48</v>
      </c>
      <c r="P84" s="9"/>
      <c r="Q84" s="9"/>
      <c r="R84" s="15" t="s">
        <v>2426</v>
      </c>
      <c r="S84" s="19" t="s">
        <v>449</v>
      </c>
      <c r="T84" s="91"/>
      <c r="U84" s="67">
        <v>42531</v>
      </c>
      <c r="V84" s="42" t="s">
        <v>568</v>
      </c>
      <c r="W84" s="59"/>
      <c r="X84" s="58"/>
    </row>
    <row r="85" spans="1:24" ht="45" x14ac:dyDescent="0.25">
      <c r="A85" s="100" t="s">
        <v>2583</v>
      </c>
      <c r="B85" s="104" t="s">
        <v>347</v>
      </c>
      <c r="C85" s="11"/>
      <c r="D85" s="13" t="s">
        <v>53</v>
      </c>
      <c r="E85" s="81" t="s">
        <v>2171</v>
      </c>
      <c r="F85" s="14" t="s">
        <v>2499</v>
      </c>
      <c r="G85" s="56" t="s">
        <v>1028</v>
      </c>
      <c r="H85" s="11" t="s">
        <v>3046</v>
      </c>
      <c r="I85" s="11" t="s">
        <v>348</v>
      </c>
      <c r="J85" s="31" t="s">
        <v>478</v>
      </c>
      <c r="K85" s="33" t="s">
        <v>1761</v>
      </c>
      <c r="L85" s="11"/>
      <c r="M85" s="11"/>
      <c r="N85" s="11" t="s">
        <v>429</v>
      </c>
      <c r="O85" s="11" t="s">
        <v>1020</v>
      </c>
      <c r="P85" s="11"/>
      <c r="Q85" s="11"/>
      <c r="R85" s="15" t="s">
        <v>2426</v>
      </c>
      <c r="S85" s="19" t="s">
        <v>428</v>
      </c>
      <c r="T85" s="91"/>
      <c r="U85" s="67">
        <v>42206</v>
      </c>
      <c r="V85" s="42" t="s">
        <v>568</v>
      </c>
      <c r="W85" s="59"/>
      <c r="X85" s="58"/>
    </row>
    <row r="86" spans="1:24" ht="22.5" x14ac:dyDescent="0.25">
      <c r="A86" s="100" t="s">
        <v>2584</v>
      </c>
      <c r="B86" s="105" t="s">
        <v>68</v>
      </c>
      <c r="C86" s="9" t="s">
        <v>2440</v>
      </c>
      <c r="D86" s="5"/>
      <c r="E86" s="80"/>
      <c r="F86" s="14" t="s">
        <v>2499</v>
      </c>
      <c r="G86" s="57"/>
      <c r="H86" s="9"/>
      <c r="I86" s="23" t="s">
        <v>2439</v>
      </c>
      <c r="J86" s="23"/>
      <c r="K86" s="36"/>
      <c r="L86" s="23"/>
      <c r="M86" s="9"/>
      <c r="N86" s="9"/>
      <c r="O86" s="9"/>
      <c r="P86" s="9"/>
      <c r="Q86" s="9"/>
      <c r="R86" s="15"/>
      <c r="S86" s="85"/>
      <c r="T86" s="91"/>
      <c r="U86" s="67">
        <v>42206</v>
      </c>
      <c r="V86" s="42" t="s">
        <v>568</v>
      </c>
      <c r="W86" s="59"/>
      <c r="X86" s="58"/>
    </row>
    <row r="87" spans="1:24" ht="45" x14ac:dyDescent="0.25">
      <c r="A87" s="100" t="s">
        <v>2585</v>
      </c>
      <c r="B87" s="104" t="s">
        <v>12</v>
      </c>
      <c r="C87" s="9" t="s">
        <v>1217</v>
      </c>
      <c r="D87" s="13" t="s">
        <v>103</v>
      </c>
      <c r="E87" s="81" t="s">
        <v>26</v>
      </c>
      <c r="F87" s="14" t="s">
        <v>2499</v>
      </c>
      <c r="G87" s="54" t="s">
        <v>1024</v>
      </c>
      <c r="H87" s="11" t="s">
        <v>2007</v>
      </c>
      <c r="I87" s="9" t="s">
        <v>1218</v>
      </c>
      <c r="J87" s="30" t="s">
        <v>509</v>
      </c>
      <c r="K87" s="38" t="s">
        <v>508</v>
      </c>
      <c r="L87" s="9"/>
      <c r="M87" s="9" t="s">
        <v>57</v>
      </c>
      <c r="N87" s="9" t="s">
        <v>33</v>
      </c>
      <c r="O87" s="9" t="s">
        <v>44</v>
      </c>
      <c r="P87" s="9"/>
      <c r="Q87" s="9"/>
      <c r="R87" s="15" t="s">
        <v>2422</v>
      </c>
      <c r="S87" s="10" t="s">
        <v>96</v>
      </c>
      <c r="T87" s="91"/>
      <c r="U87" s="67">
        <v>42531</v>
      </c>
      <c r="V87" s="42" t="s">
        <v>568</v>
      </c>
      <c r="W87" s="59"/>
      <c r="X87" s="58"/>
    </row>
    <row r="88" spans="1:24" ht="45" x14ac:dyDescent="0.25">
      <c r="A88" s="100" t="s">
        <v>2586</v>
      </c>
      <c r="B88" s="104" t="s">
        <v>356</v>
      </c>
      <c r="C88" s="11" t="s">
        <v>357</v>
      </c>
      <c r="D88" s="13" t="s">
        <v>209</v>
      </c>
      <c r="E88" s="81" t="s">
        <v>2171</v>
      </c>
      <c r="F88" s="14" t="s">
        <v>2499</v>
      </c>
      <c r="G88" s="56" t="s">
        <v>1028</v>
      </c>
      <c r="H88" s="11" t="s">
        <v>785</v>
      </c>
      <c r="I88" s="11" t="s">
        <v>2228</v>
      </c>
      <c r="J88" s="31" t="s">
        <v>478</v>
      </c>
      <c r="K88" s="33" t="s">
        <v>1761</v>
      </c>
      <c r="L88" s="11"/>
      <c r="M88" s="11" t="s">
        <v>1517</v>
      </c>
      <c r="N88" s="11" t="s">
        <v>2227</v>
      </c>
      <c r="O88" s="11" t="s">
        <v>378</v>
      </c>
      <c r="P88" s="11"/>
      <c r="Q88" s="11"/>
      <c r="R88" s="15" t="s">
        <v>2426</v>
      </c>
      <c r="S88" s="48" t="s">
        <v>2226</v>
      </c>
      <c r="T88" s="91"/>
      <c r="U88" s="67">
        <v>42557</v>
      </c>
      <c r="V88" s="42" t="s">
        <v>568</v>
      </c>
      <c r="W88" s="59"/>
      <c r="X88" s="58"/>
    </row>
    <row r="89" spans="1:24" ht="90" x14ac:dyDescent="0.25">
      <c r="A89" s="100" t="s">
        <v>2587</v>
      </c>
      <c r="B89" s="104" t="s">
        <v>573</v>
      </c>
      <c r="C89" s="11" t="s">
        <v>574</v>
      </c>
      <c r="D89" s="13" t="s">
        <v>226</v>
      </c>
      <c r="E89" s="81" t="s">
        <v>233</v>
      </c>
      <c r="F89" s="14" t="s">
        <v>2499</v>
      </c>
      <c r="G89" s="56"/>
      <c r="H89" s="11" t="s">
        <v>2140</v>
      </c>
      <c r="I89" s="11" t="s">
        <v>527</v>
      </c>
      <c r="J89" s="31" t="s">
        <v>489</v>
      </c>
      <c r="K89" s="35"/>
      <c r="L89" s="110" t="s">
        <v>2300</v>
      </c>
      <c r="M89" s="11"/>
      <c r="N89" s="11" t="s">
        <v>181</v>
      </c>
      <c r="O89" s="11" t="s">
        <v>663</v>
      </c>
      <c r="P89" s="11"/>
      <c r="Q89" s="11"/>
      <c r="R89" s="15" t="s">
        <v>2403</v>
      </c>
      <c r="S89" s="19" t="s">
        <v>575</v>
      </c>
      <c r="T89" s="91">
        <v>605.69000000000005</v>
      </c>
      <c r="U89" s="67">
        <v>42207</v>
      </c>
      <c r="V89" s="42" t="s">
        <v>568</v>
      </c>
      <c r="W89" s="59"/>
      <c r="X89" s="58"/>
    </row>
    <row r="90" spans="1:24" ht="56.25" x14ac:dyDescent="0.25">
      <c r="A90" s="100" t="s">
        <v>2588</v>
      </c>
      <c r="B90" s="104" t="s">
        <v>351</v>
      </c>
      <c r="C90" s="11" t="s">
        <v>352</v>
      </c>
      <c r="D90" s="13" t="s">
        <v>54</v>
      </c>
      <c r="E90" s="79" t="s">
        <v>2172</v>
      </c>
      <c r="F90" s="14" t="s">
        <v>2499</v>
      </c>
      <c r="G90" s="56"/>
      <c r="H90" s="11" t="s">
        <v>354</v>
      </c>
      <c r="I90" s="11" t="s">
        <v>514</v>
      </c>
      <c r="J90" s="31" t="s">
        <v>481</v>
      </c>
      <c r="K90" s="38" t="s">
        <v>1395</v>
      </c>
      <c r="L90" s="108" t="s">
        <v>2283</v>
      </c>
      <c r="M90" s="11"/>
      <c r="N90" s="11" t="s">
        <v>425</v>
      </c>
      <c r="O90" s="11" t="s">
        <v>426</v>
      </c>
      <c r="P90" s="11"/>
      <c r="Q90" s="11"/>
      <c r="R90" s="15" t="s">
        <v>2406</v>
      </c>
      <c r="S90" s="19" t="s">
        <v>353</v>
      </c>
      <c r="T90" s="91"/>
      <c r="U90" s="67">
        <v>42206</v>
      </c>
      <c r="V90" s="42" t="s">
        <v>568</v>
      </c>
      <c r="W90" s="59"/>
      <c r="X90" s="58"/>
    </row>
    <row r="91" spans="1:24" ht="22.5" x14ac:dyDescent="0.25">
      <c r="A91" s="100" t="s">
        <v>2589</v>
      </c>
      <c r="B91" s="105" t="s">
        <v>67</v>
      </c>
      <c r="C91" s="9" t="s">
        <v>151</v>
      </c>
      <c r="D91" s="5"/>
      <c r="E91" s="80"/>
      <c r="F91" s="14" t="s">
        <v>2499</v>
      </c>
      <c r="G91" s="57"/>
      <c r="H91" s="9"/>
      <c r="I91" s="9" t="s">
        <v>150</v>
      </c>
      <c r="J91" s="30"/>
      <c r="K91" s="34"/>
      <c r="L91" s="9"/>
      <c r="M91" s="9"/>
      <c r="N91" s="9"/>
      <c r="O91" s="9"/>
      <c r="P91" s="9"/>
      <c r="Q91" s="9"/>
      <c r="R91" s="15"/>
      <c r="S91" s="85"/>
      <c r="T91" s="91"/>
      <c r="U91" s="67">
        <v>42206</v>
      </c>
      <c r="V91" s="42" t="s">
        <v>568</v>
      </c>
      <c r="W91" s="59"/>
      <c r="X91" s="58"/>
    </row>
    <row r="92" spans="1:24" ht="45" x14ac:dyDescent="0.25">
      <c r="A92" s="100" t="s">
        <v>2590</v>
      </c>
      <c r="B92" s="105" t="s">
        <v>525</v>
      </c>
      <c r="C92" s="9" t="s">
        <v>524</v>
      </c>
      <c r="D92" s="4" t="s">
        <v>103</v>
      </c>
      <c r="E92" s="79" t="s">
        <v>146</v>
      </c>
      <c r="F92" s="14" t="s">
        <v>2499</v>
      </c>
      <c r="G92" s="54" t="s">
        <v>1024</v>
      </c>
      <c r="H92" s="9" t="s">
        <v>2050</v>
      </c>
      <c r="I92" s="9" t="s">
        <v>526</v>
      </c>
      <c r="J92" s="30"/>
      <c r="K92" s="38"/>
      <c r="L92" s="9"/>
      <c r="M92" s="9"/>
      <c r="N92" s="9" t="s">
        <v>33</v>
      </c>
      <c r="O92" s="9" t="s">
        <v>34</v>
      </c>
      <c r="P92" s="9"/>
      <c r="Q92" s="9"/>
      <c r="R92" s="15" t="s">
        <v>2405</v>
      </c>
      <c r="S92" s="19" t="s">
        <v>360</v>
      </c>
      <c r="T92" s="91">
        <v>21770.52</v>
      </c>
      <c r="U92" s="67">
        <v>42206</v>
      </c>
      <c r="V92" s="42" t="s">
        <v>568</v>
      </c>
      <c r="W92" s="59"/>
      <c r="X92" s="58"/>
    </row>
    <row r="93" spans="1:24" ht="45" x14ac:dyDescent="0.25">
      <c r="A93" s="100" t="s">
        <v>2591</v>
      </c>
      <c r="B93" s="102" t="s">
        <v>2177</v>
      </c>
      <c r="C93" s="11"/>
      <c r="D93" s="14" t="s">
        <v>53</v>
      </c>
      <c r="E93" s="76" t="s">
        <v>26</v>
      </c>
      <c r="F93" s="14" t="s">
        <v>2499</v>
      </c>
      <c r="G93" s="56" t="s">
        <v>1028</v>
      </c>
      <c r="H93" s="11" t="s">
        <v>1178</v>
      </c>
      <c r="I93" s="11" t="s">
        <v>2473</v>
      </c>
      <c r="J93" s="31"/>
      <c r="K93" s="35"/>
      <c r="L93" s="11"/>
      <c r="M93" s="11"/>
      <c r="N93" s="11" t="s">
        <v>49</v>
      </c>
      <c r="O93" s="11" t="s">
        <v>1179</v>
      </c>
      <c r="P93" s="11"/>
      <c r="Q93" s="11"/>
      <c r="R93" s="15" t="s">
        <v>2402</v>
      </c>
      <c r="S93" s="48" t="s">
        <v>1180</v>
      </c>
      <c r="T93" s="91">
        <v>100</v>
      </c>
      <c r="U93" s="67">
        <v>42530</v>
      </c>
      <c r="V93" s="42" t="s">
        <v>568</v>
      </c>
      <c r="W93" s="59"/>
      <c r="X93" s="58"/>
    </row>
    <row r="94" spans="1:24" ht="45" x14ac:dyDescent="0.25">
      <c r="A94" s="100" t="s">
        <v>2592</v>
      </c>
      <c r="B94" s="102" t="s">
        <v>2177</v>
      </c>
      <c r="C94" s="11"/>
      <c r="D94" s="14" t="s">
        <v>54</v>
      </c>
      <c r="E94" s="76" t="s">
        <v>26</v>
      </c>
      <c r="F94" s="14" t="s">
        <v>2499</v>
      </c>
      <c r="G94" s="56"/>
      <c r="H94" s="11" t="s">
        <v>1181</v>
      </c>
      <c r="I94" s="11" t="s">
        <v>1182</v>
      </c>
      <c r="J94" s="31"/>
      <c r="K94" s="35"/>
      <c r="L94" s="11"/>
      <c r="M94" s="11"/>
      <c r="N94" s="11"/>
      <c r="O94" s="11" t="s">
        <v>1183</v>
      </c>
      <c r="P94" s="11"/>
      <c r="Q94" s="11"/>
      <c r="R94" s="15" t="s">
        <v>2402</v>
      </c>
      <c r="S94" s="48" t="s">
        <v>1184</v>
      </c>
      <c r="T94" s="91">
        <v>100</v>
      </c>
      <c r="U94" s="67">
        <v>42530</v>
      </c>
      <c r="V94" s="42" t="s">
        <v>568</v>
      </c>
      <c r="W94" s="59"/>
      <c r="X94" s="58"/>
    </row>
    <row r="95" spans="1:24" ht="56.25" x14ac:dyDescent="0.25">
      <c r="A95" s="100" t="s">
        <v>2593</v>
      </c>
      <c r="B95" s="104" t="s">
        <v>1032</v>
      </c>
      <c r="C95" s="11"/>
      <c r="D95" s="12" t="s">
        <v>653</v>
      </c>
      <c r="E95" s="78" t="s">
        <v>2171</v>
      </c>
      <c r="F95" s="14" t="s">
        <v>2499</v>
      </c>
      <c r="G95" s="56" t="s">
        <v>1023</v>
      </c>
      <c r="H95" s="11" t="s">
        <v>1955</v>
      </c>
      <c r="I95" s="11"/>
      <c r="J95" s="31" t="s">
        <v>478</v>
      </c>
      <c r="K95" s="33" t="s">
        <v>1761</v>
      </c>
      <c r="L95" s="11"/>
      <c r="M95" s="11"/>
      <c r="N95" s="11" t="s">
        <v>427</v>
      </c>
      <c r="O95" s="11" t="s">
        <v>355</v>
      </c>
      <c r="P95" s="11"/>
      <c r="Q95" s="11"/>
      <c r="R95" s="15" t="s">
        <v>2426</v>
      </c>
      <c r="S95" s="19" t="s">
        <v>450</v>
      </c>
      <c r="T95" s="91"/>
      <c r="U95" s="67">
        <v>42206</v>
      </c>
      <c r="V95" s="42" t="s">
        <v>568</v>
      </c>
      <c r="W95" s="59"/>
      <c r="X95" s="58"/>
    </row>
    <row r="96" spans="1:24" ht="90" x14ac:dyDescent="0.25">
      <c r="A96" s="100" t="s">
        <v>2594</v>
      </c>
      <c r="B96" s="102" t="s">
        <v>1465</v>
      </c>
      <c r="C96" s="11" t="s">
        <v>1466</v>
      </c>
      <c r="D96" s="14" t="s">
        <v>209</v>
      </c>
      <c r="E96" s="76" t="s">
        <v>26</v>
      </c>
      <c r="F96" s="14" t="s">
        <v>2499</v>
      </c>
      <c r="G96" s="56" t="s">
        <v>1027</v>
      </c>
      <c r="H96" s="11" t="s">
        <v>2057</v>
      </c>
      <c r="I96" s="11" t="s">
        <v>1225</v>
      </c>
      <c r="J96" s="31" t="s">
        <v>486</v>
      </c>
      <c r="K96" s="35"/>
      <c r="L96" s="11"/>
      <c r="M96" s="11" t="s">
        <v>58</v>
      </c>
      <c r="N96" s="11" t="s">
        <v>1703</v>
      </c>
      <c r="O96" s="11" t="s">
        <v>378</v>
      </c>
      <c r="P96" s="11"/>
      <c r="Q96" s="11"/>
      <c r="R96" s="15" t="s">
        <v>2406</v>
      </c>
      <c r="S96" s="48" t="s">
        <v>1227</v>
      </c>
      <c r="T96" s="91"/>
      <c r="U96" s="67">
        <v>42537</v>
      </c>
      <c r="V96" s="42" t="s">
        <v>568</v>
      </c>
      <c r="W96" s="59"/>
      <c r="X96" s="58"/>
    </row>
    <row r="97" spans="1:24" ht="45" x14ac:dyDescent="0.25">
      <c r="A97" s="100" t="s">
        <v>2595</v>
      </c>
      <c r="B97" s="102" t="s">
        <v>1228</v>
      </c>
      <c r="C97" s="11"/>
      <c r="D97" s="14" t="s">
        <v>56</v>
      </c>
      <c r="E97" s="76" t="s">
        <v>2171</v>
      </c>
      <c r="F97" s="14" t="s">
        <v>2499</v>
      </c>
      <c r="G97" s="56" t="s">
        <v>1023</v>
      </c>
      <c r="H97" s="11" t="s">
        <v>1956</v>
      </c>
      <c r="I97" s="11" t="s">
        <v>1229</v>
      </c>
      <c r="J97" s="31" t="s">
        <v>478</v>
      </c>
      <c r="K97" s="33" t="s">
        <v>1761</v>
      </c>
      <c r="L97" s="11"/>
      <c r="M97" s="11"/>
      <c r="N97" s="11" t="s">
        <v>1232</v>
      </c>
      <c r="O97" s="11" t="s">
        <v>1233</v>
      </c>
      <c r="P97" s="11"/>
      <c r="Q97" s="11"/>
      <c r="R97" s="15" t="s">
        <v>2426</v>
      </c>
      <c r="S97" s="48" t="s">
        <v>1231</v>
      </c>
      <c r="T97" s="91"/>
      <c r="U97" s="67">
        <v>42531</v>
      </c>
      <c r="V97" s="42" t="s">
        <v>568</v>
      </c>
      <c r="W97" s="59"/>
      <c r="X97" s="58"/>
    </row>
    <row r="98" spans="1:24" x14ac:dyDescent="0.25">
      <c r="A98" s="100" t="s">
        <v>2596</v>
      </c>
      <c r="B98" s="102" t="s">
        <v>1702</v>
      </c>
      <c r="C98" s="11"/>
      <c r="D98" s="14" t="s">
        <v>56</v>
      </c>
      <c r="E98" s="76"/>
      <c r="F98" s="14" t="s">
        <v>2499</v>
      </c>
      <c r="G98" s="56"/>
      <c r="H98" s="11"/>
      <c r="I98" s="11" t="s">
        <v>1697</v>
      </c>
      <c r="J98" s="31"/>
      <c r="K98" s="35"/>
      <c r="L98" s="11"/>
      <c r="M98" s="11"/>
      <c r="N98" s="11"/>
      <c r="O98" s="11"/>
      <c r="P98" s="11"/>
      <c r="Q98" s="11"/>
      <c r="R98" s="15"/>
      <c r="S98" s="84"/>
      <c r="T98" s="93"/>
      <c r="U98" s="67">
        <v>42544</v>
      </c>
      <c r="V98" s="42" t="s">
        <v>568</v>
      </c>
      <c r="W98" s="59"/>
      <c r="X98" s="58"/>
    </row>
    <row r="99" spans="1:24" ht="78.75" x14ac:dyDescent="0.25">
      <c r="A99" s="100" t="s">
        <v>2597</v>
      </c>
      <c r="B99" s="102" t="s">
        <v>1203</v>
      </c>
      <c r="C99" s="11" t="s">
        <v>1206</v>
      </c>
      <c r="D99" s="14" t="s">
        <v>56</v>
      </c>
      <c r="E99" s="76" t="s">
        <v>26</v>
      </c>
      <c r="F99" s="14" t="s">
        <v>2499</v>
      </c>
      <c r="G99" s="56" t="s">
        <v>1023</v>
      </c>
      <c r="H99" s="11" t="s">
        <v>1942</v>
      </c>
      <c r="I99" s="11" t="s">
        <v>1477</v>
      </c>
      <c r="J99" s="31" t="s">
        <v>486</v>
      </c>
      <c r="K99" s="35"/>
      <c r="L99" s="11"/>
      <c r="M99" s="11"/>
      <c r="N99" s="11" t="s">
        <v>29</v>
      </c>
      <c r="O99" s="11" t="s">
        <v>1204</v>
      </c>
      <c r="P99" s="11"/>
      <c r="Q99" s="11"/>
      <c r="R99" s="15" t="s">
        <v>2406</v>
      </c>
      <c r="S99" s="48" t="s">
        <v>1205</v>
      </c>
      <c r="T99" s="91">
        <v>244.73</v>
      </c>
      <c r="U99" s="67">
        <v>42531</v>
      </c>
      <c r="V99" s="42" t="s">
        <v>568</v>
      </c>
      <c r="W99" s="59"/>
      <c r="X99" s="58"/>
    </row>
    <row r="100" spans="1:24" ht="22.5" x14ac:dyDescent="0.25">
      <c r="A100" s="100" t="s">
        <v>2598</v>
      </c>
      <c r="B100" s="102" t="s">
        <v>1660</v>
      </c>
      <c r="C100" s="11"/>
      <c r="D100" s="14"/>
      <c r="E100" s="76"/>
      <c r="F100" s="14" t="s">
        <v>2499</v>
      </c>
      <c r="G100" s="56"/>
      <c r="H100" s="11"/>
      <c r="I100" s="11" t="s">
        <v>1661</v>
      </c>
      <c r="J100" s="31"/>
      <c r="K100" s="35"/>
      <c r="L100" s="11"/>
      <c r="M100" s="11"/>
      <c r="N100" s="11"/>
      <c r="O100" s="11"/>
      <c r="P100" s="11"/>
      <c r="Q100" s="11"/>
      <c r="R100" s="15"/>
      <c r="S100" s="48"/>
      <c r="T100" s="91"/>
      <c r="U100" s="67">
        <v>42543</v>
      </c>
      <c r="V100" s="42" t="s">
        <v>568</v>
      </c>
      <c r="W100" s="59"/>
      <c r="X100" s="58"/>
    </row>
    <row r="101" spans="1:24" ht="45" x14ac:dyDescent="0.25">
      <c r="A101" s="100" t="s">
        <v>2599</v>
      </c>
      <c r="B101" s="104" t="s">
        <v>2441</v>
      </c>
      <c r="C101" s="11"/>
      <c r="D101" s="12" t="s">
        <v>54</v>
      </c>
      <c r="E101" s="79" t="s">
        <v>2172</v>
      </c>
      <c r="F101" s="14" t="s">
        <v>2499</v>
      </c>
      <c r="G101" s="56"/>
      <c r="H101" s="11" t="s">
        <v>431</v>
      </c>
      <c r="I101" s="11"/>
      <c r="J101" s="31" t="s">
        <v>481</v>
      </c>
      <c r="K101" s="38" t="s">
        <v>1395</v>
      </c>
      <c r="L101" s="108" t="s">
        <v>2283</v>
      </c>
      <c r="M101" s="11"/>
      <c r="N101" s="11" t="s">
        <v>432</v>
      </c>
      <c r="O101" s="11" t="s">
        <v>433</v>
      </c>
      <c r="P101" s="11"/>
      <c r="Q101" s="11"/>
      <c r="R101" s="15" t="s">
        <v>2406</v>
      </c>
      <c r="S101" s="19" t="s">
        <v>430</v>
      </c>
      <c r="T101" s="91"/>
      <c r="U101" s="67">
        <v>42206</v>
      </c>
      <c r="V101" s="42" t="s">
        <v>568</v>
      </c>
      <c r="W101" s="59"/>
      <c r="X101" s="58"/>
    </row>
    <row r="102" spans="1:24" ht="112.5" x14ac:dyDescent="0.25">
      <c r="A102" s="100" t="s">
        <v>2600</v>
      </c>
      <c r="B102" s="102" t="s">
        <v>1639</v>
      </c>
      <c r="C102" s="11" t="s">
        <v>1635</v>
      </c>
      <c r="D102" s="14" t="s">
        <v>53</v>
      </c>
      <c r="E102" s="76" t="s">
        <v>233</v>
      </c>
      <c r="F102" s="14" t="s">
        <v>2499</v>
      </c>
      <c r="G102" s="61" t="s">
        <v>1026</v>
      </c>
      <c r="H102" s="11" t="s">
        <v>2158</v>
      </c>
      <c r="I102" s="11" t="s">
        <v>1640</v>
      </c>
      <c r="J102" s="62" t="s">
        <v>489</v>
      </c>
      <c r="K102" s="63"/>
      <c r="L102" s="110" t="s">
        <v>2326</v>
      </c>
      <c r="M102" s="11"/>
      <c r="N102" s="11" t="s">
        <v>49</v>
      </c>
      <c r="O102" s="11" t="s">
        <v>1724</v>
      </c>
      <c r="P102" s="11"/>
      <c r="Q102" s="11"/>
      <c r="R102" s="15" t="s">
        <v>2403</v>
      </c>
      <c r="S102" s="48" t="s">
        <v>1641</v>
      </c>
      <c r="T102" s="91">
        <v>562.94000000000005</v>
      </c>
      <c r="U102" s="68">
        <v>42543</v>
      </c>
      <c r="V102" s="42" t="s">
        <v>568</v>
      </c>
      <c r="W102" s="59"/>
      <c r="X102" s="58"/>
    </row>
    <row r="103" spans="1:24" ht="67.5" x14ac:dyDescent="0.25">
      <c r="A103" s="100" t="s">
        <v>2601</v>
      </c>
      <c r="B103" s="102" t="s">
        <v>1636</v>
      </c>
      <c r="C103" s="11" t="s">
        <v>1635</v>
      </c>
      <c r="D103" s="14" t="s">
        <v>53</v>
      </c>
      <c r="E103" s="76" t="s">
        <v>26</v>
      </c>
      <c r="F103" s="14" t="s">
        <v>2499</v>
      </c>
      <c r="G103" s="55" t="s">
        <v>1026</v>
      </c>
      <c r="H103" s="11" t="s">
        <v>2160</v>
      </c>
      <c r="I103" s="11" t="s">
        <v>1638</v>
      </c>
      <c r="J103" s="31" t="s">
        <v>470</v>
      </c>
      <c r="K103" s="38" t="s">
        <v>513</v>
      </c>
      <c r="L103" s="109" t="s">
        <v>2336</v>
      </c>
      <c r="M103" s="11" t="s">
        <v>59</v>
      </c>
      <c r="N103" s="11" t="s">
        <v>143</v>
      </c>
      <c r="O103" s="11" t="s">
        <v>1637</v>
      </c>
      <c r="P103" s="11"/>
      <c r="Q103" s="11"/>
      <c r="R103" s="15" t="s">
        <v>2406</v>
      </c>
      <c r="S103" s="16" t="s">
        <v>99</v>
      </c>
      <c r="T103" s="96"/>
      <c r="U103" s="67">
        <v>42543</v>
      </c>
      <c r="V103" s="42" t="s">
        <v>568</v>
      </c>
      <c r="W103" s="59"/>
      <c r="X103" s="58"/>
    </row>
    <row r="104" spans="1:24" ht="45" x14ac:dyDescent="0.25">
      <c r="A104" s="100" t="s">
        <v>2602</v>
      </c>
      <c r="B104" s="102" t="s">
        <v>1238</v>
      </c>
      <c r="C104" s="11" t="s">
        <v>1239</v>
      </c>
      <c r="D104" s="14" t="s">
        <v>56</v>
      </c>
      <c r="E104" s="76" t="s">
        <v>26</v>
      </c>
      <c r="F104" s="14" t="s">
        <v>2499</v>
      </c>
      <c r="G104" s="56" t="s">
        <v>1025</v>
      </c>
      <c r="H104" s="11" t="s">
        <v>2141</v>
      </c>
      <c r="I104" s="11"/>
      <c r="J104" s="31"/>
      <c r="K104" s="35"/>
      <c r="L104" s="11"/>
      <c r="M104" s="11"/>
      <c r="N104" s="11" t="s">
        <v>1230</v>
      </c>
      <c r="O104" s="11" t="s">
        <v>1240</v>
      </c>
      <c r="P104" s="11"/>
      <c r="Q104" s="11"/>
      <c r="R104" s="15" t="s">
        <v>2403</v>
      </c>
      <c r="S104" s="48" t="s">
        <v>1241</v>
      </c>
      <c r="T104" s="91"/>
      <c r="U104" s="67">
        <v>42531</v>
      </c>
      <c r="V104" s="42" t="s">
        <v>568</v>
      </c>
      <c r="W104" s="59"/>
      <c r="X104" s="58"/>
    </row>
    <row r="105" spans="1:24" ht="45" x14ac:dyDescent="0.25">
      <c r="A105" s="100" t="s">
        <v>2603</v>
      </c>
      <c r="B105" s="102" t="s">
        <v>1242</v>
      </c>
      <c r="C105" s="11" t="s">
        <v>1243</v>
      </c>
      <c r="D105" s="14" t="s">
        <v>56</v>
      </c>
      <c r="E105" s="76" t="s">
        <v>26</v>
      </c>
      <c r="F105" s="14" t="s">
        <v>2499</v>
      </c>
      <c r="G105" s="56" t="s">
        <v>1023</v>
      </c>
      <c r="H105" s="11" t="s">
        <v>1957</v>
      </c>
      <c r="I105" s="11"/>
      <c r="J105" s="31" t="s">
        <v>2220</v>
      </c>
      <c r="K105" s="33"/>
      <c r="L105" s="109" t="s">
        <v>2342</v>
      </c>
      <c r="M105" s="11"/>
      <c r="N105" s="11" t="s">
        <v>29</v>
      </c>
      <c r="O105" s="11" t="s">
        <v>1244</v>
      </c>
      <c r="P105" s="11"/>
      <c r="Q105" s="11"/>
      <c r="R105" s="15" t="s">
        <v>2410</v>
      </c>
      <c r="S105" s="48" t="s">
        <v>1245</v>
      </c>
      <c r="T105" s="91">
        <v>273</v>
      </c>
      <c r="U105" s="67">
        <v>42531</v>
      </c>
      <c r="V105" s="42" t="s">
        <v>568</v>
      </c>
      <c r="W105" s="59"/>
      <c r="X105" s="58"/>
    </row>
    <row r="106" spans="1:24" ht="22.5" x14ac:dyDescent="0.25">
      <c r="A106" s="100" t="s">
        <v>2604</v>
      </c>
      <c r="B106" s="102" t="s">
        <v>580</v>
      </c>
      <c r="C106" s="11" t="s">
        <v>581</v>
      </c>
      <c r="D106" s="14" t="s">
        <v>56</v>
      </c>
      <c r="E106" s="76" t="s">
        <v>26</v>
      </c>
      <c r="F106" s="14" t="s">
        <v>2499</v>
      </c>
      <c r="G106" s="56" t="s">
        <v>1023</v>
      </c>
      <c r="H106" s="11" t="s">
        <v>1942</v>
      </c>
      <c r="I106" s="11"/>
      <c r="J106" s="31" t="s">
        <v>470</v>
      </c>
      <c r="K106" s="38" t="s">
        <v>513</v>
      </c>
      <c r="L106" s="11"/>
      <c r="M106" s="11"/>
      <c r="N106" s="11" t="s">
        <v>29</v>
      </c>
      <c r="O106" s="11" t="s">
        <v>582</v>
      </c>
      <c r="P106" s="11"/>
      <c r="Q106" s="11"/>
      <c r="R106" s="15" t="s">
        <v>2406</v>
      </c>
      <c r="S106" s="21" t="s">
        <v>583</v>
      </c>
      <c r="T106" s="92">
        <v>438.94</v>
      </c>
      <c r="U106" s="67">
        <v>42207</v>
      </c>
      <c r="V106" s="42" t="s">
        <v>568</v>
      </c>
      <c r="W106" s="59"/>
      <c r="X106" s="58"/>
    </row>
    <row r="107" spans="1:24" ht="22.5" x14ac:dyDescent="0.25">
      <c r="A107" s="100" t="s">
        <v>2605</v>
      </c>
      <c r="B107" s="102" t="s">
        <v>576</v>
      </c>
      <c r="C107" s="11" t="s">
        <v>577</v>
      </c>
      <c r="D107" s="14" t="s">
        <v>56</v>
      </c>
      <c r="E107" s="76" t="s">
        <v>26</v>
      </c>
      <c r="F107" s="14" t="s">
        <v>2499</v>
      </c>
      <c r="G107" s="56" t="s">
        <v>1023</v>
      </c>
      <c r="H107" s="11" t="s">
        <v>1942</v>
      </c>
      <c r="I107" s="11"/>
      <c r="J107" s="31" t="s">
        <v>485</v>
      </c>
      <c r="K107" s="35"/>
      <c r="L107" s="11"/>
      <c r="M107" s="11"/>
      <c r="N107" s="11" t="s">
        <v>29</v>
      </c>
      <c r="O107" s="11" t="s">
        <v>578</v>
      </c>
      <c r="P107" s="11"/>
      <c r="Q107" s="11"/>
      <c r="R107" s="15" t="s">
        <v>2406</v>
      </c>
      <c r="S107" s="21" t="s">
        <v>579</v>
      </c>
      <c r="T107" s="92">
        <v>105.13</v>
      </c>
      <c r="U107" s="67">
        <v>42207</v>
      </c>
      <c r="V107" s="42" t="s">
        <v>568</v>
      </c>
      <c r="W107" s="59"/>
      <c r="X107" s="58"/>
    </row>
    <row r="108" spans="1:24" ht="78.75" x14ac:dyDescent="0.25">
      <c r="A108" s="100" t="s">
        <v>2606</v>
      </c>
      <c r="B108" s="102" t="s">
        <v>1558</v>
      </c>
      <c r="C108" s="11" t="s">
        <v>1557</v>
      </c>
      <c r="D108" s="14" t="s">
        <v>103</v>
      </c>
      <c r="E108" s="76" t="s">
        <v>2169</v>
      </c>
      <c r="F108" s="14" t="s">
        <v>2499</v>
      </c>
      <c r="G108" s="56" t="s">
        <v>1024</v>
      </c>
      <c r="H108" s="11" t="s">
        <v>2009</v>
      </c>
      <c r="I108" s="11"/>
      <c r="J108" s="31" t="s">
        <v>1559</v>
      </c>
      <c r="K108" s="33" t="s">
        <v>1560</v>
      </c>
      <c r="L108" s="11"/>
      <c r="M108" s="11"/>
      <c r="N108" s="11"/>
      <c r="O108" s="11" t="s">
        <v>1561</v>
      </c>
      <c r="P108" s="11"/>
      <c r="Q108" s="11"/>
      <c r="R108" s="15" t="s">
        <v>2421</v>
      </c>
      <c r="S108" s="48" t="s">
        <v>1562</v>
      </c>
      <c r="T108" s="91"/>
      <c r="U108" s="67">
        <v>42538</v>
      </c>
      <c r="V108" s="42" t="s">
        <v>568</v>
      </c>
      <c r="W108" s="59"/>
      <c r="X108" s="58"/>
    </row>
    <row r="109" spans="1:24" ht="22.5" x14ac:dyDescent="0.25">
      <c r="A109" s="100" t="s">
        <v>2607</v>
      </c>
      <c r="B109" s="102" t="s">
        <v>1234</v>
      </c>
      <c r="C109" s="11" t="s">
        <v>1235</v>
      </c>
      <c r="D109" s="14" t="s">
        <v>56</v>
      </c>
      <c r="E109" s="76" t="s">
        <v>26</v>
      </c>
      <c r="F109" s="14" t="s">
        <v>2499</v>
      </c>
      <c r="G109" s="56" t="s">
        <v>1023</v>
      </c>
      <c r="H109" s="11" t="s">
        <v>1942</v>
      </c>
      <c r="I109" s="11"/>
      <c r="J109" s="31"/>
      <c r="K109" s="35"/>
      <c r="L109" s="11"/>
      <c r="M109" s="11"/>
      <c r="N109" s="11" t="s">
        <v>1230</v>
      </c>
      <c r="O109" s="11" t="s">
        <v>1236</v>
      </c>
      <c r="P109" s="11"/>
      <c r="Q109" s="11"/>
      <c r="R109" s="15" t="s">
        <v>2406</v>
      </c>
      <c r="S109" s="48" t="s">
        <v>1237</v>
      </c>
      <c r="T109" s="91"/>
      <c r="U109" s="67">
        <v>42531</v>
      </c>
      <c r="V109" s="42" t="s">
        <v>568</v>
      </c>
      <c r="W109" s="59"/>
      <c r="X109" s="58"/>
    </row>
    <row r="110" spans="1:24" ht="33.75" x14ac:dyDescent="0.25">
      <c r="A110" s="100" t="s">
        <v>2608</v>
      </c>
      <c r="B110" s="102" t="s">
        <v>981</v>
      </c>
      <c r="C110" s="11" t="s">
        <v>2384</v>
      </c>
      <c r="D110" s="14" t="s">
        <v>56</v>
      </c>
      <c r="E110" s="76" t="s">
        <v>26</v>
      </c>
      <c r="F110" s="14" t="s">
        <v>2499</v>
      </c>
      <c r="G110" s="56" t="s">
        <v>1023</v>
      </c>
      <c r="H110" s="11" t="s">
        <v>1942</v>
      </c>
      <c r="I110" s="11" t="s">
        <v>982</v>
      </c>
      <c r="J110" s="31" t="s">
        <v>486</v>
      </c>
      <c r="K110" s="35"/>
      <c r="L110" s="110" t="s">
        <v>983</v>
      </c>
      <c r="M110" s="11" t="s">
        <v>296</v>
      </c>
      <c r="N110" s="11" t="s">
        <v>1940</v>
      </c>
      <c r="O110" s="11" t="s">
        <v>1073</v>
      </c>
      <c r="P110" s="11"/>
      <c r="Q110" s="11"/>
      <c r="R110" s="15" t="s">
        <v>2406</v>
      </c>
      <c r="S110" s="48" t="s">
        <v>984</v>
      </c>
      <c r="T110" s="91">
        <v>1013.63</v>
      </c>
      <c r="U110" s="67">
        <v>42222</v>
      </c>
      <c r="V110" s="42" t="s">
        <v>568</v>
      </c>
      <c r="W110" s="59"/>
      <c r="X110" s="58"/>
    </row>
    <row r="111" spans="1:24" ht="33.75" x14ac:dyDescent="0.25">
      <c r="A111" s="100" t="s">
        <v>2609</v>
      </c>
      <c r="B111" s="102" t="s">
        <v>584</v>
      </c>
      <c r="C111" s="23" t="s">
        <v>2442</v>
      </c>
      <c r="D111" s="14" t="s">
        <v>53</v>
      </c>
      <c r="E111" s="79" t="s">
        <v>2172</v>
      </c>
      <c r="F111" s="14" t="s">
        <v>2499</v>
      </c>
      <c r="G111" s="57" t="s">
        <v>1027</v>
      </c>
      <c r="H111" s="11" t="s">
        <v>2058</v>
      </c>
      <c r="I111" s="11" t="s">
        <v>585</v>
      </c>
      <c r="J111" s="31" t="s">
        <v>481</v>
      </c>
      <c r="K111" s="38" t="s">
        <v>1395</v>
      </c>
      <c r="L111" s="108" t="s">
        <v>2283</v>
      </c>
      <c r="M111" s="11"/>
      <c r="N111" s="11" t="s">
        <v>49</v>
      </c>
      <c r="O111" s="11" t="s">
        <v>587</v>
      </c>
      <c r="P111" s="11"/>
      <c r="Q111" s="11"/>
      <c r="R111" s="15" t="s">
        <v>2406</v>
      </c>
      <c r="S111" s="21" t="s">
        <v>586</v>
      </c>
      <c r="T111" s="92"/>
      <c r="U111" s="67">
        <v>42207</v>
      </c>
      <c r="V111" s="42" t="s">
        <v>568</v>
      </c>
      <c r="W111" s="59"/>
      <c r="X111" s="58"/>
    </row>
    <row r="112" spans="1:24" ht="90" x14ac:dyDescent="0.25">
      <c r="A112" s="100" t="s">
        <v>2610</v>
      </c>
      <c r="B112" s="102" t="s">
        <v>220</v>
      </c>
      <c r="C112" s="11" t="s">
        <v>100</v>
      </c>
      <c r="D112" s="12" t="s">
        <v>226</v>
      </c>
      <c r="E112" s="78" t="s">
        <v>233</v>
      </c>
      <c r="F112" s="14" t="s">
        <v>2499</v>
      </c>
      <c r="G112" s="55"/>
      <c r="H112" s="11" t="s">
        <v>2122</v>
      </c>
      <c r="I112" s="11"/>
      <c r="J112" s="31" t="s">
        <v>489</v>
      </c>
      <c r="K112" s="35"/>
      <c r="L112" s="110" t="s">
        <v>2300</v>
      </c>
      <c r="M112" s="11"/>
      <c r="N112" s="11" t="s">
        <v>181</v>
      </c>
      <c r="O112" s="11" t="s">
        <v>789</v>
      </c>
      <c r="P112" s="11"/>
      <c r="Q112" s="11"/>
      <c r="R112" s="15" t="s">
        <v>2403</v>
      </c>
      <c r="S112" s="21" t="s">
        <v>101</v>
      </c>
      <c r="T112" s="92">
        <v>1354.23</v>
      </c>
      <c r="U112" s="67">
        <v>42206</v>
      </c>
      <c r="V112" s="42" t="s">
        <v>568</v>
      </c>
      <c r="W112" s="59"/>
      <c r="X112" s="58"/>
    </row>
    <row r="113" spans="1:24" ht="56.25" x14ac:dyDescent="0.25">
      <c r="A113" s="100" t="s">
        <v>2611</v>
      </c>
      <c r="B113" s="102" t="s">
        <v>1247</v>
      </c>
      <c r="C113" s="11"/>
      <c r="D113" s="14" t="s">
        <v>53</v>
      </c>
      <c r="E113" s="79" t="s">
        <v>2172</v>
      </c>
      <c r="F113" s="14" t="s">
        <v>2499</v>
      </c>
      <c r="G113" s="56"/>
      <c r="H113" s="11" t="s">
        <v>1248</v>
      </c>
      <c r="I113" s="11" t="s">
        <v>1252</v>
      </c>
      <c r="J113" s="31" t="s">
        <v>481</v>
      </c>
      <c r="K113" s="38" t="s">
        <v>1395</v>
      </c>
      <c r="L113" s="108" t="s">
        <v>2283</v>
      </c>
      <c r="M113" s="11" t="s">
        <v>59</v>
      </c>
      <c r="N113" s="11" t="s">
        <v>1249</v>
      </c>
      <c r="O113" s="11" t="s">
        <v>1250</v>
      </c>
      <c r="P113" s="11"/>
      <c r="Q113" s="11"/>
      <c r="R113" s="15" t="s">
        <v>2406</v>
      </c>
      <c r="S113" s="48" t="s">
        <v>1251</v>
      </c>
      <c r="T113" s="91"/>
      <c r="U113" s="67">
        <v>42531</v>
      </c>
      <c r="V113" s="42" t="s">
        <v>568</v>
      </c>
      <c r="W113" s="59"/>
      <c r="X113" s="58"/>
    </row>
    <row r="114" spans="1:24" ht="67.5" x14ac:dyDescent="0.25">
      <c r="A114" s="100" t="s">
        <v>2612</v>
      </c>
      <c r="B114" s="102" t="s">
        <v>1247</v>
      </c>
      <c r="C114" s="11"/>
      <c r="D114" s="14" t="s">
        <v>54</v>
      </c>
      <c r="E114" s="79" t="s">
        <v>2172</v>
      </c>
      <c r="F114" s="14" t="s">
        <v>2499</v>
      </c>
      <c r="G114" s="56"/>
      <c r="H114" s="11" t="s">
        <v>1253</v>
      </c>
      <c r="I114" s="11" t="s">
        <v>1252</v>
      </c>
      <c r="J114" s="31" t="s">
        <v>481</v>
      </c>
      <c r="K114" s="38" t="s">
        <v>1395</v>
      </c>
      <c r="L114" s="11"/>
      <c r="M114" s="11"/>
      <c r="N114" s="11"/>
      <c r="O114" s="11" t="s">
        <v>1254</v>
      </c>
      <c r="P114" s="11"/>
      <c r="Q114" s="11"/>
      <c r="R114" s="15" t="s">
        <v>2406</v>
      </c>
      <c r="S114" s="48" t="s">
        <v>1255</v>
      </c>
      <c r="T114" s="91"/>
      <c r="U114" s="67">
        <v>42531</v>
      </c>
      <c r="V114" s="42" t="s">
        <v>568</v>
      </c>
      <c r="W114" s="59"/>
      <c r="X114" s="58"/>
    </row>
    <row r="115" spans="1:24" ht="112.5" x14ac:dyDescent="0.25">
      <c r="A115" s="100" t="s">
        <v>2613</v>
      </c>
      <c r="B115" s="102" t="s">
        <v>102</v>
      </c>
      <c r="C115" s="11" t="s">
        <v>2443</v>
      </c>
      <c r="D115" s="14" t="s">
        <v>103</v>
      </c>
      <c r="E115" s="76" t="s">
        <v>146</v>
      </c>
      <c r="F115" s="14" t="s">
        <v>2499</v>
      </c>
      <c r="G115" s="56" t="s">
        <v>1024</v>
      </c>
      <c r="H115" s="11" t="s">
        <v>2010</v>
      </c>
      <c r="I115" s="11" t="s">
        <v>1648</v>
      </c>
      <c r="J115" s="39" t="s">
        <v>496</v>
      </c>
      <c r="K115" s="33" t="s">
        <v>495</v>
      </c>
      <c r="L115" s="111" t="s">
        <v>2294</v>
      </c>
      <c r="M115" s="11"/>
      <c r="N115" s="11" t="s">
        <v>169</v>
      </c>
      <c r="O115" s="11" t="s">
        <v>1487</v>
      </c>
      <c r="P115" s="11"/>
      <c r="Q115" s="11"/>
      <c r="R115" s="15" t="s">
        <v>2425</v>
      </c>
      <c r="S115" s="48" t="s">
        <v>253</v>
      </c>
      <c r="T115" s="91"/>
      <c r="U115" s="68">
        <v>42543</v>
      </c>
      <c r="V115" s="42" t="s">
        <v>568</v>
      </c>
      <c r="W115" s="59"/>
      <c r="X115" s="58"/>
    </row>
    <row r="116" spans="1:24" ht="67.5" x14ac:dyDescent="0.25">
      <c r="A116" s="100" t="s">
        <v>2614</v>
      </c>
      <c r="B116" s="102" t="s">
        <v>1256</v>
      </c>
      <c r="C116" s="11"/>
      <c r="D116" s="14" t="s">
        <v>54</v>
      </c>
      <c r="E116" s="78" t="s">
        <v>2171</v>
      </c>
      <c r="F116" s="14" t="s">
        <v>2499</v>
      </c>
      <c r="G116" s="56"/>
      <c r="H116" s="11" t="s">
        <v>1257</v>
      </c>
      <c r="I116" s="11"/>
      <c r="J116" s="31" t="s">
        <v>556</v>
      </c>
      <c r="K116" s="33" t="s">
        <v>557</v>
      </c>
      <c r="L116" s="110" t="s">
        <v>2291</v>
      </c>
      <c r="M116" s="11"/>
      <c r="N116" s="11" t="s">
        <v>1258</v>
      </c>
      <c r="O116" s="11" t="s">
        <v>1479</v>
      </c>
      <c r="P116" s="11"/>
      <c r="Q116" s="11"/>
      <c r="R116" s="15" t="s">
        <v>2426</v>
      </c>
      <c r="S116" s="48" t="s">
        <v>1259</v>
      </c>
      <c r="T116" s="91"/>
      <c r="U116" s="67">
        <v>42531</v>
      </c>
      <c r="V116" s="42" t="s">
        <v>568</v>
      </c>
      <c r="W116" s="59"/>
      <c r="X116" s="58"/>
    </row>
    <row r="117" spans="1:24" ht="45" x14ac:dyDescent="0.25">
      <c r="A117" s="100" t="s">
        <v>2615</v>
      </c>
      <c r="B117" s="102" t="s">
        <v>1675</v>
      </c>
      <c r="C117" s="11"/>
      <c r="D117" s="14"/>
      <c r="E117" s="76"/>
      <c r="F117" s="14" t="s">
        <v>2499</v>
      </c>
      <c r="G117" s="61"/>
      <c r="H117" s="11"/>
      <c r="I117" s="11" t="s">
        <v>1676</v>
      </c>
      <c r="J117" s="62"/>
      <c r="K117" s="63"/>
      <c r="L117" s="11"/>
      <c r="M117" s="11"/>
      <c r="N117" s="11"/>
      <c r="O117" s="11"/>
      <c r="P117" s="11"/>
      <c r="Q117" s="11"/>
      <c r="R117" s="15"/>
      <c r="S117" s="84"/>
      <c r="T117" s="93"/>
      <c r="U117" s="68">
        <v>42543</v>
      </c>
      <c r="V117" s="42" t="s">
        <v>568</v>
      </c>
      <c r="W117" s="59"/>
      <c r="X117" s="58"/>
    </row>
    <row r="118" spans="1:24" ht="157.5" x14ac:dyDescent="0.25">
      <c r="A118" s="100" t="s">
        <v>2616</v>
      </c>
      <c r="B118" s="102" t="s">
        <v>588</v>
      </c>
      <c r="C118" s="11"/>
      <c r="D118" s="14" t="s">
        <v>589</v>
      </c>
      <c r="E118" s="76" t="s">
        <v>2182</v>
      </c>
      <c r="F118" s="14" t="s">
        <v>2499</v>
      </c>
      <c r="G118" s="55" t="s">
        <v>1029</v>
      </c>
      <c r="H118" s="11" t="s">
        <v>2166</v>
      </c>
      <c r="I118" s="11" t="s">
        <v>590</v>
      </c>
      <c r="J118" s="31" t="s">
        <v>554</v>
      </c>
      <c r="K118" s="33" t="s">
        <v>1765</v>
      </c>
      <c r="L118" s="109" t="s">
        <v>2347</v>
      </c>
      <c r="M118" s="11"/>
      <c r="N118" s="11" t="s">
        <v>33</v>
      </c>
      <c r="O118" s="11" t="s">
        <v>180</v>
      </c>
      <c r="P118" s="11"/>
      <c r="Q118" s="11"/>
      <c r="R118" s="15" t="s">
        <v>2415</v>
      </c>
      <c r="S118" s="45" t="s">
        <v>1177</v>
      </c>
      <c r="T118" s="92"/>
      <c r="U118" s="67">
        <v>42207</v>
      </c>
      <c r="V118" s="42" t="s">
        <v>568</v>
      </c>
      <c r="W118" s="59"/>
      <c r="X118" s="58"/>
    </row>
    <row r="119" spans="1:24" ht="33.75" x14ac:dyDescent="0.25">
      <c r="A119" s="100" t="s">
        <v>2617</v>
      </c>
      <c r="B119" s="102" t="s">
        <v>1677</v>
      </c>
      <c r="C119" s="11"/>
      <c r="D119" s="14"/>
      <c r="E119" s="76"/>
      <c r="F119" s="14" t="s">
        <v>2499</v>
      </c>
      <c r="G119" s="61"/>
      <c r="H119" s="11"/>
      <c r="I119" s="11" t="s">
        <v>1678</v>
      </c>
      <c r="J119" s="62"/>
      <c r="K119" s="63"/>
      <c r="L119" s="11"/>
      <c r="M119" s="11"/>
      <c r="N119" s="11"/>
      <c r="O119" s="11"/>
      <c r="P119" s="11"/>
      <c r="Q119" s="11"/>
      <c r="R119" s="15"/>
      <c r="S119" s="84"/>
      <c r="T119" s="93"/>
      <c r="U119" s="68">
        <v>42543</v>
      </c>
      <c r="V119" s="42" t="s">
        <v>568</v>
      </c>
      <c r="W119" s="59"/>
      <c r="X119" s="58"/>
    </row>
    <row r="120" spans="1:24" ht="45" x14ac:dyDescent="0.25">
      <c r="A120" s="100" t="s">
        <v>2618</v>
      </c>
      <c r="B120" s="102" t="s">
        <v>1825</v>
      </c>
      <c r="C120" s="11" t="s">
        <v>1826</v>
      </c>
      <c r="D120" s="14" t="s">
        <v>103</v>
      </c>
      <c r="E120" s="76" t="s">
        <v>146</v>
      </c>
      <c r="F120" s="14" t="s">
        <v>2499</v>
      </c>
      <c r="G120" s="56" t="s">
        <v>1024</v>
      </c>
      <c r="H120" s="11" t="s">
        <v>2011</v>
      </c>
      <c r="I120" s="11"/>
      <c r="J120" s="31"/>
      <c r="K120" s="35"/>
      <c r="L120" s="11"/>
      <c r="M120" s="11"/>
      <c r="N120" s="11"/>
      <c r="O120" s="11" t="s">
        <v>1827</v>
      </c>
      <c r="P120" s="11"/>
      <c r="Q120" s="11"/>
      <c r="R120" s="15" t="s">
        <v>2405</v>
      </c>
      <c r="S120" s="48" t="s">
        <v>1828</v>
      </c>
      <c r="T120" s="91">
        <v>15770.52</v>
      </c>
      <c r="U120" s="67">
        <v>42550</v>
      </c>
      <c r="V120" s="42" t="s">
        <v>568</v>
      </c>
      <c r="W120" s="59"/>
      <c r="X120" s="58"/>
    </row>
    <row r="121" spans="1:24" ht="45" x14ac:dyDescent="0.25">
      <c r="A121" s="100" t="s">
        <v>2619</v>
      </c>
      <c r="B121" s="102" t="s">
        <v>592</v>
      </c>
      <c r="C121" s="11" t="s">
        <v>593</v>
      </c>
      <c r="D121" s="14" t="s">
        <v>56</v>
      </c>
      <c r="E121" s="78" t="s">
        <v>2171</v>
      </c>
      <c r="F121" s="14" t="s">
        <v>2499</v>
      </c>
      <c r="G121" s="56" t="s">
        <v>1023</v>
      </c>
      <c r="H121" s="11" t="s">
        <v>1958</v>
      </c>
      <c r="I121" s="11" t="s">
        <v>527</v>
      </c>
      <c r="J121" s="31" t="s">
        <v>480</v>
      </c>
      <c r="K121" s="33" t="s">
        <v>473</v>
      </c>
      <c r="L121" s="109" t="s">
        <v>2336</v>
      </c>
      <c r="M121" s="11" t="s">
        <v>296</v>
      </c>
      <c r="N121" s="11" t="s">
        <v>595</v>
      </c>
      <c r="O121" s="11" t="s">
        <v>596</v>
      </c>
      <c r="P121" s="11"/>
      <c r="Q121" s="11"/>
      <c r="R121" s="15" t="s">
        <v>2426</v>
      </c>
      <c r="S121" s="21" t="s">
        <v>594</v>
      </c>
      <c r="T121" s="92"/>
      <c r="U121" s="67">
        <v>42207</v>
      </c>
      <c r="V121" s="42" t="s">
        <v>568</v>
      </c>
      <c r="W121" s="59"/>
      <c r="X121" s="58"/>
    </row>
    <row r="122" spans="1:24" ht="90" x14ac:dyDescent="0.25">
      <c r="A122" s="100" t="s">
        <v>2620</v>
      </c>
      <c r="B122" s="102" t="s">
        <v>1260</v>
      </c>
      <c r="C122" s="11" t="s">
        <v>1261</v>
      </c>
      <c r="D122" s="14" t="s">
        <v>226</v>
      </c>
      <c r="E122" s="76" t="s">
        <v>233</v>
      </c>
      <c r="F122" s="14" t="s">
        <v>2499</v>
      </c>
      <c r="G122" s="56"/>
      <c r="H122" s="11" t="s">
        <v>2142</v>
      </c>
      <c r="I122" s="11" t="s">
        <v>1262</v>
      </c>
      <c r="J122" s="31" t="s">
        <v>489</v>
      </c>
      <c r="K122" s="35"/>
      <c r="L122" s="110" t="s">
        <v>2321</v>
      </c>
      <c r="M122" s="11"/>
      <c r="N122" s="11" t="s">
        <v>181</v>
      </c>
      <c r="O122" s="11" t="s">
        <v>1263</v>
      </c>
      <c r="P122" s="11"/>
      <c r="Q122" s="11"/>
      <c r="R122" s="15" t="s">
        <v>2403</v>
      </c>
      <c r="S122" s="48" t="s">
        <v>1264</v>
      </c>
      <c r="T122" s="91"/>
      <c r="U122" s="67">
        <v>42531</v>
      </c>
      <c r="V122" s="42" t="s">
        <v>568</v>
      </c>
      <c r="W122" s="59"/>
      <c r="X122" s="58"/>
    </row>
    <row r="123" spans="1:24" ht="78.75" x14ac:dyDescent="0.25">
      <c r="A123" s="100" t="s">
        <v>2621</v>
      </c>
      <c r="B123" s="102" t="s">
        <v>607</v>
      </c>
      <c r="C123" s="11" t="s">
        <v>608</v>
      </c>
      <c r="D123" s="14" t="s">
        <v>55</v>
      </c>
      <c r="E123" s="76" t="s">
        <v>26</v>
      </c>
      <c r="F123" s="14" t="s">
        <v>2499</v>
      </c>
      <c r="G123" s="55"/>
      <c r="H123" s="11" t="s">
        <v>612</v>
      </c>
      <c r="I123" s="11" t="s">
        <v>613</v>
      </c>
      <c r="J123" s="31" t="s">
        <v>486</v>
      </c>
      <c r="K123" s="35"/>
      <c r="L123" s="11"/>
      <c r="M123" s="11"/>
      <c r="N123" s="11" t="s">
        <v>609</v>
      </c>
      <c r="O123" s="11" t="s">
        <v>610</v>
      </c>
      <c r="P123" s="11"/>
      <c r="Q123" s="11"/>
      <c r="R123" s="15" t="s">
        <v>2403</v>
      </c>
      <c r="S123" s="21" t="s">
        <v>611</v>
      </c>
      <c r="T123" s="92">
        <v>1082.57</v>
      </c>
      <c r="U123" s="67">
        <v>42207</v>
      </c>
      <c r="V123" s="42" t="s">
        <v>568</v>
      </c>
      <c r="W123" s="59"/>
      <c r="X123" s="58"/>
    </row>
    <row r="124" spans="1:24" ht="45" x14ac:dyDescent="0.25">
      <c r="A124" s="100" t="s">
        <v>2622</v>
      </c>
      <c r="B124" s="102" t="s">
        <v>1034</v>
      </c>
      <c r="C124" s="11" t="s">
        <v>599</v>
      </c>
      <c r="D124" s="14" t="s">
        <v>56</v>
      </c>
      <c r="E124" s="76" t="s">
        <v>2171</v>
      </c>
      <c r="F124" s="14" t="s">
        <v>2499</v>
      </c>
      <c r="G124" s="56" t="s">
        <v>1023</v>
      </c>
      <c r="H124" s="11" t="s">
        <v>1959</v>
      </c>
      <c r="I124" s="11" t="s">
        <v>527</v>
      </c>
      <c r="J124" s="31" t="s">
        <v>478</v>
      </c>
      <c r="K124" s="33" t="s">
        <v>1761</v>
      </c>
      <c r="L124" s="11"/>
      <c r="M124" s="11"/>
      <c r="N124" s="11" t="s">
        <v>29</v>
      </c>
      <c r="O124" s="11" t="s">
        <v>601</v>
      </c>
      <c r="P124" s="11"/>
      <c r="Q124" s="11"/>
      <c r="R124" s="15" t="s">
        <v>2426</v>
      </c>
      <c r="S124" s="21" t="s">
        <v>600</v>
      </c>
      <c r="T124" s="92"/>
      <c r="U124" s="67">
        <v>42207</v>
      </c>
      <c r="V124" s="42" t="s">
        <v>568</v>
      </c>
      <c r="W124" s="59"/>
      <c r="X124" s="58"/>
    </row>
    <row r="125" spans="1:24" ht="101.25" x14ac:dyDescent="0.25">
      <c r="A125" s="100" t="s">
        <v>2623</v>
      </c>
      <c r="B125" s="102" t="s">
        <v>597</v>
      </c>
      <c r="C125" s="11"/>
      <c r="D125" s="14" t="s">
        <v>226</v>
      </c>
      <c r="E125" s="76" t="s">
        <v>233</v>
      </c>
      <c r="F125" s="14" t="s">
        <v>2499</v>
      </c>
      <c r="G125" s="55"/>
      <c r="H125" s="11" t="s">
        <v>2140</v>
      </c>
      <c r="I125" s="11" t="s">
        <v>527</v>
      </c>
      <c r="J125" s="31" t="s">
        <v>489</v>
      </c>
      <c r="K125" s="35"/>
      <c r="L125" s="110" t="s">
        <v>2316</v>
      </c>
      <c r="M125" s="11"/>
      <c r="N125" s="11" t="s">
        <v>181</v>
      </c>
      <c r="O125" s="11" t="s">
        <v>663</v>
      </c>
      <c r="P125" s="11"/>
      <c r="Q125" s="11"/>
      <c r="R125" s="15" t="s">
        <v>2403</v>
      </c>
      <c r="S125" s="43" t="s">
        <v>598</v>
      </c>
      <c r="T125" s="92">
        <v>605.69000000000005</v>
      </c>
      <c r="U125" s="67">
        <v>42207</v>
      </c>
      <c r="V125" s="42" t="s">
        <v>568</v>
      </c>
      <c r="W125" s="59"/>
      <c r="X125" s="58"/>
    </row>
    <row r="126" spans="1:24" ht="101.25" x14ac:dyDescent="0.25">
      <c r="A126" s="100" t="s">
        <v>2624</v>
      </c>
      <c r="B126" s="102" t="s">
        <v>1707</v>
      </c>
      <c r="C126" s="11" t="s">
        <v>1708</v>
      </c>
      <c r="D126" s="14" t="s">
        <v>226</v>
      </c>
      <c r="E126" s="76" t="s">
        <v>233</v>
      </c>
      <c r="F126" s="14" t="s">
        <v>2499</v>
      </c>
      <c r="G126" s="56"/>
      <c r="H126" s="11" t="s">
        <v>2143</v>
      </c>
      <c r="I126" s="11"/>
      <c r="J126" s="31" t="s">
        <v>489</v>
      </c>
      <c r="K126" s="35"/>
      <c r="L126" s="110" t="s">
        <v>2318</v>
      </c>
      <c r="M126" s="11"/>
      <c r="N126" s="11" t="s">
        <v>181</v>
      </c>
      <c r="O126" s="11" t="s">
        <v>1709</v>
      </c>
      <c r="P126" s="11"/>
      <c r="Q126" s="11"/>
      <c r="R126" s="15" t="s">
        <v>2403</v>
      </c>
      <c r="S126" s="48" t="s">
        <v>1710</v>
      </c>
      <c r="T126" s="91"/>
      <c r="U126" s="67">
        <v>42544</v>
      </c>
      <c r="V126" s="42" t="s">
        <v>568</v>
      </c>
      <c r="W126" s="59"/>
      <c r="X126" s="58"/>
    </row>
    <row r="127" spans="1:24" ht="90" x14ac:dyDescent="0.25">
      <c r="A127" s="100" t="s">
        <v>2625</v>
      </c>
      <c r="B127" s="102" t="s">
        <v>602</v>
      </c>
      <c r="C127" s="11" t="s">
        <v>1265</v>
      </c>
      <c r="D127" s="14" t="s">
        <v>226</v>
      </c>
      <c r="E127" s="76" t="s">
        <v>233</v>
      </c>
      <c r="F127" s="14" t="s">
        <v>2499</v>
      </c>
      <c r="G127" s="55"/>
      <c r="H127" s="11" t="s">
        <v>2144</v>
      </c>
      <c r="I127" s="11" t="s">
        <v>527</v>
      </c>
      <c r="J127" s="31" t="s">
        <v>489</v>
      </c>
      <c r="K127" s="35"/>
      <c r="L127" s="110" t="s">
        <v>2311</v>
      </c>
      <c r="M127" s="11"/>
      <c r="N127" s="11" t="s">
        <v>181</v>
      </c>
      <c r="O127" s="11" t="s">
        <v>663</v>
      </c>
      <c r="P127" s="11"/>
      <c r="Q127" s="11"/>
      <c r="R127" s="15" t="s">
        <v>2403</v>
      </c>
      <c r="S127" s="21" t="s">
        <v>603</v>
      </c>
      <c r="T127" s="92"/>
      <c r="U127" s="67">
        <v>42531</v>
      </c>
      <c r="V127" s="42" t="s">
        <v>568</v>
      </c>
      <c r="W127" s="59"/>
      <c r="X127" s="58"/>
    </row>
    <row r="128" spans="1:24" ht="67.5" x14ac:dyDescent="0.25">
      <c r="A128" s="100" t="s">
        <v>2626</v>
      </c>
      <c r="B128" s="102" t="s">
        <v>604</v>
      </c>
      <c r="C128" s="11"/>
      <c r="D128" s="14" t="s">
        <v>56</v>
      </c>
      <c r="E128" s="76" t="s">
        <v>26</v>
      </c>
      <c r="F128" s="14" t="s">
        <v>2499</v>
      </c>
      <c r="G128" s="56" t="s">
        <v>1023</v>
      </c>
      <c r="H128" s="11" t="s">
        <v>1960</v>
      </c>
      <c r="I128" s="11" t="s">
        <v>605</v>
      </c>
      <c r="J128" s="31"/>
      <c r="K128" s="38"/>
      <c r="L128" s="25"/>
      <c r="M128" s="11"/>
      <c r="N128" s="11" t="s">
        <v>29</v>
      </c>
      <c r="O128" s="11" t="s">
        <v>1014</v>
      </c>
      <c r="P128" s="11"/>
      <c r="Q128" s="11"/>
      <c r="R128" s="15" t="s">
        <v>2406</v>
      </c>
      <c r="S128" s="21" t="s">
        <v>606</v>
      </c>
      <c r="T128" s="92">
        <v>1866.44</v>
      </c>
      <c r="U128" s="67">
        <v>42207</v>
      </c>
      <c r="V128" s="42" t="s">
        <v>568</v>
      </c>
      <c r="W128" s="59"/>
      <c r="X128" s="58"/>
    </row>
    <row r="129" spans="1:24" ht="90" x14ac:dyDescent="0.25">
      <c r="A129" s="100" t="s">
        <v>2627</v>
      </c>
      <c r="B129" s="102" t="s">
        <v>1266</v>
      </c>
      <c r="C129" s="11" t="s">
        <v>1267</v>
      </c>
      <c r="D129" s="14" t="s">
        <v>54</v>
      </c>
      <c r="E129" s="76" t="s">
        <v>233</v>
      </c>
      <c r="F129" s="14" t="s">
        <v>2499</v>
      </c>
      <c r="G129" s="56"/>
      <c r="H129" s="11" t="s">
        <v>1268</v>
      </c>
      <c r="I129" s="11"/>
      <c r="J129" s="31"/>
      <c r="K129" s="35"/>
      <c r="L129" s="110" t="s">
        <v>2335</v>
      </c>
      <c r="M129" s="11"/>
      <c r="N129" s="11"/>
      <c r="O129" s="11" t="s">
        <v>1269</v>
      </c>
      <c r="P129" s="11"/>
      <c r="Q129" s="11"/>
      <c r="R129" s="15" t="s">
        <v>2406</v>
      </c>
      <c r="S129" s="48" t="s">
        <v>1270</v>
      </c>
      <c r="T129" s="91"/>
      <c r="U129" s="67">
        <v>42531</v>
      </c>
      <c r="V129" s="42" t="s">
        <v>568</v>
      </c>
      <c r="W129" s="59"/>
      <c r="X129" s="58"/>
    </row>
    <row r="130" spans="1:24" ht="101.25" x14ac:dyDescent="0.25">
      <c r="A130" s="100" t="s">
        <v>2628</v>
      </c>
      <c r="B130" s="102" t="s">
        <v>517</v>
      </c>
      <c r="C130" s="11"/>
      <c r="D130" s="14" t="s">
        <v>103</v>
      </c>
      <c r="E130" s="78" t="s">
        <v>2171</v>
      </c>
      <c r="F130" s="14" t="s">
        <v>2499</v>
      </c>
      <c r="G130" s="54" t="s">
        <v>1024</v>
      </c>
      <c r="H130" s="11" t="s">
        <v>2012</v>
      </c>
      <c r="I130" s="11"/>
      <c r="J130" s="31" t="s">
        <v>516</v>
      </c>
      <c r="K130" s="33" t="s">
        <v>1762</v>
      </c>
      <c r="L130" s="110" t="s">
        <v>2333</v>
      </c>
      <c r="M130" s="11"/>
      <c r="N130" s="11" t="s">
        <v>33</v>
      </c>
      <c r="O130" s="11" t="s">
        <v>521</v>
      </c>
      <c r="P130" s="11"/>
      <c r="Q130" s="11"/>
      <c r="R130" s="15" t="s">
        <v>2426</v>
      </c>
      <c r="S130" s="21" t="s">
        <v>520</v>
      </c>
      <c r="T130" s="92"/>
      <c r="U130" s="67">
        <v>42206</v>
      </c>
      <c r="V130" s="42" t="s">
        <v>568</v>
      </c>
      <c r="W130" s="59"/>
      <c r="X130" s="58"/>
    </row>
    <row r="131" spans="1:24" ht="101.25" x14ac:dyDescent="0.25">
      <c r="A131" s="100" t="s">
        <v>2629</v>
      </c>
      <c r="B131" s="102" t="s">
        <v>518</v>
      </c>
      <c r="C131" s="11"/>
      <c r="D131" s="14" t="s">
        <v>103</v>
      </c>
      <c r="E131" s="76" t="s">
        <v>233</v>
      </c>
      <c r="F131" s="14" t="s">
        <v>2499</v>
      </c>
      <c r="G131" s="54" t="s">
        <v>1024</v>
      </c>
      <c r="H131" s="11" t="s">
        <v>2013</v>
      </c>
      <c r="I131" s="11"/>
      <c r="J131" s="31" t="s">
        <v>489</v>
      </c>
      <c r="K131" s="33"/>
      <c r="L131" s="110" t="s">
        <v>2333</v>
      </c>
      <c r="M131" s="11"/>
      <c r="N131" s="11" t="s">
        <v>33</v>
      </c>
      <c r="O131" s="11" t="s">
        <v>663</v>
      </c>
      <c r="P131" s="11"/>
      <c r="Q131" s="11"/>
      <c r="R131" s="15" t="s">
        <v>2403</v>
      </c>
      <c r="S131" s="21" t="s">
        <v>519</v>
      </c>
      <c r="T131" s="92">
        <v>460.89</v>
      </c>
      <c r="U131" s="67">
        <v>42206</v>
      </c>
      <c r="V131" s="42" t="s">
        <v>568</v>
      </c>
      <c r="W131" s="59"/>
      <c r="X131" s="58"/>
    </row>
    <row r="132" spans="1:24" x14ac:dyDescent="0.25">
      <c r="A132" s="100" t="s">
        <v>2630</v>
      </c>
      <c r="B132" s="102" t="s">
        <v>376</v>
      </c>
      <c r="C132" s="25"/>
      <c r="D132" s="14"/>
      <c r="E132" s="76"/>
      <c r="F132" s="14" t="s">
        <v>2499</v>
      </c>
      <c r="G132" s="55"/>
      <c r="H132" s="11"/>
      <c r="I132" s="25" t="s">
        <v>375</v>
      </c>
      <c r="J132" s="31"/>
      <c r="K132" s="35"/>
      <c r="L132" s="11"/>
      <c r="M132" s="11"/>
      <c r="N132" s="11"/>
      <c r="O132" s="11"/>
      <c r="P132" s="11"/>
      <c r="Q132" s="11"/>
      <c r="R132" s="15"/>
      <c r="S132" s="45"/>
      <c r="T132" s="92"/>
      <c r="U132" s="67">
        <v>42206</v>
      </c>
      <c r="V132" s="42" t="s">
        <v>568</v>
      </c>
      <c r="W132" s="59"/>
      <c r="X132" s="58"/>
    </row>
    <row r="133" spans="1:24" ht="135" x14ac:dyDescent="0.25">
      <c r="A133" s="100" t="s">
        <v>2631</v>
      </c>
      <c r="B133" s="102" t="s">
        <v>1081</v>
      </c>
      <c r="C133" s="11" t="s">
        <v>2444</v>
      </c>
      <c r="D133" s="14" t="s">
        <v>53</v>
      </c>
      <c r="E133" s="76" t="s">
        <v>26</v>
      </c>
      <c r="F133" s="14" t="s">
        <v>2499</v>
      </c>
      <c r="G133" s="55" t="s">
        <v>1026</v>
      </c>
      <c r="H133" s="11" t="s">
        <v>2161</v>
      </c>
      <c r="I133" s="11" t="s">
        <v>766</v>
      </c>
      <c r="J133" s="31" t="s">
        <v>555</v>
      </c>
      <c r="K133" s="35"/>
      <c r="L133" s="109" t="s">
        <v>2336</v>
      </c>
      <c r="M133" s="11" t="s">
        <v>59</v>
      </c>
      <c r="N133" s="11" t="s">
        <v>767</v>
      </c>
      <c r="O133" s="11" t="s">
        <v>407</v>
      </c>
      <c r="P133" s="11"/>
      <c r="Q133" s="11"/>
      <c r="R133" s="15" t="s">
        <v>2406</v>
      </c>
      <c r="S133" s="19" t="s">
        <v>408</v>
      </c>
      <c r="T133" s="91"/>
      <c r="U133" s="67">
        <v>42209</v>
      </c>
      <c r="V133" s="42" t="s">
        <v>568</v>
      </c>
      <c r="W133" s="59"/>
      <c r="X133" s="58"/>
    </row>
    <row r="134" spans="1:24" ht="135" x14ac:dyDescent="0.25">
      <c r="A134" s="100" t="s">
        <v>2632</v>
      </c>
      <c r="B134" s="102" t="s">
        <v>1082</v>
      </c>
      <c r="C134" s="11" t="s">
        <v>2445</v>
      </c>
      <c r="D134" s="14" t="s">
        <v>53</v>
      </c>
      <c r="E134" s="76" t="s">
        <v>26</v>
      </c>
      <c r="F134" s="14" t="s">
        <v>2499</v>
      </c>
      <c r="G134" s="55" t="s">
        <v>1026</v>
      </c>
      <c r="H134" s="11" t="s">
        <v>2161</v>
      </c>
      <c r="I134" s="11" t="s">
        <v>646</v>
      </c>
      <c r="J134" s="31" t="s">
        <v>470</v>
      </c>
      <c r="K134" s="38" t="s">
        <v>513</v>
      </c>
      <c r="L134" s="109" t="s">
        <v>2336</v>
      </c>
      <c r="M134" s="11" t="s">
        <v>59</v>
      </c>
      <c r="N134" s="11" t="s">
        <v>767</v>
      </c>
      <c r="O134" s="11" t="s">
        <v>407</v>
      </c>
      <c r="P134" s="11"/>
      <c r="Q134" s="11"/>
      <c r="R134" s="15" t="s">
        <v>2406</v>
      </c>
      <c r="S134" s="19" t="s">
        <v>645</v>
      </c>
      <c r="T134" s="91">
        <v>273.57</v>
      </c>
      <c r="U134" s="67">
        <v>42209</v>
      </c>
      <c r="V134" s="42" t="s">
        <v>568</v>
      </c>
      <c r="W134" s="59"/>
      <c r="X134" s="58"/>
    </row>
    <row r="135" spans="1:24" ht="135" x14ac:dyDescent="0.25">
      <c r="A135" s="100" t="s">
        <v>2633</v>
      </c>
      <c r="B135" s="102" t="s">
        <v>1083</v>
      </c>
      <c r="C135" s="11" t="s">
        <v>2446</v>
      </c>
      <c r="D135" s="14" t="s">
        <v>53</v>
      </c>
      <c r="E135" s="76" t="s">
        <v>26</v>
      </c>
      <c r="F135" s="14" t="s">
        <v>2499</v>
      </c>
      <c r="G135" s="55" t="s">
        <v>1026</v>
      </c>
      <c r="H135" s="11" t="s">
        <v>2161</v>
      </c>
      <c r="I135" s="11" t="s">
        <v>768</v>
      </c>
      <c r="J135" s="31" t="s">
        <v>555</v>
      </c>
      <c r="K135" s="35"/>
      <c r="L135" s="109" t="s">
        <v>2336</v>
      </c>
      <c r="M135" s="11" t="s">
        <v>59</v>
      </c>
      <c r="N135" s="11" t="s">
        <v>767</v>
      </c>
      <c r="O135" s="11" t="s">
        <v>407</v>
      </c>
      <c r="P135" s="11"/>
      <c r="Q135" s="11"/>
      <c r="R135" s="15" t="s">
        <v>2406</v>
      </c>
      <c r="S135" s="19" t="s">
        <v>763</v>
      </c>
      <c r="T135" s="91">
        <v>377.35</v>
      </c>
      <c r="U135" s="67">
        <v>42209</v>
      </c>
      <c r="V135" s="42" t="s">
        <v>568</v>
      </c>
      <c r="W135" s="59"/>
      <c r="X135" s="58"/>
    </row>
    <row r="136" spans="1:24" ht="45" x14ac:dyDescent="0.25">
      <c r="A136" s="100" t="s">
        <v>2634</v>
      </c>
      <c r="B136" s="102" t="s">
        <v>370</v>
      </c>
      <c r="C136" s="11" t="s">
        <v>371</v>
      </c>
      <c r="D136" s="14" t="s">
        <v>103</v>
      </c>
      <c r="E136" s="76" t="s">
        <v>2171</v>
      </c>
      <c r="F136" s="14" t="s">
        <v>2499</v>
      </c>
      <c r="G136" s="54" t="s">
        <v>1024</v>
      </c>
      <c r="H136" s="11" t="s">
        <v>2001</v>
      </c>
      <c r="I136" s="11" t="s">
        <v>527</v>
      </c>
      <c r="J136" s="31" t="s">
        <v>493</v>
      </c>
      <c r="K136" s="33" t="s">
        <v>494</v>
      </c>
      <c r="L136" s="109" t="s">
        <v>2340</v>
      </c>
      <c r="M136" s="11"/>
      <c r="N136" s="11" t="s">
        <v>33</v>
      </c>
      <c r="O136" s="11" t="s">
        <v>1011</v>
      </c>
      <c r="P136" s="11"/>
      <c r="Q136" s="11"/>
      <c r="R136" s="22" t="s">
        <v>2426</v>
      </c>
      <c r="S136" s="21" t="s">
        <v>372</v>
      </c>
      <c r="T136" s="92"/>
      <c r="U136" s="67">
        <v>42207</v>
      </c>
      <c r="V136" s="42" t="s">
        <v>568</v>
      </c>
      <c r="W136" s="59"/>
      <c r="X136" s="58"/>
    </row>
    <row r="137" spans="1:24" ht="135" x14ac:dyDescent="0.25">
      <c r="A137" s="100" t="s">
        <v>2635</v>
      </c>
      <c r="B137" s="102" t="s">
        <v>1084</v>
      </c>
      <c r="C137" s="11" t="s">
        <v>2447</v>
      </c>
      <c r="D137" s="14" t="s">
        <v>53</v>
      </c>
      <c r="E137" s="76" t="s">
        <v>26</v>
      </c>
      <c r="F137" s="14" t="s">
        <v>2499</v>
      </c>
      <c r="G137" s="55" t="s">
        <v>1026</v>
      </c>
      <c r="H137" s="11" t="s">
        <v>2161</v>
      </c>
      <c r="I137" s="11" t="s">
        <v>769</v>
      </c>
      <c r="J137" s="31" t="s">
        <v>555</v>
      </c>
      <c r="K137" s="35"/>
      <c r="L137" s="109" t="s">
        <v>2336</v>
      </c>
      <c r="M137" s="11" t="s">
        <v>59</v>
      </c>
      <c r="N137" s="11" t="s">
        <v>767</v>
      </c>
      <c r="O137" s="11" t="s">
        <v>407</v>
      </c>
      <c r="P137" s="11"/>
      <c r="Q137" s="11"/>
      <c r="R137" s="15" t="s">
        <v>2406</v>
      </c>
      <c r="S137" s="41" t="s">
        <v>764</v>
      </c>
      <c r="T137" s="91">
        <v>377.35</v>
      </c>
      <c r="U137" s="67">
        <v>42209</v>
      </c>
      <c r="V137" s="42" t="s">
        <v>568</v>
      </c>
      <c r="W137" s="59"/>
      <c r="X137" s="58"/>
    </row>
    <row r="138" spans="1:24" ht="135" x14ac:dyDescent="0.25">
      <c r="A138" s="100" t="s">
        <v>2636</v>
      </c>
      <c r="B138" s="102" t="s">
        <v>639</v>
      </c>
      <c r="C138" s="11" t="s">
        <v>2448</v>
      </c>
      <c r="D138" s="14" t="s">
        <v>53</v>
      </c>
      <c r="E138" s="76" t="s">
        <v>2171</v>
      </c>
      <c r="F138" s="14" t="s">
        <v>2499</v>
      </c>
      <c r="G138" s="55" t="s">
        <v>1026</v>
      </c>
      <c r="H138" s="11" t="s">
        <v>2162</v>
      </c>
      <c r="I138" s="11" t="s">
        <v>644</v>
      </c>
      <c r="J138" s="31" t="s">
        <v>478</v>
      </c>
      <c r="K138" s="33" t="s">
        <v>1761</v>
      </c>
      <c r="L138" s="11"/>
      <c r="M138" s="11" t="s">
        <v>296</v>
      </c>
      <c r="N138" s="11" t="s">
        <v>1053</v>
      </c>
      <c r="O138" s="11" t="s">
        <v>641</v>
      </c>
      <c r="P138" s="11"/>
      <c r="Q138" s="11"/>
      <c r="R138" s="15" t="s">
        <v>2426</v>
      </c>
      <c r="S138" s="21" t="s">
        <v>642</v>
      </c>
      <c r="T138" s="92"/>
      <c r="U138" s="67">
        <v>42222</v>
      </c>
      <c r="V138" s="42" t="s">
        <v>568</v>
      </c>
      <c r="W138" s="59"/>
      <c r="X138" s="58"/>
    </row>
    <row r="139" spans="1:24" ht="135" x14ac:dyDescent="0.25">
      <c r="A139" s="100" t="s">
        <v>2637</v>
      </c>
      <c r="B139" s="102" t="s">
        <v>640</v>
      </c>
      <c r="C139" s="11" t="s">
        <v>2448</v>
      </c>
      <c r="D139" s="14" t="s">
        <v>53</v>
      </c>
      <c r="E139" s="76" t="s">
        <v>26</v>
      </c>
      <c r="F139" s="14" t="s">
        <v>2499</v>
      </c>
      <c r="G139" s="55" t="s">
        <v>1026</v>
      </c>
      <c r="H139" s="11" t="s">
        <v>2163</v>
      </c>
      <c r="I139" s="11" t="s">
        <v>644</v>
      </c>
      <c r="J139" s="31" t="s">
        <v>555</v>
      </c>
      <c r="K139" s="35"/>
      <c r="L139" s="109" t="s">
        <v>2336</v>
      </c>
      <c r="M139" s="11" t="s">
        <v>59</v>
      </c>
      <c r="N139" s="11" t="s">
        <v>767</v>
      </c>
      <c r="O139" s="11" t="s">
        <v>407</v>
      </c>
      <c r="P139" s="11"/>
      <c r="Q139" s="11"/>
      <c r="R139" s="15" t="s">
        <v>2406</v>
      </c>
      <c r="S139" s="21" t="s">
        <v>643</v>
      </c>
      <c r="T139" s="92">
        <v>498.94</v>
      </c>
      <c r="U139" s="67">
        <v>42208</v>
      </c>
      <c r="V139" s="42" t="s">
        <v>568</v>
      </c>
      <c r="W139" s="59"/>
      <c r="X139" s="58"/>
    </row>
    <row r="140" spans="1:24" ht="101.25" x14ac:dyDescent="0.25">
      <c r="A140" s="100" t="s">
        <v>2638</v>
      </c>
      <c r="B140" s="102" t="s">
        <v>1271</v>
      </c>
      <c r="C140" s="11" t="s">
        <v>2448</v>
      </c>
      <c r="D140" s="14" t="s">
        <v>53</v>
      </c>
      <c r="E140" s="76" t="s">
        <v>26</v>
      </c>
      <c r="F140" s="14" t="s">
        <v>2499</v>
      </c>
      <c r="G140" s="56" t="s">
        <v>1026</v>
      </c>
      <c r="H140" s="11" t="s">
        <v>1679</v>
      </c>
      <c r="I140" s="11" t="s">
        <v>1272</v>
      </c>
      <c r="J140" s="31" t="s">
        <v>555</v>
      </c>
      <c r="K140" s="35"/>
      <c r="L140" s="109" t="s">
        <v>2336</v>
      </c>
      <c r="M140" s="11" t="s">
        <v>59</v>
      </c>
      <c r="N140" s="11" t="s">
        <v>1480</v>
      </c>
      <c r="O140" s="11" t="s">
        <v>1273</v>
      </c>
      <c r="P140" s="11"/>
      <c r="Q140" s="11"/>
      <c r="R140" s="15" t="s">
        <v>2406</v>
      </c>
      <c r="S140" s="48" t="s">
        <v>1274</v>
      </c>
      <c r="T140" s="91"/>
      <c r="U140" s="67">
        <v>42534</v>
      </c>
      <c r="V140" s="42" t="s">
        <v>568</v>
      </c>
      <c r="W140" s="59"/>
      <c r="X140" s="58"/>
    </row>
    <row r="141" spans="1:24" ht="135" x14ac:dyDescent="0.25">
      <c r="A141" s="100" t="s">
        <v>2639</v>
      </c>
      <c r="B141" s="102" t="s">
        <v>1085</v>
      </c>
      <c r="C141" s="11" t="s">
        <v>2449</v>
      </c>
      <c r="D141" s="14" t="s">
        <v>53</v>
      </c>
      <c r="E141" s="76" t="s">
        <v>26</v>
      </c>
      <c r="F141" s="14" t="s">
        <v>2499</v>
      </c>
      <c r="G141" s="55" t="s">
        <v>1026</v>
      </c>
      <c r="H141" s="11" t="s">
        <v>2161</v>
      </c>
      <c r="I141" s="11" t="s">
        <v>770</v>
      </c>
      <c r="J141" s="31" t="s">
        <v>555</v>
      </c>
      <c r="K141" s="35"/>
      <c r="L141" s="109" t="s">
        <v>2336</v>
      </c>
      <c r="M141" s="11" t="s">
        <v>59</v>
      </c>
      <c r="N141" s="11" t="s">
        <v>767</v>
      </c>
      <c r="O141" s="11" t="s">
        <v>407</v>
      </c>
      <c r="P141" s="11"/>
      <c r="Q141" s="11"/>
      <c r="R141" s="15" t="s">
        <v>2406</v>
      </c>
      <c r="S141" s="19" t="s">
        <v>765</v>
      </c>
      <c r="T141" s="91"/>
      <c r="U141" s="67">
        <v>42209</v>
      </c>
      <c r="V141" s="42" t="s">
        <v>568</v>
      </c>
      <c r="W141" s="59"/>
      <c r="X141" s="58"/>
    </row>
    <row r="142" spans="1:24" ht="135" x14ac:dyDescent="0.25">
      <c r="A142" s="100" t="s">
        <v>2640</v>
      </c>
      <c r="B142" s="102" t="s">
        <v>1086</v>
      </c>
      <c r="C142" s="11" t="s">
        <v>2450</v>
      </c>
      <c r="D142" s="14" t="s">
        <v>53</v>
      </c>
      <c r="E142" s="76" t="s">
        <v>26</v>
      </c>
      <c r="F142" s="14" t="s">
        <v>2499</v>
      </c>
      <c r="G142" s="55" t="s">
        <v>1026</v>
      </c>
      <c r="H142" s="11" t="s">
        <v>2161</v>
      </c>
      <c r="I142" s="11" t="s">
        <v>771</v>
      </c>
      <c r="J142" s="31" t="s">
        <v>555</v>
      </c>
      <c r="K142" s="35"/>
      <c r="L142" s="109" t="s">
        <v>2336</v>
      </c>
      <c r="M142" s="11" t="s">
        <v>59</v>
      </c>
      <c r="N142" s="11" t="s">
        <v>767</v>
      </c>
      <c r="O142" s="11" t="s">
        <v>407</v>
      </c>
      <c r="P142" s="11"/>
      <c r="Q142" s="11"/>
      <c r="R142" s="15" t="s">
        <v>2406</v>
      </c>
      <c r="S142" s="19" t="s">
        <v>772</v>
      </c>
      <c r="T142" s="91">
        <v>551.52</v>
      </c>
      <c r="U142" s="67">
        <v>42209</v>
      </c>
      <c r="V142" s="42" t="s">
        <v>568</v>
      </c>
      <c r="W142" s="59"/>
      <c r="X142" s="58"/>
    </row>
    <row r="143" spans="1:24" ht="135" x14ac:dyDescent="0.25">
      <c r="A143" s="100" t="s">
        <v>2641</v>
      </c>
      <c r="B143" s="102" t="s">
        <v>1087</v>
      </c>
      <c r="C143" s="11" t="s">
        <v>2451</v>
      </c>
      <c r="D143" s="14" t="s">
        <v>53</v>
      </c>
      <c r="E143" s="76" t="s">
        <v>26</v>
      </c>
      <c r="F143" s="14" t="s">
        <v>2499</v>
      </c>
      <c r="G143" s="55" t="s">
        <v>1026</v>
      </c>
      <c r="H143" s="11" t="s">
        <v>2161</v>
      </c>
      <c r="I143" s="11" t="s">
        <v>773</v>
      </c>
      <c r="J143" s="31" t="s">
        <v>555</v>
      </c>
      <c r="K143" s="35"/>
      <c r="L143" s="109" t="s">
        <v>2336</v>
      </c>
      <c r="M143" s="11" t="s">
        <v>59</v>
      </c>
      <c r="N143" s="11" t="s">
        <v>767</v>
      </c>
      <c r="O143" s="11" t="s">
        <v>407</v>
      </c>
      <c r="P143" s="11"/>
      <c r="Q143" s="11"/>
      <c r="R143" s="15" t="s">
        <v>2406</v>
      </c>
      <c r="S143" s="19" t="s">
        <v>774</v>
      </c>
      <c r="T143" s="91">
        <v>564.16</v>
      </c>
      <c r="U143" s="67">
        <v>42209</v>
      </c>
      <c r="V143" s="42" t="s">
        <v>568</v>
      </c>
      <c r="W143" s="59"/>
      <c r="X143" s="58"/>
    </row>
    <row r="144" spans="1:24" ht="146.25" x14ac:dyDescent="0.25">
      <c r="A144" s="100" t="s">
        <v>2642</v>
      </c>
      <c r="B144" s="102" t="s">
        <v>1275</v>
      </c>
      <c r="C144" s="11" t="s">
        <v>2452</v>
      </c>
      <c r="D144" s="14" t="s">
        <v>53</v>
      </c>
      <c r="E144" s="76" t="s">
        <v>26</v>
      </c>
      <c r="F144" s="14" t="s">
        <v>2499</v>
      </c>
      <c r="G144" s="55" t="s">
        <v>1026</v>
      </c>
      <c r="H144" s="11" t="s">
        <v>2161</v>
      </c>
      <c r="I144" s="11"/>
      <c r="J144" s="31" t="s">
        <v>555</v>
      </c>
      <c r="K144" s="35"/>
      <c r="L144" s="109" t="s">
        <v>2336</v>
      </c>
      <c r="M144" s="11" t="s">
        <v>59</v>
      </c>
      <c r="N144" s="11" t="s">
        <v>1680</v>
      </c>
      <c r="O144" s="11" t="s">
        <v>407</v>
      </c>
      <c r="P144" s="11"/>
      <c r="Q144" s="11"/>
      <c r="R144" s="15" t="s">
        <v>2406</v>
      </c>
      <c r="S144" s="19" t="s">
        <v>777</v>
      </c>
      <c r="T144" s="91">
        <v>498.94</v>
      </c>
      <c r="U144" s="67">
        <v>42534</v>
      </c>
      <c r="V144" s="42" t="s">
        <v>568</v>
      </c>
      <c r="W144" s="59"/>
      <c r="X144" s="58"/>
    </row>
    <row r="145" spans="1:24" ht="45" x14ac:dyDescent="0.25">
      <c r="A145" s="100" t="s">
        <v>2643</v>
      </c>
      <c r="B145" s="102" t="s">
        <v>104</v>
      </c>
      <c r="C145" s="11" t="s">
        <v>2385</v>
      </c>
      <c r="D145" s="14" t="s">
        <v>103</v>
      </c>
      <c r="E145" s="76" t="s">
        <v>146</v>
      </c>
      <c r="F145" s="14" t="s">
        <v>2499</v>
      </c>
      <c r="G145" s="54" t="s">
        <v>1024</v>
      </c>
      <c r="H145" s="11" t="s">
        <v>2042</v>
      </c>
      <c r="I145" s="11" t="s">
        <v>1740</v>
      </c>
      <c r="J145" s="31" t="s">
        <v>522</v>
      </c>
      <c r="K145" s="40" t="s">
        <v>523</v>
      </c>
      <c r="L145" s="29"/>
      <c r="M145" s="11"/>
      <c r="N145" s="11" t="s">
        <v>33</v>
      </c>
      <c r="O145" s="11" t="s">
        <v>1741</v>
      </c>
      <c r="P145" s="11"/>
      <c r="Q145" s="11"/>
      <c r="R145" s="15" t="s">
        <v>2413</v>
      </c>
      <c r="S145" s="21" t="s">
        <v>84</v>
      </c>
      <c r="T145" s="92"/>
      <c r="U145" s="67">
        <v>42548</v>
      </c>
      <c r="V145" s="42" t="s">
        <v>568</v>
      </c>
      <c r="W145" s="59"/>
      <c r="X145" s="58"/>
    </row>
    <row r="146" spans="1:24" ht="33.75" x14ac:dyDescent="0.25">
      <c r="A146" s="100" t="s">
        <v>2644</v>
      </c>
      <c r="B146" s="102" t="s">
        <v>105</v>
      </c>
      <c r="C146" s="11" t="s">
        <v>106</v>
      </c>
      <c r="D146" s="14" t="s">
        <v>103</v>
      </c>
      <c r="E146" s="79" t="s">
        <v>146</v>
      </c>
      <c r="F146" s="14" t="s">
        <v>2499</v>
      </c>
      <c r="G146" s="54" t="s">
        <v>1024</v>
      </c>
      <c r="H146" s="11" t="s">
        <v>2043</v>
      </c>
      <c r="I146" s="11" t="s">
        <v>107</v>
      </c>
      <c r="J146" s="30"/>
      <c r="K146" s="38"/>
      <c r="L146" s="11"/>
      <c r="M146" s="11"/>
      <c r="N146" s="11" t="s">
        <v>33</v>
      </c>
      <c r="O146" s="11" t="s">
        <v>108</v>
      </c>
      <c r="P146" s="11"/>
      <c r="Q146" s="11"/>
      <c r="R146" s="15" t="s">
        <v>2405</v>
      </c>
      <c r="S146" s="16" t="s">
        <v>109</v>
      </c>
      <c r="T146" s="96">
        <v>8113.94</v>
      </c>
      <c r="U146" s="67">
        <v>42206</v>
      </c>
      <c r="V146" s="42" t="s">
        <v>568</v>
      </c>
      <c r="W146" s="59"/>
      <c r="X146" s="58"/>
    </row>
    <row r="147" spans="1:24" ht="78.75" x14ac:dyDescent="0.25">
      <c r="A147" s="100" t="s">
        <v>2645</v>
      </c>
      <c r="B147" s="102" t="s">
        <v>437</v>
      </c>
      <c r="C147" s="11" t="s">
        <v>115</v>
      </c>
      <c r="D147" s="14" t="s">
        <v>53</v>
      </c>
      <c r="E147" s="79" t="s">
        <v>2172</v>
      </c>
      <c r="F147" s="14" t="s">
        <v>2499</v>
      </c>
      <c r="G147" s="55"/>
      <c r="H147" s="11" t="s">
        <v>2081</v>
      </c>
      <c r="I147" s="11" t="s">
        <v>528</v>
      </c>
      <c r="J147" s="31" t="s">
        <v>481</v>
      </c>
      <c r="K147" s="38" t="s">
        <v>1395</v>
      </c>
      <c r="L147" s="108" t="s">
        <v>2283</v>
      </c>
      <c r="M147" s="11"/>
      <c r="N147" s="11" t="s">
        <v>1276</v>
      </c>
      <c r="O147" s="11" t="s">
        <v>1277</v>
      </c>
      <c r="P147" s="11"/>
      <c r="Q147" s="11"/>
      <c r="R147" s="15" t="s">
        <v>2403</v>
      </c>
      <c r="S147" s="45" t="s">
        <v>110</v>
      </c>
      <c r="T147" s="92"/>
      <c r="U147" s="67">
        <v>42552</v>
      </c>
      <c r="V147" s="42" t="s">
        <v>568</v>
      </c>
      <c r="W147" s="59"/>
      <c r="X147" s="58"/>
    </row>
    <row r="148" spans="1:24" ht="67.5" x14ac:dyDescent="0.25">
      <c r="A148" s="100" t="s">
        <v>2646</v>
      </c>
      <c r="B148" s="102" t="s">
        <v>1789</v>
      </c>
      <c r="C148" s="11" t="s">
        <v>1790</v>
      </c>
      <c r="D148" s="14" t="s">
        <v>53</v>
      </c>
      <c r="E148" s="79" t="s">
        <v>2172</v>
      </c>
      <c r="F148" s="14" t="s">
        <v>2499</v>
      </c>
      <c r="G148" s="56"/>
      <c r="H148" s="11" t="s">
        <v>1782</v>
      </c>
      <c r="I148" s="11"/>
      <c r="J148" s="31" t="s">
        <v>481</v>
      </c>
      <c r="K148" s="38" t="s">
        <v>1395</v>
      </c>
      <c r="L148" s="108" t="s">
        <v>2283</v>
      </c>
      <c r="M148" s="11"/>
      <c r="N148" s="11" t="s">
        <v>49</v>
      </c>
      <c r="O148" s="11" t="s">
        <v>1791</v>
      </c>
      <c r="P148" s="11"/>
      <c r="Q148" s="11"/>
      <c r="R148" s="15" t="s">
        <v>2403</v>
      </c>
      <c r="S148" s="48" t="s">
        <v>282</v>
      </c>
      <c r="T148" s="93">
        <v>2730.68</v>
      </c>
      <c r="U148" s="67">
        <v>42549</v>
      </c>
      <c r="V148" s="42" t="s">
        <v>568</v>
      </c>
      <c r="W148" s="59"/>
      <c r="X148" s="58"/>
    </row>
    <row r="149" spans="1:24" ht="105" x14ac:dyDescent="0.25">
      <c r="A149" s="100" t="s">
        <v>2647</v>
      </c>
      <c r="B149" s="102" t="s">
        <v>111</v>
      </c>
      <c r="C149" s="11"/>
      <c r="D149" s="14" t="s">
        <v>112</v>
      </c>
      <c r="E149" s="78" t="s">
        <v>2171</v>
      </c>
      <c r="F149" s="14" t="s">
        <v>2499</v>
      </c>
      <c r="G149" s="55" t="s">
        <v>1025</v>
      </c>
      <c r="H149" s="11" t="s">
        <v>2145</v>
      </c>
      <c r="I149" s="11"/>
      <c r="J149" s="30" t="s">
        <v>470</v>
      </c>
      <c r="K149" s="38" t="s">
        <v>513</v>
      </c>
      <c r="L149" s="11"/>
      <c r="M149" s="11"/>
      <c r="N149" s="11" t="s">
        <v>1031</v>
      </c>
      <c r="O149" s="11" t="s">
        <v>113</v>
      </c>
      <c r="P149" s="11"/>
      <c r="Q149" s="11"/>
      <c r="R149" s="15" t="s">
        <v>2437</v>
      </c>
      <c r="S149" s="21"/>
      <c r="T149" s="92"/>
      <c r="U149" s="67">
        <v>42557</v>
      </c>
      <c r="V149" s="42" t="s">
        <v>568</v>
      </c>
      <c r="W149" s="59"/>
      <c r="X149" s="58"/>
    </row>
    <row r="150" spans="1:24" ht="90" x14ac:dyDescent="0.25">
      <c r="A150" s="100" t="s">
        <v>2648</v>
      </c>
      <c r="B150" s="102" t="s">
        <v>2189</v>
      </c>
      <c r="C150" s="11"/>
      <c r="D150" s="14" t="s">
        <v>545</v>
      </c>
      <c r="E150" s="76" t="s">
        <v>146</v>
      </c>
      <c r="F150" s="14" t="s">
        <v>2499</v>
      </c>
      <c r="G150" s="55"/>
      <c r="H150" s="11" t="s">
        <v>617</v>
      </c>
      <c r="I150" s="11" t="s">
        <v>618</v>
      </c>
      <c r="J150" s="31" t="s">
        <v>619</v>
      </c>
      <c r="K150" s="33" t="s">
        <v>1643</v>
      </c>
      <c r="L150" s="111" t="s">
        <v>2294</v>
      </c>
      <c r="M150" s="11"/>
      <c r="N150" s="11" t="s">
        <v>622</v>
      </c>
      <c r="O150" s="11" t="s">
        <v>621</v>
      </c>
      <c r="P150" s="11"/>
      <c r="Q150" s="11"/>
      <c r="R150" s="15" t="s">
        <v>2425</v>
      </c>
      <c r="S150" s="21" t="s">
        <v>253</v>
      </c>
      <c r="T150" s="92"/>
      <c r="U150" s="67">
        <v>42207</v>
      </c>
      <c r="V150" s="42" t="s">
        <v>568</v>
      </c>
      <c r="W150" s="59"/>
      <c r="X150" s="58"/>
    </row>
    <row r="151" spans="1:24" ht="67.5" x14ac:dyDescent="0.25">
      <c r="A151" s="100" t="s">
        <v>2649</v>
      </c>
      <c r="B151" s="102" t="s">
        <v>2189</v>
      </c>
      <c r="C151" s="11"/>
      <c r="D151" s="14" t="s">
        <v>103</v>
      </c>
      <c r="E151" s="76" t="s">
        <v>146</v>
      </c>
      <c r="F151" s="14" t="s">
        <v>2499</v>
      </c>
      <c r="G151" s="55" t="s">
        <v>1027</v>
      </c>
      <c r="H151" s="11" t="s">
        <v>2059</v>
      </c>
      <c r="I151" s="11" t="s">
        <v>616</v>
      </c>
      <c r="J151" s="31" t="s">
        <v>496</v>
      </c>
      <c r="K151" s="33" t="s">
        <v>495</v>
      </c>
      <c r="L151" s="111" t="s">
        <v>2294</v>
      </c>
      <c r="M151" s="11"/>
      <c r="N151" s="11" t="s">
        <v>169</v>
      </c>
      <c r="O151" s="11" t="s">
        <v>620</v>
      </c>
      <c r="P151" s="11"/>
      <c r="Q151" s="11"/>
      <c r="R151" s="15" t="s">
        <v>2425</v>
      </c>
      <c r="S151" s="21" t="s">
        <v>253</v>
      </c>
      <c r="T151" s="92"/>
      <c r="U151" s="67">
        <v>42207</v>
      </c>
      <c r="V151" s="42" t="s">
        <v>568</v>
      </c>
      <c r="W151" s="59"/>
      <c r="X151" s="58"/>
    </row>
    <row r="152" spans="1:24" ht="60" x14ac:dyDescent="0.25">
      <c r="A152" s="100" t="s">
        <v>2650</v>
      </c>
      <c r="B152" s="102" t="s">
        <v>625</v>
      </c>
      <c r="C152" s="11"/>
      <c r="D152" s="14" t="s">
        <v>56</v>
      </c>
      <c r="E152" s="79" t="s">
        <v>26</v>
      </c>
      <c r="F152" s="14" t="s">
        <v>2499</v>
      </c>
      <c r="G152" s="56" t="s">
        <v>1025</v>
      </c>
      <c r="H152" s="11" t="s">
        <v>2086</v>
      </c>
      <c r="I152" s="11"/>
      <c r="J152" s="31" t="s">
        <v>2218</v>
      </c>
      <c r="K152" s="33" t="s">
        <v>487</v>
      </c>
      <c r="L152" s="110" t="s">
        <v>2348</v>
      </c>
      <c r="M152" s="11"/>
      <c r="N152" s="11" t="s">
        <v>1278</v>
      </c>
      <c r="O152" s="11" t="s">
        <v>582</v>
      </c>
      <c r="P152" s="11"/>
      <c r="Q152" s="11"/>
      <c r="R152" s="15" t="s">
        <v>2411</v>
      </c>
      <c r="S152" s="21" t="s">
        <v>626</v>
      </c>
      <c r="T152" s="92">
        <v>330</v>
      </c>
      <c r="U152" s="67">
        <v>42534</v>
      </c>
      <c r="V152" s="42" t="s">
        <v>568</v>
      </c>
      <c r="W152" s="59"/>
      <c r="X152" s="58"/>
    </row>
    <row r="153" spans="1:24" ht="60" x14ac:dyDescent="0.25">
      <c r="A153" s="100" t="s">
        <v>2651</v>
      </c>
      <c r="B153" s="102" t="s">
        <v>1279</v>
      </c>
      <c r="C153" s="11"/>
      <c r="D153" s="14" t="s">
        <v>56</v>
      </c>
      <c r="E153" s="79" t="s">
        <v>26</v>
      </c>
      <c r="F153" s="14" t="s">
        <v>2499</v>
      </c>
      <c r="G153" s="56" t="s">
        <v>1025</v>
      </c>
      <c r="H153" s="11" t="s">
        <v>2086</v>
      </c>
      <c r="I153" s="11" t="s">
        <v>1280</v>
      </c>
      <c r="J153" s="31" t="s">
        <v>2218</v>
      </c>
      <c r="K153" s="33" t="s">
        <v>487</v>
      </c>
      <c r="L153" s="109" t="s">
        <v>2342</v>
      </c>
      <c r="M153" s="11"/>
      <c r="N153" s="11" t="s">
        <v>1230</v>
      </c>
      <c r="O153" s="11" t="s">
        <v>1481</v>
      </c>
      <c r="P153" s="11"/>
      <c r="Q153" s="11"/>
      <c r="R153" s="15" t="s">
        <v>2411</v>
      </c>
      <c r="S153" s="48" t="s">
        <v>1281</v>
      </c>
      <c r="T153" s="91">
        <v>340</v>
      </c>
      <c r="U153" s="67">
        <v>42534</v>
      </c>
      <c r="V153" s="42" t="s">
        <v>568</v>
      </c>
      <c r="W153" s="59"/>
      <c r="X153" s="58"/>
    </row>
    <row r="154" spans="1:24" ht="123.75" x14ac:dyDescent="0.25">
      <c r="A154" s="100" t="s">
        <v>2652</v>
      </c>
      <c r="B154" s="102" t="s">
        <v>1711</v>
      </c>
      <c r="C154" s="11" t="s">
        <v>1712</v>
      </c>
      <c r="D154" s="14" t="s">
        <v>226</v>
      </c>
      <c r="E154" s="76" t="s">
        <v>233</v>
      </c>
      <c r="F154" s="14" t="s">
        <v>2499</v>
      </c>
      <c r="G154" s="56"/>
      <c r="H154" s="11" t="s">
        <v>2087</v>
      </c>
      <c r="I154" s="11"/>
      <c r="J154" s="31" t="s">
        <v>489</v>
      </c>
      <c r="K154" s="35"/>
      <c r="L154" s="110" t="s">
        <v>2328</v>
      </c>
      <c r="M154" s="11"/>
      <c r="N154" s="11" t="s">
        <v>1713</v>
      </c>
      <c r="O154" s="11" t="s">
        <v>1714</v>
      </c>
      <c r="P154" s="11"/>
      <c r="Q154" s="11"/>
      <c r="R154" s="15" t="s">
        <v>2403</v>
      </c>
      <c r="S154" s="48" t="s">
        <v>1715</v>
      </c>
      <c r="T154" s="91"/>
      <c r="U154" s="67">
        <v>42544</v>
      </c>
      <c r="V154" s="42" t="s">
        <v>568</v>
      </c>
      <c r="W154" s="59"/>
      <c r="X154" s="58"/>
    </row>
    <row r="155" spans="1:24" ht="146.25" x14ac:dyDescent="0.25">
      <c r="A155" s="100" t="s">
        <v>2653</v>
      </c>
      <c r="B155" s="102" t="s">
        <v>1282</v>
      </c>
      <c r="C155" s="11" t="s">
        <v>1284</v>
      </c>
      <c r="D155" s="14" t="s">
        <v>226</v>
      </c>
      <c r="E155" s="76" t="s">
        <v>233</v>
      </c>
      <c r="F155" s="14" t="s">
        <v>2499</v>
      </c>
      <c r="G155" s="56"/>
      <c r="H155" s="11" t="s">
        <v>2088</v>
      </c>
      <c r="I155" s="11"/>
      <c r="J155" s="31" t="s">
        <v>489</v>
      </c>
      <c r="K155" s="35"/>
      <c r="L155" s="110" t="s">
        <v>2303</v>
      </c>
      <c r="M155" s="11"/>
      <c r="N155" s="11" t="s">
        <v>181</v>
      </c>
      <c r="O155" s="11" t="s">
        <v>2390</v>
      </c>
      <c r="P155" s="11"/>
      <c r="Q155" s="11"/>
      <c r="R155" s="15" t="s">
        <v>2403</v>
      </c>
      <c r="S155" s="48" t="s">
        <v>1283</v>
      </c>
      <c r="T155" s="91"/>
      <c r="U155" s="67">
        <v>42534</v>
      </c>
      <c r="V155" s="42" t="s">
        <v>568</v>
      </c>
      <c r="W155" s="59"/>
      <c r="X155" s="58"/>
    </row>
    <row r="156" spans="1:24" ht="101.25" x14ac:dyDescent="0.25">
      <c r="A156" s="100" t="s">
        <v>2654</v>
      </c>
      <c r="B156" s="102" t="s">
        <v>623</v>
      </c>
      <c r="C156" s="11"/>
      <c r="D156" s="14" t="s">
        <v>226</v>
      </c>
      <c r="E156" s="76" t="s">
        <v>233</v>
      </c>
      <c r="F156" s="14" t="s">
        <v>2499</v>
      </c>
      <c r="G156" s="55"/>
      <c r="H156" s="11" t="s">
        <v>2089</v>
      </c>
      <c r="I156" s="11" t="s">
        <v>527</v>
      </c>
      <c r="J156" s="39" t="s">
        <v>489</v>
      </c>
      <c r="K156" s="44"/>
      <c r="L156" s="110" t="s">
        <v>2302</v>
      </c>
      <c r="M156" s="11"/>
      <c r="N156" s="11" t="s">
        <v>181</v>
      </c>
      <c r="O156" s="11" t="s">
        <v>663</v>
      </c>
      <c r="P156" s="11"/>
      <c r="Q156" s="11"/>
      <c r="R156" s="15" t="s">
        <v>2403</v>
      </c>
      <c r="S156" s="45" t="s">
        <v>624</v>
      </c>
      <c r="T156" s="92">
        <v>571.4</v>
      </c>
      <c r="U156" s="67">
        <v>42208</v>
      </c>
      <c r="V156" s="42" t="s">
        <v>568</v>
      </c>
      <c r="W156" s="59"/>
      <c r="X156" s="58"/>
    </row>
    <row r="157" spans="1:24" ht="101.25" x14ac:dyDescent="0.25">
      <c r="A157" s="100" t="s">
        <v>2655</v>
      </c>
      <c r="B157" s="102" t="s">
        <v>637</v>
      </c>
      <c r="C157" s="11"/>
      <c r="D157" s="14" t="s">
        <v>226</v>
      </c>
      <c r="E157" s="76" t="s">
        <v>233</v>
      </c>
      <c r="F157" s="14" t="s">
        <v>2499</v>
      </c>
      <c r="G157" s="54"/>
      <c r="H157" s="11" t="s">
        <v>2090</v>
      </c>
      <c r="I157" s="11" t="s">
        <v>527</v>
      </c>
      <c r="J157" s="39" t="s">
        <v>489</v>
      </c>
      <c r="K157" s="35"/>
      <c r="L157" s="110" t="s">
        <v>2302</v>
      </c>
      <c r="M157" s="11"/>
      <c r="N157" s="11" t="s">
        <v>1285</v>
      </c>
      <c r="O157" s="11" t="s">
        <v>1482</v>
      </c>
      <c r="P157" s="11"/>
      <c r="Q157" s="11"/>
      <c r="R157" s="15" t="s">
        <v>2403</v>
      </c>
      <c r="S157" s="21" t="s">
        <v>638</v>
      </c>
      <c r="T157" s="92">
        <v>1354.23</v>
      </c>
      <c r="U157" s="67">
        <v>42534</v>
      </c>
      <c r="V157" s="42" t="s">
        <v>568</v>
      </c>
      <c r="W157" s="59"/>
      <c r="X157" s="58"/>
    </row>
    <row r="158" spans="1:24" x14ac:dyDescent="0.25">
      <c r="A158" s="100" t="s">
        <v>2656</v>
      </c>
      <c r="B158" s="102" t="s">
        <v>114</v>
      </c>
      <c r="C158" s="23" t="s">
        <v>1096</v>
      </c>
      <c r="D158" s="14"/>
      <c r="E158" s="76"/>
      <c r="F158" s="14" t="s">
        <v>2499</v>
      </c>
      <c r="G158" s="55"/>
      <c r="H158" s="11"/>
      <c r="I158" s="11"/>
      <c r="J158" s="31"/>
      <c r="K158" s="35"/>
      <c r="L158" s="11"/>
      <c r="M158" s="11"/>
      <c r="N158" s="11"/>
      <c r="O158" s="11"/>
      <c r="P158" s="11"/>
      <c r="Q158" s="11"/>
      <c r="R158" s="15"/>
      <c r="S158" s="45"/>
      <c r="T158" s="92"/>
      <c r="U158" s="67">
        <v>42206</v>
      </c>
      <c r="V158" s="42" t="s">
        <v>568</v>
      </c>
      <c r="W158" s="59"/>
      <c r="X158" s="58"/>
    </row>
    <row r="159" spans="1:24" ht="33.75" x14ac:dyDescent="0.25">
      <c r="A159" s="100" t="s">
        <v>2657</v>
      </c>
      <c r="B159" s="102" t="s">
        <v>1698</v>
      </c>
      <c r="C159" s="11" t="s">
        <v>1699</v>
      </c>
      <c r="D159" s="14" t="s">
        <v>103</v>
      </c>
      <c r="E159" s="76" t="s">
        <v>26</v>
      </c>
      <c r="F159" s="14" t="s">
        <v>2499</v>
      </c>
      <c r="G159" s="56" t="s">
        <v>1024</v>
      </c>
      <c r="H159" s="11" t="s">
        <v>1998</v>
      </c>
      <c r="I159" s="11"/>
      <c r="J159" s="31"/>
      <c r="K159" s="35"/>
      <c r="L159" s="11"/>
      <c r="M159" s="11"/>
      <c r="N159" s="11"/>
      <c r="O159" s="11" t="s">
        <v>1700</v>
      </c>
      <c r="P159" s="11"/>
      <c r="Q159" s="11"/>
      <c r="R159" s="15" t="s">
        <v>2432</v>
      </c>
      <c r="S159" s="48" t="s">
        <v>1701</v>
      </c>
      <c r="T159" s="91"/>
      <c r="U159" s="67">
        <v>42544</v>
      </c>
      <c r="V159" s="42" t="s">
        <v>568</v>
      </c>
      <c r="W159" s="59"/>
      <c r="X159" s="58"/>
    </row>
    <row r="160" spans="1:24" ht="45" x14ac:dyDescent="0.25">
      <c r="A160" s="100" t="s">
        <v>2658</v>
      </c>
      <c r="B160" s="102" t="s">
        <v>1288</v>
      </c>
      <c r="C160" s="11" t="s">
        <v>1289</v>
      </c>
      <c r="D160" s="14" t="s">
        <v>103</v>
      </c>
      <c r="E160" s="78" t="s">
        <v>2169</v>
      </c>
      <c r="F160" s="14" t="s">
        <v>2499</v>
      </c>
      <c r="G160" s="56"/>
      <c r="H160" s="11" t="s">
        <v>2091</v>
      </c>
      <c r="I160" s="11"/>
      <c r="J160" s="31" t="s">
        <v>492</v>
      </c>
      <c r="K160" s="35"/>
      <c r="L160" s="11"/>
      <c r="M160" s="11"/>
      <c r="N160" s="11"/>
      <c r="O160" s="11" t="s">
        <v>1290</v>
      </c>
      <c r="P160" s="11"/>
      <c r="Q160" s="11"/>
      <c r="R160" s="15" t="s">
        <v>2406</v>
      </c>
      <c r="S160" s="48" t="s">
        <v>1483</v>
      </c>
      <c r="T160" s="91"/>
      <c r="U160" s="67">
        <v>42549</v>
      </c>
      <c r="V160" s="42" t="s">
        <v>568</v>
      </c>
      <c r="W160" s="59"/>
      <c r="X160" s="58"/>
    </row>
    <row r="161" spans="1:24" ht="33.75" x14ac:dyDescent="0.25">
      <c r="A161" s="100" t="s">
        <v>2659</v>
      </c>
      <c r="B161" s="102" t="s">
        <v>633</v>
      </c>
      <c r="C161" s="11" t="s">
        <v>634</v>
      </c>
      <c r="D161" s="14" t="s">
        <v>53</v>
      </c>
      <c r="E161" s="76" t="s">
        <v>26</v>
      </c>
      <c r="F161" s="14" t="s">
        <v>2499</v>
      </c>
      <c r="G161" s="54" t="s">
        <v>1024</v>
      </c>
      <c r="H161" s="11" t="s">
        <v>2014</v>
      </c>
      <c r="I161" s="11" t="s">
        <v>635</v>
      </c>
      <c r="J161" s="31" t="s">
        <v>561</v>
      </c>
      <c r="K161" s="33" t="s">
        <v>562</v>
      </c>
      <c r="L161" s="11"/>
      <c r="M161" s="11"/>
      <c r="N161" s="11" t="s">
        <v>49</v>
      </c>
      <c r="O161" s="11" t="s">
        <v>281</v>
      </c>
      <c r="P161" s="11"/>
      <c r="Q161" s="11"/>
      <c r="R161" s="15" t="s">
        <v>2422</v>
      </c>
      <c r="S161" s="21" t="s">
        <v>636</v>
      </c>
      <c r="T161" s="92"/>
      <c r="U161" s="67">
        <v>42208</v>
      </c>
      <c r="V161" s="42" t="s">
        <v>568</v>
      </c>
      <c r="W161" s="59"/>
      <c r="X161" s="58"/>
    </row>
    <row r="162" spans="1:24" ht="45" x14ac:dyDescent="0.25">
      <c r="A162" s="100" t="s">
        <v>2660</v>
      </c>
      <c r="B162" s="115" t="s">
        <v>628</v>
      </c>
      <c r="C162" s="11" t="s">
        <v>627</v>
      </c>
      <c r="D162" s="14" t="s">
        <v>53</v>
      </c>
      <c r="E162" s="76" t="s">
        <v>2171</v>
      </c>
      <c r="F162" s="14" t="s">
        <v>2499</v>
      </c>
      <c r="G162" s="56" t="s">
        <v>1028</v>
      </c>
      <c r="H162" s="11" t="s">
        <v>630</v>
      </c>
      <c r="I162" s="11" t="s">
        <v>631</v>
      </c>
      <c r="J162" s="31" t="s">
        <v>478</v>
      </c>
      <c r="K162" s="33" t="s">
        <v>1761</v>
      </c>
      <c r="L162" s="11"/>
      <c r="M162" s="11"/>
      <c r="N162" s="11" t="s">
        <v>632</v>
      </c>
      <c r="O162" s="11" t="s">
        <v>1021</v>
      </c>
      <c r="P162" s="11"/>
      <c r="Q162" s="11"/>
      <c r="R162" s="15" t="s">
        <v>2426</v>
      </c>
      <c r="S162" s="21" t="s">
        <v>629</v>
      </c>
      <c r="T162" s="92"/>
      <c r="U162" s="67">
        <v>42208</v>
      </c>
      <c r="V162" s="42" t="s">
        <v>568</v>
      </c>
      <c r="W162" s="59"/>
      <c r="X162" s="58"/>
    </row>
    <row r="163" spans="1:24" ht="135" x14ac:dyDescent="0.25">
      <c r="A163" s="100" t="s">
        <v>2661</v>
      </c>
      <c r="B163" s="102" t="s">
        <v>116</v>
      </c>
      <c r="C163" s="11" t="s">
        <v>117</v>
      </c>
      <c r="D163" s="14" t="s">
        <v>103</v>
      </c>
      <c r="E163" s="76" t="s">
        <v>26</v>
      </c>
      <c r="F163" s="14" t="s">
        <v>2499</v>
      </c>
      <c r="G163" s="54" t="s">
        <v>1024</v>
      </c>
      <c r="H163" s="11" t="s">
        <v>2015</v>
      </c>
      <c r="I163" s="11" t="s">
        <v>149</v>
      </c>
      <c r="J163" s="31" t="s">
        <v>470</v>
      </c>
      <c r="K163" s="38" t="s">
        <v>513</v>
      </c>
      <c r="L163" s="11"/>
      <c r="M163" s="11"/>
      <c r="N163" s="11" t="s">
        <v>118</v>
      </c>
      <c r="O163" s="11" t="s">
        <v>144</v>
      </c>
      <c r="P163" s="11"/>
      <c r="Q163" s="11"/>
      <c r="R163" s="15" t="s">
        <v>2403</v>
      </c>
      <c r="S163" s="16" t="s">
        <v>119</v>
      </c>
      <c r="T163" s="96">
        <v>456.36</v>
      </c>
      <c r="U163" s="67">
        <v>42206</v>
      </c>
      <c r="V163" s="42" t="s">
        <v>568</v>
      </c>
      <c r="W163" s="59"/>
      <c r="X163" s="58"/>
    </row>
    <row r="164" spans="1:24" ht="90" x14ac:dyDescent="0.25">
      <c r="A164" s="100" t="s">
        <v>2662</v>
      </c>
      <c r="B164" s="102" t="s">
        <v>1298</v>
      </c>
      <c r="C164" s="11"/>
      <c r="D164" s="14" t="s">
        <v>226</v>
      </c>
      <c r="E164" s="76" t="s">
        <v>233</v>
      </c>
      <c r="F164" s="14" t="s">
        <v>2499</v>
      </c>
      <c r="G164" s="56"/>
      <c r="H164" s="11" t="s">
        <v>2146</v>
      </c>
      <c r="I164" s="11"/>
      <c r="J164" s="31" t="s">
        <v>489</v>
      </c>
      <c r="K164" s="35"/>
      <c r="L164" s="110" t="s">
        <v>2311</v>
      </c>
      <c r="M164" s="11"/>
      <c r="N164" s="11" t="s">
        <v>181</v>
      </c>
      <c r="O164" s="11" t="s">
        <v>1303</v>
      </c>
      <c r="P164" s="11"/>
      <c r="Q164" s="11"/>
      <c r="R164" s="15" t="s">
        <v>2403</v>
      </c>
      <c r="S164" s="48" t="s">
        <v>1299</v>
      </c>
      <c r="T164" s="91">
        <v>685.68</v>
      </c>
      <c r="U164" s="67">
        <v>42534</v>
      </c>
      <c r="V164" s="42" t="s">
        <v>568</v>
      </c>
      <c r="W164" s="59"/>
      <c r="X164" s="58"/>
    </row>
    <row r="165" spans="1:24" ht="45" x14ac:dyDescent="0.25">
      <c r="A165" s="100" t="s">
        <v>2663</v>
      </c>
      <c r="B165" s="102" t="s">
        <v>647</v>
      </c>
      <c r="C165" s="11" t="s">
        <v>648</v>
      </c>
      <c r="D165" s="14" t="s">
        <v>56</v>
      </c>
      <c r="E165" s="78" t="s">
        <v>2171</v>
      </c>
      <c r="F165" s="14" t="s">
        <v>2499</v>
      </c>
      <c r="G165" s="56" t="s">
        <v>1023</v>
      </c>
      <c r="H165" s="11" t="s">
        <v>1961</v>
      </c>
      <c r="I165" s="11" t="s">
        <v>650</v>
      </c>
      <c r="J165" s="31" t="s">
        <v>480</v>
      </c>
      <c r="K165" s="33" t="s">
        <v>473</v>
      </c>
      <c r="L165" s="11"/>
      <c r="M165" s="11"/>
      <c r="N165" s="11" t="s">
        <v>29</v>
      </c>
      <c r="O165" s="11" t="s">
        <v>649</v>
      </c>
      <c r="P165" s="11"/>
      <c r="Q165" s="11"/>
      <c r="R165" s="15" t="s">
        <v>2426</v>
      </c>
      <c r="S165" s="21" t="s">
        <v>651</v>
      </c>
      <c r="T165" s="92"/>
      <c r="U165" s="67">
        <v>42208</v>
      </c>
      <c r="V165" s="42" t="s">
        <v>568</v>
      </c>
      <c r="W165" s="59"/>
      <c r="X165" s="58"/>
    </row>
    <row r="166" spans="1:24" ht="78.75" x14ac:dyDescent="0.25">
      <c r="A166" s="100" t="s">
        <v>2664</v>
      </c>
      <c r="B166" s="102" t="s">
        <v>1291</v>
      </c>
      <c r="C166" s="11" t="s">
        <v>1292</v>
      </c>
      <c r="D166" s="14" t="s">
        <v>1293</v>
      </c>
      <c r="E166" s="79" t="s">
        <v>2172</v>
      </c>
      <c r="F166" s="14" t="s">
        <v>2499</v>
      </c>
      <c r="G166" s="56" t="s">
        <v>1024</v>
      </c>
      <c r="H166" s="11" t="s">
        <v>2147</v>
      </c>
      <c r="I166" s="11" t="s">
        <v>1297</v>
      </c>
      <c r="J166" s="31" t="s">
        <v>481</v>
      </c>
      <c r="K166" s="38" t="s">
        <v>1395</v>
      </c>
      <c r="L166" s="109" t="s">
        <v>1294</v>
      </c>
      <c r="M166" s="11" t="s">
        <v>57</v>
      </c>
      <c r="N166" s="11" t="s">
        <v>169</v>
      </c>
      <c r="O166" s="11" t="s">
        <v>1295</v>
      </c>
      <c r="P166" s="11"/>
      <c r="Q166" s="11"/>
      <c r="R166" s="15" t="s">
        <v>2406</v>
      </c>
      <c r="S166" s="48" t="s">
        <v>1296</v>
      </c>
      <c r="T166" s="91"/>
      <c r="U166" s="67">
        <v>42534</v>
      </c>
      <c r="V166" s="42" t="s">
        <v>568</v>
      </c>
      <c r="W166" s="59"/>
      <c r="X166" s="58"/>
    </row>
    <row r="167" spans="1:24" ht="45" x14ac:dyDescent="0.25">
      <c r="A167" s="100" t="s">
        <v>2665</v>
      </c>
      <c r="B167" s="102" t="s">
        <v>658</v>
      </c>
      <c r="C167" s="11" t="s">
        <v>659</v>
      </c>
      <c r="D167" s="14" t="s">
        <v>653</v>
      </c>
      <c r="E167" s="78" t="s">
        <v>2171</v>
      </c>
      <c r="F167" s="14" t="s">
        <v>2499</v>
      </c>
      <c r="G167" s="56" t="s">
        <v>1023</v>
      </c>
      <c r="H167" s="11" t="s">
        <v>1962</v>
      </c>
      <c r="I167" s="11"/>
      <c r="J167" s="30"/>
      <c r="K167" s="38"/>
      <c r="L167" s="11"/>
      <c r="M167" s="11"/>
      <c r="N167" s="11" t="s">
        <v>29</v>
      </c>
      <c r="O167" s="11" t="s">
        <v>660</v>
      </c>
      <c r="P167" s="11"/>
      <c r="Q167" s="11"/>
      <c r="R167" s="15" t="s">
        <v>2426</v>
      </c>
      <c r="S167" s="21" t="s">
        <v>661</v>
      </c>
      <c r="T167" s="92"/>
      <c r="U167" s="67">
        <v>42208</v>
      </c>
      <c r="V167" s="42" t="s">
        <v>568</v>
      </c>
      <c r="W167" s="59"/>
      <c r="X167" s="58"/>
    </row>
    <row r="168" spans="1:24" ht="112.5" x14ac:dyDescent="0.25">
      <c r="A168" s="100" t="s">
        <v>2666</v>
      </c>
      <c r="B168" s="102" t="s">
        <v>1300</v>
      </c>
      <c r="C168" s="11" t="s">
        <v>1301</v>
      </c>
      <c r="D168" s="14" t="s">
        <v>56</v>
      </c>
      <c r="E168" s="76" t="s">
        <v>233</v>
      </c>
      <c r="F168" s="14" t="s">
        <v>2499</v>
      </c>
      <c r="G168" s="56" t="s">
        <v>1025</v>
      </c>
      <c r="H168" s="11" t="s">
        <v>2092</v>
      </c>
      <c r="I168" s="11"/>
      <c r="J168" s="31" t="s">
        <v>489</v>
      </c>
      <c r="K168" s="35"/>
      <c r="L168" s="110" t="s">
        <v>2305</v>
      </c>
      <c r="M168" s="11"/>
      <c r="N168" s="11" t="s">
        <v>29</v>
      </c>
      <c r="O168" s="11" t="s">
        <v>1302</v>
      </c>
      <c r="P168" s="11"/>
      <c r="Q168" s="11"/>
      <c r="R168" s="15" t="s">
        <v>2403</v>
      </c>
      <c r="S168" s="48" t="s">
        <v>1304</v>
      </c>
      <c r="T168" s="91"/>
      <c r="U168" s="67">
        <v>42534</v>
      </c>
      <c r="V168" s="42" t="s">
        <v>568</v>
      </c>
      <c r="W168" s="59"/>
      <c r="X168" s="58"/>
    </row>
    <row r="169" spans="1:24" ht="45" x14ac:dyDescent="0.25">
      <c r="A169" s="100" t="s">
        <v>2667</v>
      </c>
      <c r="B169" s="102" t="s">
        <v>652</v>
      </c>
      <c r="C169" s="11"/>
      <c r="D169" s="14" t="s">
        <v>653</v>
      </c>
      <c r="E169" s="76" t="s">
        <v>2171</v>
      </c>
      <c r="F169" s="14" t="s">
        <v>2499</v>
      </c>
      <c r="G169" s="56" t="s">
        <v>1023</v>
      </c>
      <c r="H169" s="11" t="s">
        <v>1963</v>
      </c>
      <c r="I169" s="11"/>
      <c r="J169" s="31" t="s">
        <v>478</v>
      </c>
      <c r="K169" s="33" t="s">
        <v>1761</v>
      </c>
      <c r="L169" s="11"/>
      <c r="M169" s="11"/>
      <c r="N169" s="11" t="s">
        <v>29</v>
      </c>
      <c r="O169" s="11" t="s">
        <v>649</v>
      </c>
      <c r="P169" s="11"/>
      <c r="Q169" s="11"/>
      <c r="R169" s="15" t="s">
        <v>2426</v>
      </c>
      <c r="S169" s="21" t="s">
        <v>654</v>
      </c>
      <c r="T169" s="92"/>
      <c r="U169" s="67">
        <v>42208</v>
      </c>
      <c r="V169" s="42" t="s">
        <v>568</v>
      </c>
      <c r="W169" s="59"/>
      <c r="X169" s="58"/>
    </row>
    <row r="170" spans="1:24" ht="33.75" x14ac:dyDescent="0.25">
      <c r="A170" s="100" t="s">
        <v>2668</v>
      </c>
      <c r="B170" s="102" t="s">
        <v>120</v>
      </c>
      <c r="C170" s="11" t="s">
        <v>121</v>
      </c>
      <c r="D170" s="14"/>
      <c r="E170" s="76"/>
      <c r="F170" s="14" t="s">
        <v>2499</v>
      </c>
      <c r="G170" s="55"/>
      <c r="H170" s="11" t="s">
        <v>122</v>
      </c>
      <c r="I170" s="11"/>
      <c r="J170" s="30"/>
      <c r="K170" s="38"/>
      <c r="L170" s="11"/>
      <c r="M170" s="11"/>
      <c r="N170" s="11"/>
      <c r="O170" s="11"/>
      <c r="P170" s="11"/>
      <c r="Q170" s="11"/>
      <c r="R170" s="15"/>
      <c r="S170" s="45"/>
      <c r="T170" s="92"/>
      <c r="U170" s="67">
        <v>42206</v>
      </c>
      <c r="V170" s="42" t="s">
        <v>568</v>
      </c>
      <c r="W170" s="59"/>
      <c r="X170" s="58"/>
    </row>
    <row r="171" spans="1:24" ht="45" x14ac:dyDescent="0.25">
      <c r="A171" s="100" t="s">
        <v>2669</v>
      </c>
      <c r="B171" s="102" t="s">
        <v>123</v>
      </c>
      <c r="C171" s="11" t="s">
        <v>529</v>
      </c>
      <c r="D171" s="14" t="s">
        <v>103</v>
      </c>
      <c r="E171" s="76" t="s">
        <v>2171</v>
      </c>
      <c r="F171" s="14" t="s">
        <v>2499</v>
      </c>
      <c r="G171" s="54" t="s">
        <v>1024</v>
      </c>
      <c r="H171" s="11" t="s">
        <v>2016</v>
      </c>
      <c r="I171" s="11" t="s">
        <v>530</v>
      </c>
      <c r="J171" s="31" t="s">
        <v>493</v>
      </c>
      <c r="K171" s="33" t="s">
        <v>494</v>
      </c>
      <c r="L171" s="109" t="s">
        <v>2340</v>
      </c>
      <c r="M171" s="11"/>
      <c r="N171" s="11" t="s">
        <v>33</v>
      </c>
      <c r="O171" s="11" t="s">
        <v>124</v>
      </c>
      <c r="P171" s="11"/>
      <c r="Q171" s="11"/>
      <c r="R171" s="15" t="s">
        <v>2426</v>
      </c>
      <c r="S171" s="21" t="s">
        <v>451</v>
      </c>
      <c r="T171" s="92"/>
      <c r="U171" s="67">
        <v>42206</v>
      </c>
      <c r="V171" s="42" t="s">
        <v>568</v>
      </c>
      <c r="W171" s="59"/>
      <c r="X171" s="58"/>
    </row>
    <row r="172" spans="1:24" ht="78.75" x14ac:dyDescent="0.25">
      <c r="A172" s="100" t="s">
        <v>2670</v>
      </c>
      <c r="B172" s="102" t="s">
        <v>1305</v>
      </c>
      <c r="C172" s="11" t="s">
        <v>1306</v>
      </c>
      <c r="D172" s="14" t="s">
        <v>52</v>
      </c>
      <c r="E172" s="76" t="s">
        <v>26</v>
      </c>
      <c r="F172" s="14" t="s">
        <v>2499</v>
      </c>
      <c r="G172" s="56"/>
      <c r="H172" s="11" t="s">
        <v>1307</v>
      </c>
      <c r="I172" s="11"/>
      <c r="J172" s="31" t="s">
        <v>484</v>
      </c>
      <c r="K172" s="33" t="s">
        <v>477</v>
      </c>
      <c r="L172" s="11"/>
      <c r="M172" s="11"/>
      <c r="N172" s="11" t="s">
        <v>1308</v>
      </c>
      <c r="O172" s="11" t="s">
        <v>1309</v>
      </c>
      <c r="P172" s="11"/>
      <c r="Q172" s="11"/>
      <c r="R172" s="15" t="s">
        <v>2422</v>
      </c>
      <c r="S172" s="48" t="s">
        <v>1310</v>
      </c>
      <c r="T172" s="91"/>
      <c r="U172" s="67">
        <v>42534</v>
      </c>
      <c r="V172" s="42" t="s">
        <v>568</v>
      </c>
      <c r="W172" s="59"/>
      <c r="X172" s="58"/>
    </row>
    <row r="173" spans="1:24" ht="45" x14ac:dyDescent="0.25">
      <c r="A173" s="100" t="s">
        <v>2671</v>
      </c>
      <c r="B173" s="102" t="s">
        <v>1311</v>
      </c>
      <c r="C173" s="11" t="s">
        <v>1312</v>
      </c>
      <c r="D173" s="14" t="s">
        <v>54</v>
      </c>
      <c r="E173" s="79" t="s">
        <v>26</v>
      </c>
      <c r="F173" s="14" t="s">
        <v>2499</v>
      </c>
      <c r="G173" s="56"/>
      <c r="H173" s="11" t="s">
        <v>1313</v>
      </c>
      <c r="I173" s="11" t="s">
        <v>1218</v>
      </c>
      <c r="J173" s="31" t="s">
        <v>509</v>
      </c>
      <c r="K173" s="33" t="s">
        <v>508</v>
      </c>
      <c r="L173" s="11"/>
      <c r="M173" s="11"/>
      <c r="N173" s="11" t="s">
        <v>1314</v>
      </c>
      <c r="O173" s="11" t="s">
        <v>1315</v>
      </c>
      <c r="P173" s="11"/>
      <c r="Q173" s="11"/>
      <c r="R173" s="15" t="s">
        <v>2423</v>
      </c>
      <c r="S173" s="48" t="s">
        <v>1316</v>
      </c>
      <c r="T173" s="91"/>
      <c r="U173" s="67">
        <v>42534</v>
      </c>
      <c r="V173" s="42" t="s">
        <v>568</v>
      </c>
      <c r="W173" s="59"/>
      <c r="X173" s="58"/>
    </row>
    <row r="174" spans="1:24" ht="67.5" x14ac:dyDescent="0.25">
      <c r="A174" s="100" t="s">
        <v>2672</v>
      </c>
      <c r="B174" s="102" t="s">
        <v>1311</v>
      </c>
      <c r="C174" s="11" t="s">
        <v>1312</v>
      </c>
      <c r="D174" s="14" t="s">
        <v>53</v>
      </c>
      <c r="E174" s="79" t="s">
        <v>26</v>
      </c>
      <c r="F174" s="14" t="s">
        <v>2499</v>
      </c>
      <c r="G174" s="56" t="s">
        <v>1024</v>
      </c>
      <c r="H174" s="11" t="s">
        <v>2051</v>
      </c>
      <c r="I174" s="11" t="s">
        <v>1218</v>
      </c>
      <c r="J174" s="31" t="s">
        <v>509</v>
      </c>
      <c r="K174" s="33" t="s">
        <v>508</v>
      </c>
      <c r="L174" s="11"/>
      <c r="M174" s="11"/>
      <c r="N174" s="11" t="s">
        <v>1386</v>
      </c>
      <c r="O174" s="11" t="s">
        <v>1681</v>
      </c>
      <c r="P174" s="11"/>
      <c r="Q174" s="11"/>
      <c r="R174" s="15" t="s">
        <v>2423</v>
      </c>
      <c r="S174" s="17" t="s">
        <v>1682</v>
      </c>
      <c r="T174" s="93"/>
      <c r="U174" s="68">
        <v>42543</v>
      </c>
      <c r="V174" s="42" t="s">
        <v>568</v>
      </c>
      <c r="W174" s="59"/>
      <c r="X174" s="58"/>
    </row>
    <row r="175" spans="1:24" ht="56.25" x14ac:dyDescent="0.25">
      <c r="A175" s="100" t="s">
        <v>2673</v>
      </c>
      <c r="B175" s="102" t="s">
        <v>655</v>
      </c>
      <c r="C175" s="11"/>
      <c r="D175" s="14" t="s">
        <v>209</v>
      </c>
      <c r="E175" s="76" t="s">
        <v>2171</v>
      </c>
      <c r="F175" s="14" t="s">
        <v>2499</v>
      </c>
      <c r="G175" s="54" t="s">
        <v>1024</v>
      </c>
      <c r="H175" s="11" t="s">
        <v>2017</v>
      </c>
      <c r="I175" s="11" t="s">
        <v>656</v>
      </c>
      <c r="J175" s="31" t="s">
        <v>478</v>
      </c>
      <c r="K175" s="33" t="s">
        <v>1761</v>
      </c>
      <c r="L175" s="11"/>
      <c r="M175" s="11" t="s">
        <v>296</v>
      </c>
      <c r="N175" s="11" t="s">
        <v>414</v>
      </c>
      <c r="O175" s="11" t="s">
        <v>297</v>
      </c>
      <c r="P175" s="11"/>
      <c r="Q175" s="11"/>
      <c r="R175" s="15" t="s">
        <v>2426</v>
      </c>
      <c r="S175" s="21" t="s">
        <v>657</v>
      </c>
      <c r="T175" s="92"/>
      <c r="U175" s="67">
        <v>42208</v>
      </c>
      <c r="V175" s="42" t="s">
        <v>568</v>
      </c>
      <c r="W175" s="59"/>
      <c r="X175" s="58"/>
    </row>
    <row r="176" spans="1:24" ht="30" x14ac:dyDescent="0.25">
      <c r="A176" s="100" t="s">
        <v>2674</v>
      </c>
      <c r="B176" s="102" t="s">
        <v>221</v>
      </c>
      <c r="C176" s="11" t="s">
        <v>125</v>
      </c>
      <c r="D176" s="14" t="s">
        <v>54</v>
      </c>
      <c r="E176" s="79" t="s">
        <v>2172</v>
      </c>
      <c r="F176" s="14" t="s">
        <v>2499</v>
      </c>
      <c r="G176" s="55"/>
      <c r="H176" s="11" t="s">
        <v>145</v>
      </c>
      <c r="I176" s="11"/>
      <c r="J176" s="31" t="s">
        <v>481</v>
      </c>
      <c r="K176" s="38" t="s">
        <v>1395</v>
      </c>
      <c r="L176" s="11"/>
      <c r="M176" s="11"/>
      <c r="N176" s="11"/>
      <c r="O176" s="11" t="s">
        <v>126</v>
      </c>
      <c r="P176" s="11"/>
      <c r="Q176" s="11"/>
      <c r="R176" s="15" t="s">
        <v>2403</v>
      </c>
      <c r="S176" s="21" t="s">
        <v>127</v>
      </c>
      <c r="T176" s="92"/>
      <c r="U176" s="67">
        <v>42206</v>
      </c>
      <c r="V176" s="42" t="s">
        <v>568</v>
      </c>
      <c r="W176" s="59"/>
      <c r="X176" s="58"/>
    </row>
    <row r="177" spans="1:24" ht="101.25" x14ac:dyDescent="0.25">
      <c r="A177" s="100" t="s">
        <v>2675</v>
      </c>
      <c r="B177" s="102" t="s">
        <v>1317</v>
      </c>
      <c r="C177" s="11" t="s">
        <v>1318</v>
      </c>
      <c r="D177" s="14" t="s">
        <v>1319</v>
      </c>
      <c r="E177" s="79" t="s">
        <v>2172</v>
      </c>
      <c r="F177" s="14" t="s">
        <v>2499</v>
      </c>
      <c r="G177" s="56" t="s">
        <v>1024</v>
      </c>
      <c r="H177" s="11" t="s">
        <v>2082</v>
      </c>
      <c r="I177" s="11" t="s">
        <v>1321</v>
      </c>
      <c r="J177" s="31" t="s">
        <v>481</v>
      </c>
      <c r="K177" s="38" t="s">
        <v>1395</v>
      </c>
      <c r="L177" s="109" t="s">
        <v>1294</v>
      </c>
      <c r="M177" s="11" t="s">
        <v>57</v>
      </c>
      <c r="N177" s="11" t="s">
        <v>169</v>
      </c>
      <c r="O177" s="11" t="s">
        <v>1322</v>
      </c>
      <c r="P177" s="11"/>
      <c r="Q177" s="11"/>
      <c r="R177" s="15" t="s">
        <v>2403</v>
      </c>
      <c r="S177" s="48" t="s">
        <v>1320</v>
      </c>
      <c r="T177" s="91"/>
      <c r="U177" s="67">
        <v>42552</v>
      </c>
      <c r="V177" s="42" t="s">
        <v>568</v>
      </c>
      <c r="W177" s="59"/>
      <c r="X177" s="58"/>
    </row>
    <row r="178" spans="1:24" ht="67.5" x14ac:dyDescent="0.25">
      <c r="A178" s="100" t="s">
        <v>2676</v>
      </c>
      <c r="B178" s="102" t="s">
        <v>1219</v>
      </c>
      <c r="C178" s="11" t="s">
        <v>1217</v>
      </c>
      <c r="D178" s="14" t="s">
        <v>1220</v>
      </c>
      <c r="E178" s="76" t="s">
        <v>26</v>
      </c>
      <c r="F178" s="14" t="s">
        <v>2499</v>
      </c>
      <c r="G178" s="56" t="s">
        <v>1024</v>
      </c>
      <c r="H178" s="11" t="s">
        <v>2007</v>
      </c>
      <c r="I178" s="11" t="s">
        <v>1218</v>
      </c>
      <c r="J178" s="31" t="s">
        <v>509</v>
      </c>
      <c r="K178" s="38" t="s">
        <v>508</v>
      </c>
      <c r="L178" s="11"/>
      <c r="M178" s="11" t="s">
        <v>57</v>
      </c>
      <c r="N178" s="11" t="s">
        <v>1212</v>
      </c>
      <c r="O178" s="11" t="s">
        <v>1213</v>
      </c>
      <c r="P178" s="11"/>
      <c r="Q178" s="11"/>
      <c r="R178" s="15" t="s">
        <v>2422</v>
      </c>
      <c r="S178" s="48" t="s">
        <v>1323</v>
      </c>
      <c r="T178" s="91"/>
      <c r="U178" s="67">
        <v>42534</v>
      </c>
      <c r="V178" s="42" t="s">
        <v>568</v>
      </c>
      <c r="W178" s="59"/>
      <c r="X178" s="58"/>
    </row>
    <row r="179" spans="1:24" ht="67.5" x14ac:dyDescent="0.25">
      <c r="A179" s="100" t="s">
        <v>2677</v>
      </c>
      <c r="B179" s="102" t="s">
        <v>1324</v>
      </c>
      <c r="C179" s="11"/>
      <c r="D179" s="14" t="s">
        <v>1319</v>
      </c>
      <c r="E179" s="76" t="s">
        <v>26</v>
      </c>
      <c r="F179" s="14" t="s">
        <v>2499</v>
      </c>
      <c r="G179" s="56" t="s">
        <v>1024</v>
      </c>
      <c r="H179" s="11" t="s">
        <v>2007</v>
      </c>
      <c r="I179" s="11" t="s">
        <v>1218</v>
      </c>
      <c r="J179" s="31" t="s">
        <v>509</v>
      </c>
      <c r="K179" s="38" t="s">
        <v>508</v>
      </c>
      <c r="L179" s="11"/>
      <c r="M179" s="11" t="s">
        <v>57</v>
      </c>
      <c r="N179" s="11" t="s">
        <v>1212</v>
      </c>
      <c r="O179" s="11" t="s">
        <v>1213</v>
      </c>
      <c r="P179" s="11"/>
      <c r="Q179" s="11"/>
      <c r="R179" s="15" t="s">
        <v>2422</v>
      </c>
      <c r="S179" s="48" t="s">
        <v>1325</v>
      </c>
      <c r="T179" s="91"/>
      <c r="U179" s="67">
        <v>42534</v>
      </c>
      <c r="V179" s="42" t="s">
        <v>568</v>
      </c>
      <c r="W179" s="59"/>
      <c r="X179" s="58"/>
    </row>
    <row r="180" spans="1:24" ht="45" x14ac:dyDescent="0.25">
      <c r="A180" s="100" t="s">
        <v>2678</v>
      </c>
      <c r="B180" s="102" t="s">
        <v>1326</v>
      </c>
      <c r="C180" s="11" t="s">
        <v>1327</v>
      </c>
      <c r="D180" s="14" t="s">
        <v>53</v>
      </c>
      <c r="E180" s="79" t="s">
        <v>2172</v>
      </c>
      <c r="F180" s="14" t="s">
        <v>2499</v>
      </c>
      <c r="G180" s="56"/>
      <c r="H180" s="11" t="s">
        <v>1683</v>
      </c>
      <c r="I180" s="11"/>
      <c r="J180" s="31" t="s">
        <v>481</v>
      </c>
      <c r="K180" s="38" t="s">
        <v>1395</v>
      </c>
      <c r="L180" s="108" t="s">
        <v>2283</v>
      </c>
      <c r="M180" s="11"/>
      <c r="N180" s="11" t="s">
        <v>1331</v>
      </c>
      <c r="O180" s="11" t="s">
        <v>1328</v>
      </c>
      <c r="P180" s="11"/>
      <c r="Q180" s="11"/>
      <c r="R180" s="15" t="s">
        <v>2406</v>
      </c>
      <c r="S180" s="17" t="s">
        <v>1329</v>
      </c>
      <c r="T180" s="93"/>
      <c r="U180" s="67">
        <v>42534</v>
      </c>
      <c r="V180" s="42" t="s">
        <v>568</v>
      </c>
      <c r="W180" s="59"/>
      <c r="X180" s="58"/>
    </row>
    <row r="181" spans="1:24" ht="33.75" x14ac:dyDescent="0.25">
      <c r="A181" s="100" t="s">
        <v>2679</v>
      </c>
      <c r="B181" s="102" t="s">
        <v>1326</v>
      </c>
      <c r="C181" s="11" t="s">
        <v>1327</v>
      </c>
      <c r="D181" s="14" t="s">
        <v>54</v>
      </c>
      <c r="E181" s="76" t="s">
        <v>2172</v>
      </c>
      <c r="F181" s="14" t="s">
        <v>2499</v>
      </c>
      <c r="G181" s="56"/>
      <c r="H181" s="11" t="s">
        <v>1253</v>
      </c>
      <c r="I181" s="11"/>
      <c r="J181" s="31" t="s">
        <v>481</v>
      </c>
      <c r="K181" s="38" t="s">
        <v>1395</v>
      </c>
      <c r="L181" s="108" t="s">
        <v>2283</v>
      </c>
      <c r="M181" s="11"/>
      <c r="N181" s="11" t="s">
        <v>1330</v>
      </c>
      <c r="O181" s="11" t="s">
        <v>1328</v>
      </c>
      <c r="P181" s="11"/>
      <c r="Q181" s="11"/>
      <c r="R181" s="15" t="s">
        <v>2406</v>
      </c>
      <c r="S181" s="48" t="s">
        <v>1332</v>
      </c>
      <c r="T181" s="91"/>
      <c r="U181" s="67">
        <v>42534</v>
      </c>
      <c r="V181" s="42" t="s">
        <v>568</v>
      </c>
      <c r="W181" s="59"/>
      <c r="X181" s="58"/>
    </row>
    <row r="182" spans="1:24" ht="90" x14ac:dyDescent="0.25">
      <c r="A182" s="100" t="s">
        <v>2680</v>
      </c>
      <c r="B182" s="102" t="s">
        <v>1684</v>
      </c>
      <c r="C182" s="11" t="s">
        <v>2453</v>
      </c>
      <c r="D182" s="14" t="s">
        <v>56</v>
      </c>
      <c r="E182" s="76" t="s">
        <v>2169</v>
      </c>
      <c r="F182" s="14" t="s">
        <v>2499</v>
      </c>
      <c r="G182" s="56"/>
      <c r="H182" s="11" t="s">
        <v>2093</v>
      </c>
      <c r="I182" s="109" t="s">
        <v>1685</v>
      </c>
      <c r="J182" s="31" t="s">
        <v>1435</v>
      </c>
      <c r="K182" s="33" t="s">
        <v>1686</v>
      </c>
      <c r="L182" s="11"/>
      <c r="M182" s="11"/>
      <c r="N182" s="11" t="s">
        <v>29</v>
      </c>
      <c r="O182" s="11" t="s">
        <v>2199</v>
      </c>
      <c r="P182" s="11"/>
      <c r="Q182" s="11"/>
      <c r="R182" s="15" t="s">
        <v>2421</v>
      </c>
      <c r="S182" s="48" t="s">
        <v>1687</v>
      </c>
      <c r="T182" s="91"/>
      <c r="U182" s="67">
        <v>42543</v>
      </c>
      <c r="V182" s="42" t="s">
        <v>568</v>
      </c>
      <c r="W182" s="59"/>
      <c r="X182" s="58"/>
    </row>
    <row r="183" spans="1:24" ht="45" x14ac:dyDescent="0.25">
      <c r="A183" s="100" t="s">
        <v>2681</v>
      </c>
      <c r="B183" s="102" t="s">
        <v>377</v>
      </c>
      <c r="C183" s="11" t="s">
        <v>1047</v>
      </c>
      <c r="D183" s="14" t="s">
        <v>56</v>
      </c>
      <c r="E183" s="76" t="s">
        <v>2171</v>
      </c>
      <c r="F183" s="14" t="s">
        <v>2499</v>
      </c>
      <c r="G183" s="56" t="s">
        <v>1023</v>
      </c>
      <c r="H183" s="11" t="s">
        <v>1942</v>
      </c>
      <c r="I183" s="11" t="s">
        <v>185</v>
      </c>
      <c r="J183" s="31" t="s">
        <v>478</v>
      </c>
      <c r="K183" s="33" t="s">
        <v>1761</v>
      </c>
      <c r="L183" s="11"/>
      <c r="M183" s="11" t="s">
        <v>57</v>
      </c>
      <c r="N183" s="11" t="s">
        <v>379</v>
      </c>
      <c r="O183" s="11" t="s">
        <v>378</v>
      </c>
      <c r="P183" s="11"/>
      <c r="Q183" s="11"/>
      <c r="R183" s="15" t="s">
        <v>2426</v>
      </c>
      <c r="S183" s="21" t="s">
        <v>380</v>
      </c>
      <c r="T183" s="92"/>
      <c r="U183" s="67">
        <v>42206</v>
      </c>
      <c r="V183" s="42" t="s">
        <v>568</v>
      </c>
      <c r="W183" s="59"/>
      <c r="X183" s="58"/>
    </row>
    <row r="184" spans="1:24" ht="56.25" x14ac:dyDescent="0.25">
      <c r="A184" s="100" t="s">
        <v>2682</v>
      </c>
      <c r="B184" s="102" t="s">
        <v>1041</v>
      </c>
      <c r="C184" s="11" t="s">
        <v>1334</v>
      </c>
      <c r="D184" s="14" t="s">
        <v>103</v>
      </c>
      <c r="E184" s="78" t="s">
        <v>2169</v>
      </c>
      <c r="F184" s="14" t="s">
        <v>2499</v>
      </c>
      <c r="G184" s="54" t="s">
        <v>1024</v>
      </c>
      <c r="H184" s="11" t="s">
        <v>2052</v>
      </c>
      <c r="I184" s="11" t="s">
        <v>532</v>
      </c>
      <c r="J184" s="31" t="s">
        <v>531</v>
      </c>
      <c r="K184" s="35"/>
      <c r="L184" s="109" t="s">
        <v>2349</v>
      </c>
      <c r="M184" s="11"/>
      <c r="N184" s="11" t="s">
        <v>33</v>
      </c>
      <c r="O184" s="11" t="s">
        <v>1335</v>
      </c>
      <c r="P184" s="11"/>
      <c r="Q184" s="11"/>
      <c r="R184" s="15" t="s">
        <v>2407</v>
      </c>
      <c r="S184" s="19" t="s">
        <v>234</v>
      </c>
      <c r="T184" s="91"/>
      <c r="U184" s="67">
        <v>42534</v>
      </c>
      <c r="V184" s="42" t="s">
        <v>568</v>
      </c>
      <c r="W184" s="59"/>
      <c r="X184" s="58"/>
    </row>
    <row r="185" spans="1:24" ht="123.75" x14ac:dyDescent="0.25">
      <c r="A185" s="100" t="s">
        <v>2683</v>
      </c>
      <c r="B185" s="102" t="s">
        <v>128</v>
      </c>
      <c r="C185" s="11"/>
      <c r="D185" s="14"/>
      <c r="E185" s="78" t="s">
        <v>2171</v>
      </c>
      <c r="F185" s="14" t="s">
        <v>2499</v>
      </c>
      <c r="G185" s="55" t="s">
        <v>1027</v>
      </c>
      <c r="H185" s="11" t="s">
        <v>2060</v>
      </c>
      <c r="I185" s="11" t="s">
        <v>381</v>
      </c>
      <c r="J185" s="31" t="s">
        <v>490</v>
      </c>
      <c r="K185" s="33" t="s">
        <v>491</v>
      </c>
      <c r="L185" s="109" t="s">
        <v>2340</v>
      </c>
      <c r="M185" s="11"/>
      <c r="N185" s="11" t="s">
        <v>129</v>
      </c>
      <c r="O185" s="11"/>
      <c r="P185" s="11"/>
      <c r="Q185" s="11"/>
      <c r="R185" s="15" t="s">
        <v>2426</v>
      </c>
      <c r="S185" s="21" t="s">
        <v>452</v>
      </c>
      <c r="T185" s="92"/>
      <c r="U185" s="67">
        <v>42206</v>
      </c>
      <c r="V185" s="42" t="s">
        <v>568</v>
      </c>
      <c r="W185" s="59"/>
      <c r="X185" s="58"/>
    </row>
    <row r="186" spans="1:24" ht="180" x14ac:dyDescent="0.25">
      <c r="A186" s="100" t="s">
        <v>2684</v>
      </c>
      <c r="B186" s="102" t="s">
        <v>362</v>
      </c>
      <c r="C186" s="11" t="s">
        <v>361</v>
      </c>
      <c r="D186" s="14" t="s">
        <v>148</v>
      </c>
      <c r="E186" s="78" t="s">
        <v>2175</v>
      </c>
      <c r="F186" s="14" t="s">
        <v>2499</v>
      </c>
      <c r="G186" s="55"/>
      <c r="H186" s="11" t="s">
        <v>502</v>
      </c>
      <c r="I186" s="11" t="s">
        <v>339</v>
      </c>
      <c r="J186" s="31" t="s">
        <v>506</v>
      </c>
      <c r="K186" s="33" t="s">
        <v>498</v>
      </c>
      <c r="L186" s="11"/>
      <c r="M186" s="11"/>
      <c r="N186" s="11" t="s">
        <v>501</v>
      </c>
      <c r="O186" s="11" t="s">
        <v>30</v>
      </c>
      <c r="P186" s="11"/>
      <c r="Q186" s="11"/>
      <c r="R186" s="15" t="s">
        <v>2435</v>
      </c>
      <c r="S186" s="45" t="s">
        <v>2148</v>
      </c>
      <c r="T186" s="92">
        <v>350</v>
      </c>
      <c r="U186" s="67">
        <v>42206</v>
      </c>
      <c r="V186" s="42" t="s">
        <v>568</v>
      </c>
      <c r="W186" s="59"/>
      <c r="X186" s="58"/>
    </row>
    <row r="187" spans="1:24" ht="101.25" x14ac:dyDescent="0.25">
      <c r="A187" s="100" t="s">
        <v>2685</v>
      </c>
      <c r="B187" s="102" t="s">
        <v>662</v>
      </c>
      <c r="C187" s="11" t="s">
        <v>1336</v>
      </c>
      <c r="D187" s="14" t="s">
        <v>226</v>
      </c>
      <c r="E187" s="76" t="s">
        <v>233</v>
      </c>
      <c r="F187" s="14" t="s">
        <v>2499</v>
      </c>
      <c r="G187" s="55"/>
      <c r="H187" s="11" t="s">
        <v>2089</v>
      </c>
      <c r="I187" s="11" t="s">
        <v>665</v>
      </c>
      <c r="J187" s="31" t="s">
        <v>489</v>
      </c>
      <c r="K187" s="35"/>
      <c r="L187" s="110" t="s">
        <v>2302</v>
      </c>
      <c r="M187" s="11"/>
      <c r="N187" s="11" t="s">
        <v>181</v>
      </c>
      <c r="O187" s="11" t="s">
        <v>663</v>
      </c>
      <c r="P187" s="11"/>
      <c r="Q187" s="11"/>
      <c r="R187" s="15" t="s">
        <v>2403</v>
      </c>
      <c r="S187" s="21" t="s">
        <v>664</v>
      </c>
      <c r="T187" s="92">
        <v>588.54999999999995</v>
      </c>
      <c r="U187" s="67">
        <v>42534</v>
      </c>
      <c r="V187" s="42" t="s">
        <v>568</v>
      </c>
      <c r="W187" s="59"/>
      <c r="X187" s="58"/>
    </row>
    <row r="188" spans="1:24" ht="78.75" x14ac:dyDescent="0.25">
      <c r="A188" s="100" t="s">
        <v>2686</v>
      </c>
      <c r="B188" s="102" t="s">
        <v>1340</v>
      </c>
      <c r="C188" s="11" t="s">
        <v>1467</v>
      </c>
      <c r="D188" s="14" t="s">
        <v>103</v>
      </c>
      <c r="E188" s="78" t="s">
        <v>2171</v>
      </c>
      <c r="F188" s="14" t="s">
        <v>2499</v>
      </c>
      <c r="G188" s="56" t="s">
        <v>1024</v>
      </c>
      <c r="H188" s="11" t="s">
        <v>1998</v>
      </c>
      <c r="I188" s="11"/>
      <c r="J188" s="31" t="s">
        <v>1214</v>
      </c>
      <c r="K188" s="33" t="s">
        <v>1215</v>
      </c>
      <c r="L188" s="109" t="s">
        <v>2350</v>
      </c>
      <c r="M188" s="11"/>
      <c r="N188" s="11" t="s">
        <v>33</v>
      </c>
      <c r="O188" s="11" t="s">
        <v>1341</v>
      </c>
      <c r="P188" s="11"/>
      <c r="Q188" s="11"/>
      <c r="R188" s="15" t="s">
        <v>2426</v>
      </c>
      <c r="S188" s="48" t="s">
        <v>1342</v>
      </c>
      <c r="T188" s="91"/>
      <c r="U188" s="67">
        <v>42536</v>
      </c>
      <c r="V188" s="42" t="s">
        <v>568</v>
      </c>
      <c r="W188" s="59"/>
      <c r="X188" s="58"/>
    </row>
    <row r="189" spans="1:24" ht="101.25" x14ac:dyDescent="0.25">
      <c r="A189" s="100" t="s">
        <v>2687</v>
      </c>
      <c r="B189" s="102" t="s">
        <v>411</v>
      </c>
      <c r="C189" s="11" t="s">
        <v>2386</v>
      </c>
      <c r="D189" s="14" t="s">
        <v>1469</v>
      </c>
      <c r="E189" s="76" t="s">
        <v>26</v>
      </c>
      <c r="F189" s="14" t="s">
        <v>2499</v>
      </c>
      <c r="G189" s="54" t="s">
        <v>1024</v>
      </c>
      <c r="H189" s="11" t="s">
        <v>2018</v>
      </c>
      <c r="I189" s="11" t="s">
        <v>1044</v>
      </c>
      <c r="J189" s="31"/>
      <c r="K189" s="33"/>
      <c r="L189" s="109" t="s">
        <v>2351</v>
      </c>
      <c r="M189" s="11"/>
      <c r="N189" s="11" t="s">
        <v>33</v>
      </c>
      <c r="O189" s="11" t="s">
        <v>1054</v>
      </c>
      <c r="P189" s="11"/>
      <c r="Q189" s="11"/>
      <c r="R189" s="15" t="s">
        <v>2434</v>
      </c>
      <c r="S189" s="19" t="s">
        <v>412</v>
      </c>
      <c r="T189" s="91">
        <v>957.56</v>
      </c>
      <c r="U189" s="67">
        <v>42206</v>
      </c>
      <c r="V189" s="42" t="s">
        <v>568</v>
      </c>
      <c r="W189" s="59"/>
      <c r="X189" s="58"/>
    </row>
    <row r="190" spans="1:24" ht="101.25" x14ac:dyDescent="0.25">
      <c r="A190" s="100" t="s">
        <v>2688</v>
      </c>
      <c r="B190" s="102" t="s">
        <v>1343</v>
      </c>
      <c r="C190" s="11" t="s">
        <v>1344</v>
      </c>
      <c r="D190" s="14" t="s">
        <v>53</v>
      </c>
      <c r="E190" s="76" t="s">
        <v>26</v>
      </c>
      <c r="F190" s="14" t="s">
        <v>2499</v>
      </c>
      <c r="G190" s="56" t="s">
        <v>1026</v>
      </c>
      <c r="H190" s="11" t="s">
        <v>1688</v>
      </c>
      <c r="I190" s="11" t="s">
        <v>1350</v>
      </c>
      <c r="J190" s="31" t="s">
        <v>1345</v>
      </c>
      <c r="K190" s="33" t="s">
        <v>1346</v>
      </c>
      <c r="L190" s="11"/>
      <c r="M190" s="11" t="s">
        <v>59</v>
      </c>
      <c r="N190" s="11" t="s">
        <v>1348</v>
      </c>
      <c r="O190" s="11" t="s">
        <v>1347</v>
      </c>
      <c r="P190" s="11"/>
      <c r="Q190" s="11"/>
      <c r="R190" s="15" t="s">
        <v>2406</v>
      </c>
      <c r="S190" s="48" t="s">
        <v>1349</v>
      </c>
      <c r="T190" s="91">
        <v>4027.31</v>
      </c>
      <c r="U190" s="67">
        <v>42536</v>
      </c>
      <c r="V190" s="42" t="s">
        <v>568</v>
      </c>
      <c r="W190" s="59"/>
      <c r="X190" s="58"/>
    </row>
    <row r="191" spans="1:24" ht="60" x14ac:dyDescent="0.25">
      <c r="A191" s="100" t="s">
        <v>2689</v>
      </c>
      <c r="B191" s="102" t="s">
        <v>1337</v>
      </c>
      <c r="C191" s="11"/>
      <c r="D191" s="14" t="s">
        <v>56</v>
      </c>
      <c r="E191" s="79" t="s">
        <v>26</v>
      </c>
      <c r="F191" s="14" t="s">
        <v>2499</v>
      </c>
      <c r="G191" s="56" t="s">
        <v>1023</v>
      </c>
      <c r="H191" s="11" t="s">
        <v>1964</v>
      </c>
      <c r="I191" s="11"/>
      <c r="J191" s="31" t="s">
        <v>2220</v>
      </c>
      <c r="K191" s="33"/>
      <c r="L191" s="109" t="s">
        <v>2342</v>
      </c>
      <c r="M191" s="11"/>
      <c r="N191" s="11" t="s">
        <v>29</v>
      </c>
      <c r="O191" s="11" t="s">
        <v>1338</v>
      </c>
      <c r="P191" s="11"/>
      <c r="Q191" s="11"/>
      <c r="R191" s="15" t="s">
        <v>2411</v>
      </c>
      <c r="S191" s="48" t="s">
        <v>1339</v>
      </c>
      <c r="T191" s="91">
        <v>279</v>
      </c>
      <c r="U191" s="67">
        <v>42536</v>
      </c>
      <c r="V191" s="42" t="s">
        <v>568</v>
      </c>
      <c r="W191" s="59"/>
      <c r="X191" s="58"/>
    </row>
    <row r="192" spans="1:24" ht="45" x14ac:dyDescent="0.25">
      <c r="A192" s="100" t="s">
        <v>2690</v>
      </c>
      <c r="B192" s="102" t="s">
        <v>674</v>
      </c>
      <c r="C192" s="11" t="s">
        <v>2454</v>
      </c>
      <c r="D192" s="14" t="s">
        <v>103</v>
      </c>
      <c r="E192" s="78" t="s">
        <v>2171</v>
      </c>
      <c r="F192" s="14" t="s">
        <v>2499</v>
      </c>
      <c r="G192" s="54" t="s">
        <v>1024</v>
      </c>
      <c r="H192" s="11" t="s">
        <v>2001</v>
      </c>
      <c r="I192" s="11" t="s">
        <v>527</v>
      </c>
      <c r="J192" s="31" t="s">
        <v>675</v>
      </c>
      <c r="K192" s="33" t="s">
        <v>494</v>
      </c>
      <c r="L192" s="109" t="s">
        <v>2340</v>
      </c>
      <c r="M192" s="11"/>
      <c r="N192" s="11" t="s">
        <v>33</v>
      </c>
      <c r="O192" s="11" t="s">
        <v>1014</v>
      </c>
      <c r="P192" s="11"/>
      <c r="Q192" s="11"/>
      <c r="R192" s="15" t="s">
        <v>2426</v>
      </c>
      <c r="S192" s="19" t="s">
        <v>676</v>
      </c>
      <c r="T192" s="91"/>
      <c r="U192" s="67">
        <v>42208</v>
      </c>
      <c r="V192" s="42" t="s">
        <v>568</v>
      </c>
      <c r="W192" s="59"/>
      <c r="X192" s="58"/>
    </row>
    <row r="193" spans="1:24" ht="78.75" x14ac:dyDescent="0.25">
      <c r="A193" s="100" t="s">
        <v>2691</v>
      </c>
      <c r="B193" s="102" t="s">
        <v>666</v>
      </c>
      <c r="C193" s="11" t="s">
        <v>667</v>
      </c>
      <c r="D193" s="14" t="s">
        <v>340</v>
      </c>
      <c r="E193" s="78" t="s">
        <v>2171</v>
      </c>
      <c r="F193" s="14" t="s">
        <v>2499</v>
      </c>
      <c r="G193" s="55"/>
      <c r="H193" s="11" t="s">
        <v>668</v>
      </c>
      <c r="I193" s="11" t="s">
        <v>671</v>
      </c>
      <c r="J193" s="31" t="s">
        <v>556</v>
      </c>
      <c r="K193" s="33" t="s">
        <v>557</v>
      </c>
      <c r="L193" s="109" t="s">
        <v>2352</v>
      </c>
      <c r="M193" s="11"/>
      <c r="N193" s="11" t="s">
        <v>670</v>
      </c>
      <c r="O193" s="11" t="s">
        <v>734</v>
      </c>
      <c r="P193" s="11"/>
      <c r="Q193" s="11"/>
      <c r="R193" s="15" t="s">
        <v>2426</v>
      </c>
      <c r="S193" s="19" t="s">
        <v>669</v>
      </c>
      <c r="T193" s="91"/>
      <c r="U193" s="67">
        <v>42208</v>
      </c>
      <c r="V193" s="42" t="s">
        <v>568</v>
      </c>
      <c r="W193" s="59"/>
      <c r="X193" s="58"/>
    </row>
    <row r="194" spans="1:24" ht="45" x14ac:dyDescent="0.25">
      <c r="A194" s="100" t="s">
        <v>2692</v>
      </c>
      <c r="B194" s="102" t="s">
        <v>1352</v>
      </c>
      <c r="C194" s="11" t="s">
        <v>1353</v>
      </c>
      <c r="D194" s="14"/>
      <c r="E194" s="78" t="s">
        <v>2169</v>
      </c>
      <c r="F194" s="14" t="s">
        <v>2499</v>
      </c>
      <c r="G194" s="56" t="s">
        <v>1023</v>
      </c>
      <c r="H194" s="11" t="s">
        <v>1965</v>
      </c>
      <c r="I194" s="11"/>
      <c r="J194" s="31" t="s">
        <v>492</v>
      </c>
      <c r="K194" s="35"/>
      <c r="L194" s="11"/>
      <c r="M194" s="11"/>
      <c r="N194" s="11" t="s">
        <v>1290</v>
      </c>
      <c r="O194" s="11"/>
      <c r="P194" s="11"/>
      <c r="Q194" s="11"/>
      <c r="R194" s="15" t="s">
        <v>2406</v>
      </c>
      <c r="S194" s="48" t="s">
        <v>1355</v>
      </c>
      <c r="T194" s="91">
        <v>615.48</v>
      </c>
      <c r="U194" s="67">
        <v>42536</v>
      </c>
      <c r="V194" s="42" t="s">
        <v>568</v>
      </c>
      <c r="W194" s="59"/>
      <c r="X194" s="58"/>
    </row>
    <row r="195" spans="1:24" ht="60" x14ac:dyDescent="0.25">
      <c r="A195" s="100" t="s">
        <v>2693</v>
      </c>
      <c r="B195" s="102" t="s">
        <v>1356</v>
      </c>
      <c r="C195" s="11"/>
      <c r="D195" s="14" t="s">
        <v>103</v>
      </c>
      <c r="E195" s="78" t="s">
        <v>2169</v>
      </c>
      <c r="F195" s="14" t="s">
        <v>2499</v>
      </c>
      <c r="G195" s="56"/>
      <c r="H195" s="11" t="s">
        <v>3048</v>
      </c>
      <c r="I195" s="11" t="s">
        <v>1692</v>
      </c>
      <c r="J195" s="31" t="s">
        <v>512</v>
      </c>
      <c r="K195" s="33" t="s">
        <v>511</v>
      </c>
      <c r="L195" s="109" t="s">
        <v>2353</v>
      </c>
      <c r="M195" s="11"/>
      <c r="N195" s="11" t="s">
        <v>1690</v>
      </c>
      <c r="O195" s="11" t="s">
        <v>1357</v>
      </c>
      <c r="P195" s="11"/>
      <c r="Q195" s="11"/>
      <c r="R195" s="15" t="s">
        <v>2431</v>
      </c>
      <c r="S195" s="48" t="s">
        <v>1358</v>
      </c>
      <c r="T195" s="91"/>
      <c r="U195" s="67">
        <v>42536</v>
      </c>
      <c r="V195" s="42" t="s">
        <v>568</v>
      </c>
      <c r="W195" s="59"/>
      <c r="X195" s="58"/>
    </row>
    <row r="196" spans="1:24" ht="60" x14ac:dyDescent="0.25">
      <c r="A196" s="100" t="s">
        <v>2694</v>
      </c>
      <c r="B196" s="102" t="s">
        <v>1689</v>
      </c>
      <c r="C196" s="11"/>
      <c r="D196" s="14" t="s">
        <v>103</v>
      </c>
      <c r="E196" s="78" t="s">
        <v>2169</v>
      </c>
      <c r="F196" s="14" t="s">
        <v>2499</v>
      </c>
      <c r="G196" s="56" t="s">
        <v>1024</v>
      </c>
      <c r="H196" s="11" t="s">
        <v>1998</v>
      </c>
      <c r="I196" s="11" t="s">
        <v>1692</v>
      </c>
      <c r="J196" s="31" t="s">
        <v>512</v>
      </c>
      <c r="K196" s="33" t="s">
        <v>511</v>
      </c>
      <c r="L196" s="109" t="s">
        <v>2353</v>
      </c>
      <c r="M196" s="11"/>
      <c r="N196" s="11" t="s">
        <v>1691</v>
      </c>
      <c r="O196" s="11" t="s">
        <v>1357</v>
      </c>
      <c r="P196" s="11"/>
      <c r="Q196" s="11"/>
      <c r="R196" s="15" t="s">
        <v>2431</v>
      </c>
      <c r="S196" s="48" t="s">
        <v>1360</v>
      </c>
      <c r="T196" s="91"/>
      <c r="U196" s="67">
        <v>42536</v>
      </c>
      <c r="V196" s="42" t="s">
        <v>568</v>
      </c>
      <c r="W196" s="59"/>
      <c r="X196" s="58"/>
    </row>
    <row r="197" spans="1:24" ht="60" x14ac:dyDescent="0.25">
      <c r="A197" s="100" t="s">
        <v>2695</v>
      </c>
      <c r="B197" s="102" t="s">
        <v>390</v>
      </c>
      <c r="C197" s="11" t="s">
        <v>686</v>
      </c>
      <c r="D197" s="14" t="s">
        <v>56</v>
      </c>
      <c r="E197" s="78" t="s">
        <v>2169</v>
      </c>
      <c r="F197" s="14" t="s">
        <v>2499</v>
      </c>
      <c r="G197" s="56" t="s">
        <v>1025</v>
      </c>
      <c r="H197" s="11" t="s">
        <v>2094</v>
      </c>
      <c r="I197" s="11"/>
      <c r="J197" s="31" t="s">
        <v>512</v>
      </c>
      <c r="K197" s="33" t="s">
        <v>511</v>
      </c>
      <c r="L197" s="11"/>
      <c r="M197" s="11"/>
      <c r="N197" s="11" t="s">
        <v>33</v>
      </c>
      <c r="O197" s="11" t="s">
        <v>672</v>
      </c>
      <c r="P197" s="11"/>
      <c r="Q197" s="11"/>
      <c r="R197" s="15" t="s">
        <v>2429</v>
      </c>
      <c r="S197" s="21" t="s">
        <v>687</v>
      </c>
      <c r="T197" s="92"/>
      <c r="U197" s="67">
        <v>42222</v>
      </c>
      <c r="V197" s="42" t="s">
        <v>568</v>
      </c>
      <c r="W197" s="59"/>
      <c r="X197" s="58"/>
    </row>
    <row r="198" spans="1:24" ht="60" x14ac:dyDescent="0.25">
      <c r="A198" s="100" t="s">
        <v>2696</v>
      </c>
      <c r="B198" s="102" t="s">
        <v>1055</v>
      </c>
      <c r="C198" s="11" t="s">
        <v>1056</v>
      </c>
      <c r="D198" s="14" t="s">
        <v>103</v>
      </c>
      <c r="E198" s="78" t="s">
        <v>2169</v>
      </c>
      <c r="F198" s="14" t="s">
        <v>2499</v>
      </c>
      <c r="G198" s="54" t="s">
        <v>1024</v>
      </c>
      <c r="H198" s="11" t="s">
        <v>2044</v>
      </c>
      <c r="I198" s="11"/>
      <c r="J198" s="31" t="s">
        <v>512</v>
      </c>
      <c r="K198" s="33" t="s">
        <v>511</v>
      </c>
      <c r="L198" s="109" t="s">
        <v>2345</v>
      </c>
      <c r="M198" s="11"/>
      <c r="N198" s="11" t="s">
        <v>33</v>
      </c>
      <c r="O198" s="11" t="s">
        <v>1359</v>
      </c>
      <c r="P198" s="11"/>
      <c r="Q198" s="11"/>
      <c r="R198" s="15" t="s">
        <v>2429</v>
      </c>
      <c r="S198" s="21" t="s">
        <v>673</v>
      </c>
      <c r="T198" s="92"/>
      <c r="U198" s="67">
        <v>42222</v>
      </c>
      <c r="V198" s="42" t="s">
        <v>568</v>
      </c>
      <c r="W198" s="59"/>
      <c r="X198" s="58"/>
    </row>
    <row r="199" spans="1:24" ht="78.75" x14ac:dyDescent="0.25">
      <c r="A199" s="100" t="s">
        <v>2697</v>
      </c>
      <c r="B199" s="102" t="s">
        <v>1057</v>
      </c>
      <c r="C199" s="11" t="s">
        <v>2455</v>
      </c>
      <c r="D199" s="14" t="s">
        <v>1058</v>
      </c>
      <c r="E199" s="78" t="s">
        <v>2169</v>
      </c>
      <c r="F199" s="14" t="s">
        <v>2499</v>
      </c>
      <c r="G199" s="54"/>
      <c r="H199" s="11" t="s">
        <v>3047</v>
      </c>
      <c r="I199" s="11" t="s">
        <v>1061</v>
      </c>
      <c r="J199" s="31" t="s">
        <v>512</v>
      </c>
      <c r="K199" s="33" t="s">
        <v>511</v>
      </c>
      <c r="L199" s="109" t="s">
        <v>2353</v>
      </c>
      <c r="M199" s="11"/>
      <c r="N199" s="11"/>
      <c r="O199" s="11" t="s">
        <v>1059</v>
      </c>
      <c r="P199" s="11"/>
      <c r="Q199" s="11"/>
      <c r="R199" s="15" t="s">
        <v>2429</v>
      </c>
      <c r="S199" s="45" t="s">
        <v>1060</v>
      </c>
      <c r="T199" s="92"/>
      <c r="U199" s="67">
        <v>42222</v>
      </c>
      <c r="V199" s="42" t="s">
        <v>1091</v>
      </c>
      <c r="W199" s="59"/>
      <c r="X199" s="58"/>
    </row>
    <row r="200" spans="1:24" ht="30" x14ac:dyDescent="0.25">
      <c r="A200" s="100" t="s">
        <v>2698</v>
      </c>
      <c r="B200" s="102" t="s">
        <v>1361</v>
      </c>
      <c r="C200" s="11"/>
      <c r="D200" s="14" t="s">
        <v>56</v>
      </c>
      <c r="E200" s="76" t="s">
        <v>26</v>
      </c>
      <c r="F200" s="14" t="s">
        <v>2499</v>
      </c>
      <c r="G200" s="56" t="s">
        <v>1023</v>
      </c>
      <c r="H200" s="11" t="s">
        <v>1966</v>
      </c>
      <c r="I200" s="11"/>
      <c r="J200" s="31"/>
      <c r="K200" s="35"/>
      <c r="L200" s="11"/>
      <c r="M200" s="11"/>
      <c r="N200" s="11" t="s">
        <v>29</v>
      </c>
      <c r="O200" s="11" t="s">
        <v>1362</v>
      </c>
      <c r="P200" s="11"/>
      <c r="Q200" s="11"/>
      <c r="R200" s="15" t="s">
        <v>2422</v>
      </c>
      <c r="S200" s="17" t="s">
        <v>1363</v>
      </c>
      <c r="T200" s="93"/>
      <c r="U200" s="67">
        <v>42536</v>
      </c>
      <c r="V200" s="42" t="s">
        <v>568</v>
      </c>
      <c r="W200" s="59"/>
      <c r="X200" s="58"/>
    </row>
    <row r="201" spans="1:24" ht="78.75" x14ac:dyDescent="0.25">
      <c r="A201" s="100" t="s">
        <v>2699</v>
      </c>
      <c r="B201" s="102" t="s">
        <v>1543</v>
      </c>
      <c r="C201" s="11" t="s">
        <v>1544</v>
      </c>
      <c r="D201" s="14" t="s">
        <v>53</v>
      </c>
      <c r="E201" s="79" t="s">
        <v>2172</v>
      </c>
      <c r="F201" s="14" t="s">
        <v>2499</v>
      </c>
      <c r="G201" s="56" t="s">
        <v>1027</v>
      </c>
      <c r="H201" s="11" t="s">
        <v>2061</v>
      </c>
      <c r="I201" s="11"/>
      <c r="J201" s="31" t="s">
        <v>481</v>
      </c>
      <c r="K201" s="38" t="s">
        <v>1395</v>
      </c>
      <c r="L201" s="11"/>
      <c r="M201" s="11" t="s">
        <v>58</v>
      </c>
      <c r="N201" s="11" t="s">
        <v>1545</v>
      </c>
      <c r="O201" s="11" t="s">
        <v>1547</v>
      </c>
      <c r="P201" s="11"/>
      <c r="Q201" s="11"/>
      <c r="R201" s="15" t="s">
        <v>2406</v>
      </c>
      <c r="S201" s="17" t="s">
        <v>1546</v>
      </c>
      <c r="T201" s="93"/>
      <c r="U201" s="67">
        <v>42538</v>
      </c>
      <c r="V201" s="42" t="s">
        <v>568</v>
      </c>
      <c r="W201" s="59"/>
      <c r="X201" s="58"/>
    </row>
    <row r="202" spans="1:24" ht="67.5" x14ac:dyDescent="0.25">
      <c r="A202" s="100" t="s">
        <v>2700</v>
      </c>
      <c r="B202" s="102" t="s">
        <v>677</v>
      </c>
      <c r="C202" s="11" t="s">
        <v>678</v>
      </c>
      <c r="D202" s="14" t="s">
        <v>340</v>
      </c>
      <c r="E202" s="78" t="s">
        <v>2171</v>
      </c>
      <c r="F202" s="14" t="s">
        <v>2499</v>
      </c>
      <c r="G202" s="55"/>
      <c r="H202" s="11" t="s">
        <v>680</v>
      </c>
      <c r="I202" s="11" t="s">
        <v>613</v>
      </c>
      <c r="J202" s="31" t="s">
        <v>556</v>
      </c>
      <c r="K202" s="33" t="s">
        <v>557</v>
      </c>
      <c r="L202" s="109" t="s">
        <v>2354</v>
      </c>
      <c r="M202" s="11"/>
      <c r="N202" s="11" t="s">
        <v>670</v>
      </c>
      <c r="O202" s="11" t="s">
        <v>734</v>
      </c>
      <c r="P202" s="11"/>
      <c r="Q202" s="11"/>
      <c r="R202" s="15" t="s">
        <v>2426</v>
      </c>
      <c r="S202" s="21" t="s">
        <v>679</v>
      </c>
      <c r="T202" s="92"/>
      <c r="U202" s="67">
        <v>42208</v>
      </c>
      <c r="V202" s="42" t="s">
        <v>568</v>
      </c>
      <c r="W202" s="59"/>
      <c r="X202" s="58"/>
    </row>
    <row r="203" spans="1:24" ht="22.5" x14ac:dyDescent="0.25">
      <c r="A203" s="100" t="s">
        <v>2701</v>
      </c>
      <c r="B203" s="102" t="s">
        <v>1365</v>
      </c>
      <c r="C203" s="11"/>
      <c r="D203" s="14" t="s">
        <v>56</v>
      </c>
      <c r="E203" s="76"/>
      <c r="F203" s="14" t="s">
        <v>2499</v>
      </c>
      <c r="G203" s="56" t="s">
        <v>1023</v>
      </c>
      <c r="H203" s="11" t="s">
        <v>1967</v>
      </c>
      <c r="I203" s="11" t="s">
        <v>1368</v>
      </c>
      <c r="J203" s="31" t="s">
        <v>1366</v>
      </c>
      <c r="K203" s="33" t="s">
        <v>1367</v>
      </c>
      <c r="L203" s="11"/>
      <c r="M203" s="11"/>
      <c r="N203" s="11" t="s">
        <v>29</v>
      </c>
      <c r="O203" s="11" t="s">
        <v>1370</v>
      </c>
      <c r="P203" s="11"/>
      <c r="Q203" s="11"/>
      <c r="R203" s="15" t="s">
        <v>2416</v>
      </c>
      <c r="S203" s="48" t="s">
        <v>1364</v>
      </c>
      <c r="T203" s="91"/>
      <c r="U203" s="67">
        <v>42536</v>
      </c>
      <c r="V203" s="42" t="s">
        <v>568</v>
      </c>
      <c r="W203" s="59"/>
      <c r="X203" s="58"/>
    </row>
    <row r="204" spans="1:24" ht="45" x14ac:dyDescent="0.25">
      <c r="A204" s="100" t="s">
        <v>2702</v>
      </c>
      <c r="B204" s="102" t="s">
        <v>1371</v>
      </c>
      <c r="C204" s="11" t="s">
        <v>2456</v>
      </c>
      <c r="D204" s="14" t="s">
        <v>56</v>
      </c>
      <c r="E204" s="76" t="s">
        <v>2176</v>
      </c>
      <c r="F204" s="14" t="s">
        <v>2499</v>
      </c>
      <c r="G204" s="56" t="s">
        <v>1023</v>
      </c>
      <c r="H204" s="11" t="s">
        <v>1968</v>
      </c>
      <c r="I204" s="11"/>
      <c r="J204" s="31" t="s">
        <v>2221</v>
      </c>
      <c r="K204" s="33" t="s">
        <v>1372</v>
      </c>
      <c r="L204" s="109" t="s">
        <v>2342</v>
      </c>
      <c r="M204" s="11"/>
      <c r="N204" s="11" t="s">
        <v>29</v>
      </c>
      <c r="O204" s="11" t="s">
        <v>905</v>
      </c>
      <c r="P204" s="11"/>
      <c r="Q204" s="11"/>
      <c r="R204" s="15" t="s">
        <v>2409</v>
      </c>
      <c r="S204" s="17" t="s">
        <v>1373</v>
      </c>
      <c r="T204" s="91">
        <v>1611</v>
      </c>
      <c r="U204" s="67">
        <v>42536</v>
      </c>
      <c r="V204" s="42" t="s">
        <v>568</v>
      </c>
      <c r="W204" s="59"/>
      <c r="X204" s="58"/>
    </row>
    <row r="205" spans="1:24" ht="67.5" x14ac:dyDescent="0.25">
      <c r="A205" s="100" t="s">
        <v>2703</v>
      </c>
      <c r="B205" s="102" t="s">
        <v>1374</v>
      </c>
      <c r="C205" s="11" t="s">
        <v>1375</v>
      </c>
      <c r="D205" s="14"/>
      <c r="E205" s="79" t="s">
        <v>2172</v>
      </c>
      <c r="F205" s="14" t="s">
        <v>2499</v>
      </c>
      <c r="G205" s="56"/>
      <c r="H205" s="11" t="s">
        <v>1382</v>
      </c>
      <c r="I205" s="11"/>
      <c r="J205" s="31" t="s">
        <v>481</v>
      </c>
      <c r="K205" s="38" t="s">
        <v>1395</v>
      </c>
      <c r="L205" s="109" t="s">
        <v>1376</v>
      </c>
      <c r="M205" s="11"/>
      <c r="N205" s="11" t="s">
        <v>1377</v>
      </c>
      <c r="O205" s="11" t="s">
        <v>1379</v>
      </c>
      <c r="P205" s="11"/>
      <c r="Q205" s="11"/>
      <c r="R205" s="15" t="s">
        <v>2406</v>
      </c>
      <c r="S205" s="17" t="s">
        <v>1378</v>
      </c>
      <c r="T205" s="93"/>
      <c r="U205" s="67">
        <v>42536</v>
      </c>
      <c r="V205" s="42" t="s">
        <v>568</v>
      </c>
      <c r="W205" s="59"/>
      <c r="X205" s="58"/>
    </row>
    <row r="206" spans="1:24" ht="60" x14ac:dyDescent="0.25">
      <c r="A206" s="100" t="s">
        <v>2704</v>
      </c>
      <c r="B206" s="102" t="s">
        <v>1380</v>
      </c>
      <c r="C206" s="11" t="s">
        <v>1353</v>
      </c>
      <c r="D206" s="14"/>
      <c r="E206" s="78" t="s">
        <v>2169</v>
      </c>
      <c r="F206" s="14" t="s">
        <v>2499</v>
      </c>
      <c r="G206" s="56"/>
      <c r="H206" s="11" t="s">
        <v>1381</v>
      </c>
      <c r="I206" s="11"/>
      <c r="J206" s="31"/>
      <c r="K206" s="35"/>
      <c r="L206" s="109" t="s">
        <v>2355</v>
      </c>
      <c r="M206" s="11"/>
      <c r="N206" s="11" t="s">
        <v>1383</v>
      </c>
      <c r="O206" s="11" t="s">
        <v>1384</v>
      </c>
      <c r="P206" s="11"/>
      <c r="Q206" s="11"/>
      <c r="R206" s="15" t="s">
        <v>2431</v>
      </c>
      <c r="S206" s="17" t="s">
        <v>1385</v>
      </c>
      <c r="T206" s="93"/>
      <c r="U206" s="67">
        <v>42536</v>
      </c>
      <c r="V206" s="42" t="s">
        <v>568</v>
      </c>
      <c r="W206" s="59"/>
      <c r="X206" s="58"/>
    </row>
    <row r="207" spans="1:24" ht="112.5" x14ac:dyDescent="0.25">
      <c r="A207" s="100" t="s">
        <v>2705</v>
      </c>
      <c r="B207" s="102" t="s">
        <v>1387</v>
      </c>
      <c r="C207" s="11"/>
      <c r="D207" s="14"/>
      <c r="E207" s="76" t="s">
        <v>2181</v>
      </c>
      <c r="F207" s="14" t="s">
        <v>2499</v>
      </c>
      <c r="G207" s="56"/>
      <c r="H207" s="11" t="s">
        <v>1388</v>
      </c>
      <c r="I207" s="11" t="s">
        <v>1392</v>
      </c>
      <c r="J207" s="31"/>
      <c r="K207" s="35"/>
      <c r="L207" s="11"/>
      <c r="M207" s="11"/>
      <c r="N207" s="11" t="s">
        <v>1389</v>
      </c>
      <c r="O207" s="11" t="s">
        <v>1391</v>
      </c>
      <c r="P207" s="11"/>
      <c r="Q207" s="11"/>
      <c r="R207" s="15" t="s">
        <v>2404</v>
      </c>
      <c r="S207" s="48" t="s">
        <v>1390</v>
      </c>
      <c r="T207" s="91"/>
      <c r="U207" s="67">
        <v>42536</v>
      </c>
      <c r="V207" s="42" t="s">
        <v>568</v>
      </c>
      <c r="W207" s="59"/>
      <c r="X207" s="58"/>
    </row>
    <row r="208" spans="1:24" ht="157.5" x14ac:dyDescent="0.25">
      <c r="A208" s="100" t="s">
        <v>2706</v>
      </c>
      <c r="B208" s="102" t="s">
        <v>1393</v>
      </c>
      <c r="C208" s="11" t="s">
        <v>1394</v>
      </c>
      <c r="D208" s="14" t="s">
        <v>53</v>
      </c>
      <c r="E208" s="79" t="s">
        <v>2172</v>
      </c>
      <c r="F208" s="14" t="s">
        <v>2499</v>
      </c>
      <c r="G208" s="56" t="s">
        <v>1027</v>
      </c>
      <c r="H208" s="11" t="s">
        <v>2062</v>
      </c>
      <c r="I208" s="11" t="s">
        <v>1398</v>
      </c>
      <c r="J208" s="31" t="s">
        <v>481</v>
      </c>
      <c r="K208" s="38" t="s">
        <v>1395</v>
      </c>
      <c r="L208" s="112" t="s">
        <v>2298</v>
      </c>
      <c r="M208" s="11"/>
      <c r="N208" s="11" t="s">
        <v>1396</v>
      </c>
      <c r="O208" s="11" t="s">
        <v>1397</v>
      </c>
      <c r="P208" s="11"/>
      <c r="Q208" s="11"/>
      <c r="R208" s="15" t="s">
        <v>2406</v>
      </c>
      <c r="S208" s="17" t="s">
        <v>1399</v>
      </c>
      <c r="T208" s="93"/>
      <c r="U208" s="67">
        <v>42536</v>
      </c>
      <c r="V208" s="42" t="s">
        <v>568</v>
      </c>
      <c r="W208" s="59"/>
      <c r="X208" s="58"/>
    </row>
    <row r="209" spans="1:24" ht="67.5" x14ac:dyDescent="0.25">
      <c r="A209" s="100" t="s">
        <v>2707</v>
      </c>
      <c r="B209" s="102" t="s">
        <v>681</v>
      </c>
      <c r="C209" s="11" t="s">
        <v>2457</v>
      </c>
      <c r="D209" s="14" t="s">
        <v>340</v>
      </c>
      <c r="E209" s="78" t="s">
        <v>2171</v>
      </c>
      <c r="F209" s="14" t="s">
        <v>2499</v>
      </c>
      <c r="G209" s="55"/>
      <c r="H209" s="11" t="s">
        <v>680</v>
      </c>
      <c r="I209" s="11" t="s">
        <v>613</v>
      </c>
      <c r="J209" s="31" t="s">
        <v>556</v>
      </c>
      <c r="K209" s="33" t="s">
        <v>557</v>
      </c>
      <c r="L209" s="109" t="s">
        <v>2354</v>
      </c>
      <c r="M209" s="11"/>
      <c r="N209" s="11" t="s">
        <v>670</v>
      </c>
      <c r="O209" s="11" t="s">
        <v>734</v>
      </c>
      <c r="P209" s="11"/>
      <c r="Q209" s="11"/>
      <c r="R209" s="15" t="s">
        <v>2426</v>
      </c>
      <c r="S209" s="21" t="s">
        <v>682</v>
      </c>
      <c r="T209" s="92"/>
      <c r="U209" s="67">
        <v>42208</v>
      </c>
      <c r="V209" s="42" t="s">
        <v>568</v>
      </c>
      <c r="W209" s="59"/>
      <c r="X209" s="58"/>
    </row>
    <row r="210" spans="1:24" ht="45" x14ac:dyDescent="0.25">
      <c r="A210" s="100" t="s">
        <v>2708</v>
      </c>
      <c r="B210" s="102" t="s">
        <v>683</v>
      </c>
      <c r="C210" s="11"/>
      <c r="D210" s="14" t="s">
        <v>56</v>
      </c>
      <c r="E210" s="76" t="s">
        <v>2171</v>
      </c>
      <c r="F210" s="14" t="s">
        <v>2499</v>
      </c>
      <c r="G210" s="56" t="s">
        <v>1023</v>
      </c>
      <c r="H210" s="11" t="s">
        <v>1942</v>
      </c>
      <c r="I210" s="11" t="s">
        <v>527</v>
      </c>
      <c r="J210" s="31" t="s">
        <v>478</v>
      </c>
      <c r="K210" s="33" t="s">
        <v>1761</v>
      </c>
      <c r="L210" s="11"/>
      <c r="M210" s="11" t="s">
        <v>296</v>
      </c>
      <c r="N210" s="11" t="s">
        <v>379</v>
      </c>
      <c r="O210" s="11" t="s">
        <v>684</v>
      </c>
      <c r="P210" s="11"/>
      <c r="Q210" s="11"/>
      <c r="R210" s="15" t="s">
        <v>2426</v>
      </c>
      <c r="S210" s="21" t="s">
        <v>685</v>
      </c>
      <c r="T210" s="92"/>
      <c r="U210" s="67">
        <v>42208</v>
      </c>
      <c r="V210" s="42" t="s">
        <v>568</v>
      </c>
      <c r="W210" s="59"/>
      <c r="X210" s="58"/>
    </row>
    <row r="211" spans="1:24" ht="30" x14ac:dyDescent="0.25">
      <c r="A211" s="100" t="s">
        <v>2709</v>
      </c>
      <c r="B211" s="102" t="s">
        <v>1693</v>
      </c>
      <c r="C211" s="11"/>
      <c r="D211" s="14" t="s">
        <v>54</v>
      </c>
      <c r="E211" s="76" t="s">
        <v>26</v>
      </c>
      <c r="F211" s="14" t="s">
        <v>2499</v>
      </c>
      <c r="G211" s="56"/>
      <c r="H211" s="11" t="s">
        <v>1694</v>
      </c>
      <c r="I211" s="11" t="s">
        <v>2216</v>
      </c>
      <c r="J211" s="31" t="s">
        <v>561</v>
      </c>
      <c r="K211" s="33" t="s">
        <v>562</v>
      </c>
      <c r="L211" s="110" t="s">
        <v>2288</v>
      </c>
      <c r="M211" s="11"/>
      <c r="N211" s="11"/>
      <c r="O211" s="11" t="s">
        <v>1695</v>
      </c>
      <c r="P211" s="11"/>
      <c r="Q211" s="11"/>
      <c r="R211" s="15" t="s">
        <v>2422</v>
      </c>
      <c r="S211" s="48" t="s">
        <v>1696</v>
      </c>
      <c r="T211" s="91"/>
      <c r="U211" s="67">
        <v>42544</v>
      </c>
      <c r="V211" s="42" t="s">
        <v>568</v>
      </c>
      <c r="W211" s="59"/>
      <c r="X211" s="58"/>
    </row>
    <row r="212" spans="1:24" ht="45" x14ac:dyDescent="0.25">
      <c r="A212" s="100" t="s">
        <v>2710</v>
      </c>
      <c r="B212" s="102" t="s">
        <v>1579</v>
      </c>
      <c r="C212" s="11" t="s">
        <v>2458</v>
      </c>
      <c r="D212" s="14" t="s">
        <v>103</v>
      </c>
      <c r="E212" s="76" t="s">
        <v>146</v>
      </c>
      <c r="F212" s="14" t="s">
        <v>2499</v>
      </c>
      <c r="G212" s="56" t="s">
        <v>1024</v>
      </c>
      <c r="H212" s="11" t="s">
        <v>2019</v>
      </c>
      <c r="I212" s="11" t="s">
        <v>1753</v>
      </c>
      <c r="J212" s="31" t="s">
        <v>1580</v>
      </c>
      <c r="K212" s="35"/>
      <c r="L212" s="11"/>
      <c r="M212" s="11"/>
      <c r="N212" s="11"/>
      <c r="O212" s="11" t="s">
        <v>1754</v>
      </c>
      <c r="P212" s="11"/>
      <c r="Q212" s="11"/>
      <c r="R212" s="15" t="s">
        <v>2413</v>
      </c>
      <c r="S212" s="48" t="s">
        <v>84</v>
      </c>
      <c r="T212" s="91"/>
      <c r="U212" s="67">
        <v>42541</v>
      </c>
      <c r="V212" s="42" t="s">
        <v>568</v>
      </c>
      <c r="W212" s="59"/>
      <c r="X212" s="58"/>
    </row>
    <row r="213" spans="1:24" ht="45" x14ac:dyDescent="0.25">
      <c r="A213" s="100" t="s">
        <v>2711</v>
      </c>
      <c r="B213" s="102" t="s">
        <v>2479</v>
      </c>
      <c r="C213" s="11"/>
      <c r="D213" s="14" t="s">
        <v>56</v>
      </c>
      <c r="E213" s="78" t="s">
        <v>2169</v>
      </c>
      <c r="F213" s="14" t="s">
        <v>2499</v>
      </c>
      <c r="G213" s="56" t="s">
        <v>1023</v>
      </c>
      <c r="H213" s="11" t="s">
        <v>1969</v>
      </c>
      <c r="I213" s="11" t="s">
        <v>613</v>
      </c>
      <c r="J213" s="39" t="s">
        <v>480</v>
      </c>
      <c r="K213" s="33" t="s">
        <v>473</v>
      </c>
      <c r="L213" s="11"/>
      <c r="M213" s="11"/>
      <c r="N213" s="11" t="s">
        <v>29</v>
      </c>
      <c r="O213" s="11" t="s">
        <v>649</v>
      </c>
      <c r="P213" s="11"/>
      <c r="Q213" s="11"/>
      <c r="R213" s="15" t="s">
        <v>2430</v>
      </c>
      <c r="S213" s="21" t="s">
        <v>700</v>
      </c>
      <c r="T213" s="92"/>
      <c r="U213" s="67">
        <v>42209</v>
      </c>
      <c r="V213" s="42" t="s">
        <v>568</v>
      </c>
      <c r="W213" s="59"/>
      <c r="X213" s="58"/>
    </row>
    <row r="214" spans="1:24" ht="22.5" x14ac:dyDescent="0.25">
      <c r="A214" s="100" t="s">
        <v>2712</v>
      </c>
      <c r="B214" s="102" t="s">
        <v>1207</v>
      </c>
      <c r="C214" s="11" t="s">
        <v>1208</v>
      </c>
      <c r="D214" s="14" t="s">
        <v>56</v>
      </c>
      <c r="E214" s="76" t="s">
        <v>26</v>
      </c>
      <c r="F214" s="14" t="s">
        <v>2499</v>
      </c>
      <c r="G214" s="56" t="s">
        <v>1023</v>
      </c>
      <c r="H214" s="11" t="s">
        <v>1942</v>
      </c>
      <c r="I214" s="11" t="s">
        <v>1209</v>
      </c>
      <c r="J214" s="31"/>
      <c r="K214" s="35"/>
      <c r="L214" s="11"/>
      <c r="M214" s="11"/>
      <c r="N214" s="11" t="s">
        <v>29</v>
      </c>
      <c r="O214" s="11" t="s">
        <v>1210</v>
      </c>
      <c r="P214" s="11"/>
      <c r="Q214" s="11"/>
      <c r="R214" s="15" t="s">
        <v>2406</v>
      </c>
      <c r="S214" s="48" t="s">
        <v>1211</v>
      </c>
      <c r="T214" s="91">
        <v>207.55</v>
      </c>
      <c r="U214" s="67">
        <v>42531</v>
      </c>
      <c r="V214" s="42" t="s">
        <v>568</v>
      </c>
      <c r="W214" s="59"/>
      <c r="X214" s="58"/>
    </row>
    <row r="215" spans="1:24" ht="78.75" x14ac:dyDescent="0.25">
      <c r="A215" s="100" t="s">
        <v>2713</v>
      </c>
      <c r="B215" s="102" t="s">
        <v>1286</v>
      </c>
      <c r="C215" s="11"/>
      <c r="D215" s="14" t="s">
        <v>56</v>
      </c>
      <c r="E215" s="76" t="s">
        <v>2173</v>
      </c>
      <c r="F215" s="14" t="s">
        <v>2499</v>
      </c>
      <c r="G215" s="56"/>
      <c r="H215" s="11" t="s">
        <v>2095</v>
      </c>
      <c r="I215" s="11"/>
      <c r="J215" s="31" t="s">
        <v>553</v>
      </c>
      <c r="K215" s="33" t="s">
        <v>1758</v>
      </c>
      <c r="L215" s="11"/>
      <c r="M215" s="11"/>
      <c r="N215" s="11" t="s">
        <v>29</v>
      </c>
      <c r="O215" s="11" t="s">
        <v>1287</v>
      </c>
      <c r="P215" s="11"/>
      <c r="Q215" s="11"/>
      <c r="R215" s="15" t="s">
        <v>2433</v>
      </c>
      <c r="S215" s="48" t="s">
        <v>1161</v>
      </c>
      <c r="T215" s="91"/>
      <c r="U215" s="67">
        <v>42534</v>
      </c>
      <c r="V215" s="42" t="s">
        <v>568</v>
      </c>
      <c r="W215" s="59"/>
      <c r="X215" s="58"/>
    </row>
    <row r="216" spans="1:24" ht="45" x14ac:dyDescent="0.25">
      <c r="A216" s="100" t="s">
        <v>2714</v>
      </c>
      <c r="B216" s="102" t="s">
        <v>703</v>
      </c>
      <c r="C216" s="11" t="s">
        <v>3049</v>
      </c>
      <c r="D216" s="14" t="s">
        <v>56</v>
      </c>
      <c r="E216" s="78" t="s">
        <v>2169</v>
      </c>
      <c r="F216" s="14" t="s">
        <v>2499</v>
      </c>
      <c r="G216" s="54" t="s">
        <v>1023</v>
      </c>
      <c r="H216" s="11" t="s">
        <v>3050</v>
      </c>
      <c r="I216" s="11" t="s">
        <v>3051</v>
      </c>
      <c r="J216" s="31" t="s">
        <v>492</v>
      </c>
      <c r="K216" s="33"/>
      <c r="L216" s="109"/>
      <c r="M216" s="11"/>
      <c r="N216" s="11"/>
      <c r="O216" s="11" t="s">
        <v>1406</v>
      </c>
      <c r="P216" s="11"/>
      <c r="Q216" s="11"/>
      <c r="R216" s="15" t="s">
        <v>2406</v>
      </c>
      <c r="S216" s="45" t="s">
        <v>3052</v>
      </c>
      <c r="T216" s="92"/>
      <c r="U216" s="67">
        <v>42607</v>
      </c>
      <c r="V216" s="42" t="s">
        <v>568</v>
      </c>
      <c r="W216" s="59"/>
      <c r="X216" s="58"/>
    </row>
    <row r="217" spans="1:24" ht="56.25" x14ac:dyDescent="0.25">
      <c r="A217" s="100" t="s">
        <v>2715</v>
      </c>
      <c r="B217" s="102" t="s">
        <v>1455</v>
      </c>
      <c r="C217" s="11" t="s">
        <v>1451</v>
      </c>
      <c r="D217" s="14"/>
      <c r="E217" s="78" t="s">
        <v>2169</v>
      </c>
      <c r="F217" s="14" t="s">
        <v>2499</v>
      </c>
      <c r="G217" s="56"/>
      <c r="H217" s="11" t="s">
        <v>2096</v>
      </c>
      <c r="I217" s="11" t="s">
        <v>1452</v>
      </c>
      <c r="J217" s="31" t="s">
        <v>492</v>
      </c>
      <c r="K217" s="35"/>
      <c r="L217" s="11"/>
      <c r="M217" s="11"/>
      <c r="N217" s="11" t="s">
        <v>1354</v>
      </c>
      <c r="O217" s="11"/>
      <c r="P217" s="11"/>
      <c r="Q217" s="11"/>
      <c r="R217" s="15" t="s">
        <v>2406</v>
      </c>
      <c r="S217" s="17" t="s">
        <v>1453</v>
      </c>
      <c r="T217" s="93">
        <v>117.09</v>
      </c>
      <c r="U217" s="67">
        <v>42537</v>
      </c>
      <c r="V217" s="42" t="s">
        <v>568</v>
      </c>
      <c r="W217" s="59"/>
      <c r="X217" s="58"/>
    </row>
    <row r="218" spans="1:24" ht="45" x14ac:dyDescent="0.25">
      <c r="A218" s="100" t="s">
        <v>2716</v>
      </c>
      <c r="B218" s="102" t="s">
        <v>1035</v>
      </c>
      <c r="C218" s="11" t="s">
        <v>691</v>
      </c>
      <c r="D218" s="14" t="s">
        <v>56</v>
      </c>
      <c r="E218" s="76" t="s">
        <v>2171</v>
      </c>
      <c r="F218" s="14" t="s">
        <v>2499</v>
      </c>
      <c r="G218" s="56" t="s">
        <v>1023</v>
      </c>
      <c r="H218" s="11" t="s">
        <v>1970</v>
      </c>
      <c r="I218" s="11"/>
      <c r="J218" s="31" t="s">
        <v>478</v>
      </c>
      <c r="K218" s="33" t="s">
        <v>1761</v>
      </c>
      <c r="L218" s="11"/>
      <c r="M218" s="11"/>
      <c r="N218" s="11" t="s">
        <v>29</v>
      </c>
      <c r="O218" s="11" t="s">
        <v>649</v>
      </c>
      <c r="P218" s="11"/>
      <c r="Q218" s="11"/>
      <c r="R218" s="15" t="s">
        <v>2426</v>
      </c>
      <c r="S218" s="21" t="s">
        <v>692</v>
      </c>
      <c r="T218" s="92"/>
      <c r="U218" s="67">
        <v>42208</v>
      </c>
      <c r="V218" s="42" t="s">
        <v>568</v>
      </c>
      <c r="W218" s="59"/>
      <c r="X218" s="58"/>
    </row>
    <row r="219" spans="1:24" ht="22.5" x14ac:dyDescent="0.25">
      <c r="A219" s="100" t="s">
        <v>2717</v>
      </c>
      <c r="B219" s="102" t="s">
        <v>535</v>
      </c>
      <c r="C219" s="11" t="s">
        <v>131</v>
      </c>
      <c r="D219" s="14" t="s">
        <v>56</v>
      </c>
      <c r="E219" s="76" t="s">
        <v>26</v>
      </c>
      <c r="F219" s="14" t="s">
        <v>2499</v>
      </c>
      <c r="G219" s="56" t="s">
        <v>1023</v>
      </c>
      <c r="H219" s="11" t="s">
        <v>1942</v>
      </c>
      <c r="I219" s="11" t="s">
        <v>533</v>
      </c>
      <c r="J219" s="31" t="s">
        <v>485</v>
      </c>
      <c r="K219" s="35"/>
      <c r="L219" s="11"/>
      <c r="M219" s="11"/>
      <c r="N219" s="11" t="s">
        <v>29</v>
      </c>
      <c r="O219" s="11" t="s">
        <v>537</v>
      </c>
      <c r="P219" s="11"/>
      <c r="Q219" s="11"/>
      <c r="R219" s="15" t="s">
        <v>2406</v>
      </c>
      <c r="S219" s="21" t="s">
        <v>539</v>
      </c>
      <c r="T219" s="92">
        <v>237.11</v>
      </c>
      <c r="U219" s="67">
        <v>42206</v>
      </c>
      <c r="V219" s="42" t="s">
        <v>568</v>
      </c>
      <c r="W219" s="59"/>
      <c r="X219" s="58"/>
    </row>
    <row r="220" spans="1:24" ht="33.75" x14ac:dyDescent="0.25">
      <c r="A220" s="100" t="s">
        <v>2718</v>
      </c>
      <c r="B220" s="102" t="s">
        <v>536</v>
      </c>
      <c r="C220" s="11" t="s">
        <v>131</v>
      </c>
      <c r="D220" s="14" t="s">
        <v>56</v>
      </c>
      <c r="E220" s="76" t="s">
        <v>240</v>
      </c>
      <c r="F220" s="14" t="s">
        <v>2499</v>
      </c>
      <c r="G220" s="56" t="s">
        <v>1023</v>
      </c>
      <c r="H220" s="11" t="s">
        <v>1971</v>
      </c>
      <c r="I220" s="11" t="s">
        <v>534</v>
      </c>
      <c r="J220" s="31" t="s">
        <v>541</v>
      </c>
      <c r="K220" s="33" t="s">
        <v>1763</v>
      </c>
      <c r="L220" s="11"/>
      <c r="M220" s="11"/>
      <c r="N220" s="11" t="s">
        <v>29</v>
      </c>
      <c r="O220" s="11" t="s">
        <v>538</v>
      </c>
      <c r="P220" s="11"/>
      <c r="Q220" s="11"/>
      <c r="R220" s="28" t="s">
        <v>2424</v>
      </c>
      <c r="S220" s="21" t="s">
        <v>540</v>
      </c>
      <c r="T220" s="92">
        <v>500</v>
      </c>
      <c r="U220" s="67">
        <v>42206</v>
      </c>
      <c r="V220" s="42" t="s">
        <v>568</v>
      </c>
      <c r="W220" s="59"/>
      <c r="X220" s="58"/>
    </row>
    <row r="221" spans="1:24" ht="45" x14ac:dyDescent="0.25">
      <c r="A221" s="100" t="s">
        <v>2719</v>
      </c>
      <c r="B221" s="102" t="s">
        <v>690</v>
      </c>
      <c r="C221" s="11" t="s">
        <v>688</v>
      </c>
      <c r="D221" s="14" t="s">
        <v>56</v>
      </c>
      <c r="E221" s="78" t="s">
        <v>2169</v>
      </c>
      <c r="F221" s="14" t="s">
        <v>2499</v>
      </c>
      <c r="G221" s="56" t="s">
        <v>1023</v>
      </c>
      <c r="H221" s="11" t="s">
        <v>1972</v>
      </c>
      <c r="I221" s="11"/>
      <c r="J221" s="31" t="s">
        <v>480</v>
      </c>
      <c r="K221" s="33" t="s">
        <v>473</v>
      </c>
      <c r="L221" s="11"/>
      <c r="M221" s="11"/>
      <c r="N221" s="11" t="s">
        <v>29</v>
      </c>
      <c r="O221" s="11" t="s">
        <v>30</v>
      </c>
      <c r="P221" s="11"/>
      <c r="Q221" s="11"/>
      <c r="R221" s="15" t="s">
        <v>2430</v>
      </c>
      <c r="S221" s="21" t="s">
        <v>689</v>
      </c>
      <c r="T221" s="92"/>
      <c r="U221" s="67">
        <v>42208</v>
      </c>
      <c r="V221" s="42" t="s">
        <v>568</v>
      </c>
      <c r="W221" s="59"/>
      <c r="X221" s="58"/>
    </row>
    <row r="222" spans="1:24" ht="112.5" x14ac:dyDescent="0.25">
      <c r="A222" s="100" t="s">
        <v>2720</v>
      </c>
      <c r="B222" s="102" t="s">
        <v>132</v>
      </c>
      <c r="C222" s="11"/>
      <c r="D222" s="14" t="s">
        <v>285</v>
      </c>
      <c r="E222" s="76" t="s">
        <v>2180</v>
      </c>
      <c r="F222" s="14" t="s">
        <v>2499</v>
      </c>
      <c r="G222" s="55"/>
      <c r="H222" s="11" t="s">
        <v>2063</v>
      </c>
      <c r="I222" s="11" t="s">
        <v>383</v>
      </c>
      <c r="J222" s="31" t="s">
        <v>542</v>
      </c>
      <c r="K222" s="33" t="s">
        <v>543</v>
      </c>
      <c r="L222" s="11"/>
      <c r="M222" s="11"/>
      <c r="N222" s="11" t="s">
        <v>133</v>
      </c>
      <c r="O222" s="11"/>
      <c r="P222" s="11"/>
      <c r="Q222" s="11"/>
      <c r="R222" s="15" t="s">
        <v>2427</v>
      </c>
      <c r="S222" s="21" t="s">
        <v>382</v>
      </c>
      <c r="T222" s="92"/>
      <c r="U222" s="67">
        <v>42206</v>
      </c>
      <c r="V222" s="42" t="s">
        <v>568</v>
      </c>
      <c r="W222" s="59"/>
      <c r="X222" s="58"/>
    </row>
    <row r="223" spans="1:24" ht="393.75" x14ac:dyDescent="0.25">
      <c r="A223" s="100" t="s">
        <v>2721</v>
      </c>
      <c r="B223" s="102" t="s">
        <v>544</v>
      </c>
      <c r="C223" s="11" t="s">
        <v>238</v>
      </c>
      <c r="D223" s="14" t="s">
        <v>1008</v>
      </c>
      <c r="E223" s="76" t="s">
        <v>2180</v>
      </c>
      <c r="F223" s="14" t="s">
        <v>2499</v>
      </c>
      <c r="G223" s="55"/>
      <c r="H223" s="21" t="s">
        <v>453</v>
      </c>
      <c r="I223" s="11" t="s">
        <v>235</v>
      </c>
      <c r="J223" s="31" t="s">
        <v>542</v>
      </c>
      <c r="K223" s="33" t="s">
        <v>543</v>
      </c>
      <c r="L223" s="11"/>
      <c r="M223" s="11" t="s">
        <v>236</v>
      </c>
      <c r="N223" s="11" t="s">
        <v>467</v>
      </c>
      <c r="O223" s="11" t="s">
        <v>237</v>
      </c>
      <c r="P223" s="11"/>
      <c r="Q223" s="11"/>
      <c r="R223" s="15" t="s">
        <v>2427</v>
      </c>
      <c r="S223" s="21" t="s">
        <v>453</v>
      </c>
      <c r="T223" s="92"/>
      <c r="U223" s="67">
        <v>42206</v>
      </c>
      <c r="V223" s="42" t="s">
        <v>568</v>
      </c>
      <c r="W223" s="59"/>
      <c r="X223" s="58"/>
    </row>
    <row r="224" spans="1:24" ht="168.75" x14ac:dyDescent="0.25">
      <c r="A224" s="100" t="s">
        <v>2722</v>
      </c>
      <c r="B224" s="102" t="s">
        <v>544</v>
      </c>
      <c r="C224" s="11" t="s">
        <v>343</v>
      </c>
      <c r="D224" s="14" t="s">
        <v>545</v>
      </c>
      <c r="E224" s="76" t="s">
        <v>2180</v>
      </c>
      <c r="F224" s="14" t="s">
        <v>2499</v>
      </c>
      <c r="G224" s="55"/>
      <c r="H224" s="11" t="s">
        <v>2064</v>
      </c>
      <c r="I224" s="11" t="s">
        <v>550</v>
      </c>
      <c r="J224" s="39" t="s">
        <v>542</v>
      </c>
      <c r="K224" s="33" t="s">
        <v>543</v>
      </c>
      <c r="L224" s="109" t="s">
        <v>2356</v>
      </c>
      <c r="M224" s="11"/>
      <c r="N224" s="11" t="s">
        <v>551</v>
      </c>
      <c r="O224" s="11" t="s">
        <v>549</v>
      </c>
      <c r="P224" s="11"/>
      <c r="Q224" s="11"/>
      <c r="R224" s="15" t="s">
        <v>2427</v>
      </c>
      <c r="S224" s="21" t="s">
        <v>453</v>
      </c>
      <c r="T224" s="92"/>
      <c r="U224" s="67">
        <v>42206</v>
      </c>
      <c r="V224" s="42" t="s">
        <v>568</v>
      </c>
      <c r="W224" s="59"/>
      <c r="X224" s="58"/>
    </row>
    <row r="225" spans="1:24" ht="168.75" x14ac:dyDescent="0.25">
      <c r="A225" s="100" t="s">
        <v>2723</v>
      </c>
      <c r="B225" s="102" t="s">
        <v>544</v>
      </c>
      <c r="C225" s="11" t="s">
        <v>114</v>
      </c>
      <c r="D225" s="14" t="s">
        <v>103</v>
      </c>
      <c r="E225" s="76" t="s">
        <v>2180</v>
      </c>
      <c r="F225" s="14" t="s">
        <v>2499</v>
      </c>
      <c r="G225" s="57" t="s">
        <v>1027</v>
      </c>
      <c r="H225" s="11" t="s">
        <v>2065</v>
      </c>
      <c r="I225" s="11" t="s">
        <v>550</v>
      </c>
      <c r="J225" s="39" t="s">
        <v>542</v>
      </c>
      <c r="K225" s="33" t="s">
        <v>543</v>
      </c>
      <c r="L225" s="109" t="s">
        <v>2356</v>
      </c>
      <c r="M225" s="11"/>
      <c r="N225" s="11" t="s">
        <v>551</v>
      </c>
      <c r="O225" s="11" t="s">
        <v>549</v>
      </c>
      <c r="P225" s="11"/>
      <c r="Q225" s="11"/>
      <c r="R225" s="15" t="s">
        <v>2427</v>
      </c>
      <c r="S225" s="21" t="s">
        <v>453</v>
      </c>
      <c r="T225" s="92"/>
      <c r="U225" s="67">
        <v>42206</v>
      </c>
      <c r="V225" s="42" t="s">
        <v>568</v>
      </c>
      <c r="W225" s="59"/>
      <c r="X225" s="58"/>
    </row>
    <row r="226" spans="1:24" ht="225" x14ac:dyDescent="0.25">
      <c r="A226" s="100" t="s">
        <v>2724</v>
      </c>
      <c r="B226" s="102" t="s">
        <v>544</v>
      </c>
      <c r="C226" s="11"/>
      <c r="D226" s="14" t="s">
        <v>52</v>
      </c>
      <c r="E226" s="76" t="s">
        <v>2180</v>
      </c>
      <c r="F226" s="14" t="s">
        <v>2499</v>
      </c>
      <c r="G226" s="55"/>
      <c r="H226" s="11" t="s">
        <v>546</v>
      </c>
      <c r="I226" s="11" t="s">
        <v>550</v>
      </c>
      <c r="J226" s="39" t="s">
        <v>542</v>
      </c>
      <c r="K226" s="33" t="s">
        <v>543</v>
      </c>
      <c r="L226" s="109" t="s">
        <v>2357</v>
      </c>
      <c r="M226" s="11" t="s">
        <v>57</v>
      </c>
      <c r="N226" s="11" t="s">
        <v>551</v>
      </c>
      <c r="O226" s="11" t="s">
        <v>548</v>
      </c>
      <c r="P226" s="11"/>
      <c r="Q226" s="11"/>
      <c r="R226" s="15" t="s">
        <v>2427</v>
      </c>
      <c r="S226" s="21" t="s">
        <v>547</v>
      </c>
      <c r="T226" s="92"/>
      <c r="U226" s="67">
        <v>42206</v>
      </c>
      <c r="V226" s="42" t="s">
        <v>568</v>
      </c>
      <c r="W226" s="59"/>
      <c r="X226" s="58"/>
    </row>
    <row r="227" spans="1:24" ht="45" x14ac:dyDescent="0.25">
      <c r="A227" s="100" t="s">
        <v>2725</v>
      </c>
      <c r="B227" s="102" t="s">
        <v>1449</v>
      </c>
      <c r="C227" s="11" t="s">
        <v>1448</v>
      </c>
      <c r="D227" s="14"/>
      <c r="E227" s="78" t="s">
        <v>2169</v>
      </c>
      <c r="F227" s="14" t="s">
        <v>2499</v>
      </c>
      <c r="G227" s="56"/>
      <c r="H227" s="11" t="s">
        <v>2097</v>
      </c>
      <c r="I227" s="11"/>
      <c r="J227" s="31" t="s">
        <v>492</v>
      </c>
      <c r="K227" s="35"/>
      <c r="L227" s="11"/>
      <c r="M227" s="11"/>
      <c r="N227" s="11" t="s">
        <v>1290</v>
      </c>
      <c r="O227" s="11"/>
      <c r="P227" s="11"/>
      <c r="Q227" s="11"/>
      <c r="R227" s="15" t="s">
        <v>2406</v>
      </c>
      <c r="S227" s="48" t="s">
        <v>1450</v>
      </c>
      <c r="T227" s="93">
        <v>2423.48</v>
      </c>
      <c r="U227" s="67">
        <v>42537</v>
      </c>
      <c r="V227" s="42" t="s">
        <v>568</v>
      </c>
      <c r="W227" s="59"/>
      <c r="X227" s="58"/>
    </row>
    <row r="228" spans="1:24" ht="67.5" x14ac:dyDescent="0.25">
      <c r="A228" s="100" t="s">
        <v>2726</v>
      </c>
      <c r="B228" s="102" t="s">
        <v>1404</v>
      </c>
      <c r="C228" s="11" t="s">
        <v>1405</v>
      </c>
      <c r="D228" s="14" t="s">
        <v>56</v>
      </c>
      <c r="E228" s="78" t="s">
        <v>2169</v>
      </c>
      <c r="F228" s="14" t="s">
        <v>2499</v>
      </c>
      <c r="G228" s="56" t="s">
        <v>1023</v>
      </c>
      <c r="H228" s="11" t="s">
        <v>1973</v>
      </c>
      <c r="I228" s="11" t="s">
        <v>1408</v>
      </c>
      <c r="J228" s="31" t="s">
        <v>492</v>
      </c>
      <c r="K228" s="35"/>
      <c r="L228" s="109" t="s">
        <v>2358</v>
      </c>
      <c r="M228" s="11"/>
      <c r="N228" s="11" t="s">
        <v>1406</v>
      </c>
      <c r="O228" s="11"/>
      <c r="P228" s="11"/>
      <c r="Q228" s="11"/>
      <c r="R228" s="15" t="s">
        <v>2406</v>
      </c>
      <c r="S228" s="17" t="s">
        <v>1407</v>
      </c>
      <c r="T228" s="93">
        <v>212.05</v>
      </c>
      <c r="U228" s="67">
        <v>42536</v>
      </c>
      <c r="V228" s="42" t="s">
        <v>568</v>
      </c>
      <c r="W228" s="59"/>
      <c r="X228" s="58"/>
    </row>
    <row r="229" spans="1:24" ht="45" x14ac:dyDescent="0.25">
      <c r="A229" s="100" t="s">
        <v>2727</v>
      </c>
      <c r="B229" s="102" t="s">
        <v>134</v>
      </c>
      <c r="C229" s="11"/>
      <c r="D229" s="14" t="s">
        <v>56</v>
      </c>
      <c r="E229" s="76" t="s">
        <v>26</v>
      </c>
      <c r="F229" s="14" t="s">
        <v>2499</v>
      </c>
      <c r="G229" s="56" t="s">
        <v>1023</v>
      </c>
      <c r="H229" s="11" t="s">
        <v>1974</v>
      </c>
      <c r="I229" s="11"/>
      <c r="J229" s="31" t="s">
        <v>2220</v>
      </c>
      <c r="K229" s="33"/>
      <c r="L229" s="109" t="s">
        <v>2359</v>
      </c>
      <c r="M229" s="11"/>
      <c r="N229" s="11" t="s">
        <v>29</v>
      </c>
      <c r="O229" s="11" t="s">
        <v>135</v>
      </c>
      <c r="P229" s="11"/>
      <c r="Q229" s="11"/>
      <c r="R229" s="15" t="s">
        <v>2410</v>
      </c>
      <c r="S229" s="45" t="s">
        <v>136</v>
      </c>
      <c r="T229" s="92">
        <v>547</v>
      </c>
      <c r="U229" s="67">
        <v>42206</v>
      </c>
      <c r="V229" s="42" t="s">
        <v>568</v>
      </c>
      <c r="W229" s="59"/>
      <c r="X229" s="58"/>
    </row>
    <row r="230" spans="1:24" ht="45" x14ac:dyDescent="0.25">
      <c r="A230" s="100" t="s">
        <v>2728</v>
      </c>
      <c r="B230" s="102" t="s">
        <v>1036</v>
      </c>
      <c r="C230" s="11"/>
      <c r="D230" s="14" t="s">
        <v>56</v>
      </c>
      <c r="E230" s="76" t="s">
        <v>2171</v>
      </c>
      <c r="F230" s="14" t="s">
        <v>2499</v>
      </c>
      <c r="G230" s="56" t="s">
        <v>1023</v>
      </c>
      <c r="H230" s="11" t="s">
        <v>1975</v>
      </c>
      <c r="I230" s="11" t="s">
        <v>693</v>
      </c>
      <c r="J230" s="31" t="s">
        <v>478</v>
      </c>
      <c r="K230" s="33" t="s">
        <v>1761</v>
      </c>
      <c r="L230" s="11"/>
      <c r="M230" s="11"/>
      <c r="N230" s="11" t="s">
        <v>29</v>
      </c>
      <c r="O230" s="11" t="s">
        <v>649</v>
      </c>
      <c r="P230" s="11"/>
      <c r="Q230" s="11"/>
      <c r="R230" s="15" t="s">
        <v>2426</v>
      </c>
      <c r="S230" s="21" t="s">
        <v>694</v>
      </c>
      <c r="T230" s="92"/>
      <c r="U230" s="67">
        <v>42208</v>
      </c>
      <c r="V230" s="42" t="s">
        <v>568</v>
      </c>
      <c r="W230" s="59"/>
      <c r="X230" s="58"/>
    </row>
    <row r="231" spans="1:24" ht="45" x14ac:dyDescent="0.25">
      <c r="A231" s="100" t="s">
        <v>2729</v>
      </c>
      <c r="B231" s="102" t="s">
        <v>695</v>
      </c>
      <c r="C231" s="11" t="s">
        <v>696</v>
      </c>
      <c r="D231" s="14" t="s">
        <v>56</v>
      </c>
      <c r="E231" s="76" t="s">
        <v>26</v>
      </c>
      <c r="F231" s="14" t="s">
        <v>2499</v>
      </c>
      <c r="G231" s="56" t="s">
        <v>1023</v>
      </c>
      <c r="H231" s="11" t="s">
        <v>1976</v>
      </c>
      <c r="I231" s="11" t="s">
        <v>656</v>
      </c>
      <c r="J231" s="31" t="s">
        <v>2222</v>
      </c>
      <c r="K231" s="33" t="s">
        <v>697</v>
      </c>
      <c r="L231" s="109" t="s">
        <v>2342</v>
      </c>
      <c r="M231" s="11"/>
      <c r="N231" s="11" t="s">
        <v>29</v>
      </c>
      <c r="O231" s="11" t="s">
        <v>699</v>
      </c>
      <c r="P231" s="11"/>
      <c r="Q231" s="11"/>
      <c r="R231" s="15" t="s">
        <v>2410</v>
      </c>
      <c r="S231" s="21" t="s">
        <v>698</v>
      </c>
      <c r="T231" s="92">
        <v>384</v>
      </c>
      <c r="U231" s="67">
        <v>42208</v>
      </c>
      <c r="V231" s="42" t="s">
        <v>568</v>
      </c>
      <c r="W231" s="59"/>
      <c r="X231" s="58"/>
    </row>
    <row r="232" spans="1:24" ht="45" x14ac:dyDescent="0.25">
      <c r="A232" s="100" t="s">
        <v>2730</v>
      </c>
      <c r="B232" s="102" t="s">
        <v>1417</v>
      </c>
      <c r="C232" s="11" t="s">
        <v>2459</v>
      </c>
      <c r="D232" s="14" t="s">
        <v>103</v>
      </c>
      <c r="E232" s="76" t="s">
        <v>2176</v>
      </c>
      <c r="F232" s="14" t="s">
        <v>2499</v>
      </c>
      <c r="G232" s="56" t="s">
        <v>1023</v>
      </c>
      <c r="H232" s="11" t="s">
        <v>1977</v>
      </c>
      <c r="I232" s="11"/>
      <c r="J232" s="31" t="s">
        <v>2223</v>
      </c>
      <c r="K232" s="33" t="s">
        <v>1418</v>
      </c>
      <c r="L232" s="109" t="s">
        <v>2342</v>
      </c>
      <c r="M232" s="11"/>
      <c r="N232" s="11" t="s">
        <v>29</v>
      </c>
      <c r="O232" s="11" t="s">
        <v>1419</v>
      </c>
      <c r="P232" s="11"/>
      <c r="Q232" s="11"/>
      <c r="R232" s="15" t="s">
        <v>2409</v>
      </c>
      <c r="S232" s="48" t="s">
        <v>1420</v>
      </c>
      <c r="T232" s="91">
        <v>517</v>
      </c>
      <c r="U232" s="67">
        <v>42536</v>
      </c>
      <c r="V232" s="42" t="s">
        <v>568</v>
      </c>
      <c r="W232" s="59"/>
      <c r="X232" s="58"/>
    </row>
    <row r="233" spans="1:24" ht="45" x14ac:dyDescent="0.25">
      <c r="A233" s="100" t="s">
        <v>2731</v>
      </c>
      <c r="B233" s="102" t="s">
        <v>1421</v>
      </c>
      <c r="C233" s="11" t="s">
        <v>2459</v>
      </c>
      <c r="D233" s="14"/>
      <c r="E233" s="76" t="s">
        <v>2176</v>
      </c>
      <c r="F233" s="14" t="s">
        <v>2499</v>
      </c>
      <c r="G233" s="56"/>
      <c r="H233" s="11" t="s">
        <v>1423</v>
      </c>
      <c r="I233" s="11" t="s">
        <v>1422</v>
      </c>
      <c r="J233" s="31" t="s">
        <v>2223</v>
      </c>
      <c r="K233" s="33" t="s">
        <v>1418</v>
      </c>
      <c r="L233" s="109" t="s">
        <v>2342</v>
      </c>
      <c r="M233" s="11"/>
      <c r="N233" s="11"/>
      <c r="O233" s="11" t="s">
        <v>1424</v>
      </c>
      <c r="P233" s="11"/>
      <c r="Q233" s="11"/>
      <c r="R233" s="15" t="s">
        <v>2409</v>
      </c>
      <c r="S233" s="48" t="s">
        <v>1425</v>
      </c>
      <c r="T233" s="91">
        <v>517</v>
      </c>
      <c r="U233" s="67">
        <v>42536</v>
      </c>
      <c r="V233" s="42" t="s">
        <v>568</v>
      </c>
      <c r="W233" s="59"/>
      <c r="X233" s="58"/>
    </row>
    <row r="234" spans="1:24" ht="56.25" x14ac:dyDescent="0.25">
      <c r="A234" s="100" t="s">
        <v>2732</v>
      </c>
      <c r="B234" s="102" t="s">
        <v>1426</v>
      </c>
      <c r="C234" s="11" t="s">
        <v>1427</v>
      </c>
      <c r="D234" s="14" t="s">
        <v>52</v>
      </c>
      <c r="E234" s="76" t="s">
        <v>26</v>
      </c>
      <c r="F234" s="14" t="s">
        <v>2499</v>
      </c>
      <c r="G234" s="56"/>
      <c r="H234" s="11" t="s">
        <v>1428</v>
      </c>
      <c r="I234" s="11"/>
      <c r="J234" s="31"/>
      <c r="K234" s="35"/>
      <c r="L234" s="11"/>
      <c r="M234" s="11" t="s">
        <v>1430</v>
      </c>
      <c r="N234" s="11" t="s">
        <v>1429</v>
      </c>
      <c r="O234" s="11"/>
      <c r="P234" s="11"/>
      <c r="Q234" s="11"/>
      <c r="R234" s="15" t="s">
        <v>2406</v>
      </c>
      <c r="S234" s="48" t="s">
        <v>1431</v>
      </c>
      <c r="T234" s="91"/>
      <c r="U234" s="67">
        <v>42537</v>
      </c>
      <c r="V234" s="42" t="s">
        <v>568</v>
      </c>
      <c r="W234" s="59"/>
      <c r="X234" s="58"/>
    </row>
    <row r="235" spans="1:24" ht="56.25" x14ac:dyDescent="0.25">
      <c r="A235" s="100" t="s">
        <v>2733</v>
      </c>
      <c r="B235" s="102" t="s">
        <v>1445</v>
      </c>
      <c r="C235" s="11" t="s">
        <v>1446</v>
      </c>
      <c r="D235" s="14" t="s">
        <v>52</v>
      </c>
      <c r="E235" s="76" t="s">
        <v>26</v>
      </c>
      <c r="F235" s="14" t="s">
        <v>2499</v>
      </c>
      <c r="G235" s="56"/>
      <c r="H235" s="11" t="s">
        <v>1428</v>
      </c>
      <c r="I235" s="11"/>
      <c r="J235" s="31"/>
      <c r="K235" s="35"/>
      <c r="L235" s="11"/>
      <c r="M235" s="11" t="s">
        <v>1430</v>
      </c>
      <c r="N235" s="11" t="s">
        <v>1429</v>
      </c>
      <c r="O235" s="11"/>
      <c r="P235" s="11"/>
      <c r="Q235" s="11"/>
      <c r="R235" s="15" t="s">
        <v>2406</v>
      </c>
      <c r="S235" s="48" t="s">
        <v>1447</v>
      </c>
      <c r="T235" s="91"/>
      <c r="U235" s="67">
        <v>42537</v>
      </c>
      <c r="V235" s="42" t="s">
        <v>568</v>
      </c>
      <c r="W235" s="59"/>
      <c r="X235" s="58"/>
    </row>
    <row r="236" spans="1:24" ht="90" x14ac:dyDescent="0.25">
      <c r="A236" s="100" t="s">
        <v>2734</v>
      </c>
      <c r="B236" s="102" t="s">
        <v>1432</v>
      </c>
      <c r="C236" s="11" t="s">
        <v>1433</v>
      </c>
      <c r="D236" s="14"/>
      <c r="E236" s="76" t="s">
        <v>2169</v>
      </c>
      <c r="F236" s="14" t="s">
        <v>2499</v>
      </c>
      <c r="G236" s="56"/>
      <c r="H236" s="11" t="s">
        <v>2098</v>
      </c>
      <c r="I236" s="11" t="s">
        <v>1434</v>
      </c>
      <c r="J236" s="31" t="s">
        <v>1435</v>
      </c>
      <c r="K236" s="33" t="s">
        <v>1686</v>
      </c>
      <c r="L236" s="11"/>
      <c r="M236" s="11" t="s">
        <v>1436</v>
      </c>
      <c r="N236" s="11" t="s">
        <v>1437</v>
      </c>
      <c r="O236" s="11"/>
      <c r="P236" s="11"/>
      <c r="Q236" s="11"/>
      <c r="R236" s="15" t="s">
        <v>2421</v>
      </c>
      <c r="S236" s="48" t="s">
        <v>1438</v>
      </c>
      <c r="T236" s="91"/>
      <c r="U236" s="67">
        <v>42537</v>
      </c>
      <c r="V236" s="42" t="s">
        <v>568</v>
      </c>
      <c r="W236" s="59"/>
      <c r="X236" s="58"/>
    </row>
    <row r="237" spans="1:24" ht="56.25" x14ac:dyDescent="0.25">
      <c r="A237" s="100" t="s">
        <v>2735</v>
      </c>
      <c r="B237" s="102" t="s">
        <v>1439</v>
      </c>
      <c r="C237" s="11" t="s">
        <v>1440</v>
      </c>
      <c r="D237" s="14" t="s">
        <v>52</v>
      </c>
      <c r="E237" s="76" t="s">
        <v>26</v>
      </c>
      <c r="F237" s="14" t="s">
        <v>2499</v>
      </c>
      <c r="G237" s="56"/>
      <c r="H237" s="11" t="s">
        <v>1428</v>
      </c>
      <c r="I237" s="11"/>
      <c r="J237" s="31"/>
      <c r="K237" s="35"/>
      <c r="L237" s="11"/>
      <c r="M237" s="11" t="s">
        <v>1430</v>
      </c>
      <c r="N237" s="11" t="s">
        <v>1429</v>
      </c>
      <c r="O237" s="11"/>
      <c r="P237" s="11"/>
      <c r="Q237" s="11"/>
      <c r="R237" s="15" t="s">
        <v>2406</v>
      </c>
      <c r="S237" s="48" t="s">
        <v>1441</v>
      </c>
      <c r="T237" s="91"/>
      <c r="U237" s="67">
        <v>42537</v>
      </c>
      <c r="V237" s="42" t="s">
        <v>568</v>
      </c>
      <c r="W237" s="59"/>
      <c r="X237" s="58"/>
    </row>
    <row r="238" spans="1:24" ht="56.25" x14ac:dyDescent="0.25">
      <c r="A238" s="100" t="s">
        <v>2736</v>
      </c>
      <c r="B238" s="102" t="s">
        <v>1442</v>
      </c>
      <c r="C238" s="11" t="s">
        <v>1443</v>
      </c>
      <c r="D238" s="14" t="s">
        <v>52</v>
      </c>
      <c r="E238" s="76" t="s">
        <v>26</v>
      </c>
      <c r="F238" s="14" t="s">
        <v>2499</v>
      </c>
      <c r="G238" s="56"/>
      <c r="H238" s="11" t="s">
        <v>1428</v>
      </c>
      <c r="I238" s="11"/>
      <c r="J238" s="31"/>
      <c r="K238" s="35"/>
      <c r="L238" s="11"/>
      <c r="M238" s="11" t="s">
        <v>1430</v>
      </c>
      <c r="N238" s="11" t="s">
        <v>1429</v>
      </c>
      <c r="O238" s="11"/>
      <c r="P238" s="11"/>
      <c r="Q238" s="11"/>
      <c r="R238" s="15" t="s">
        <v>2406</v>
      </c>
      <c r="S238" s="53" t="s">
        <v>1444</v>
      </c>
      <c r="T238" s="91"/>
      <c r="U238" s="67">
        <v>42537</v>
      </c>
      <c r="V238" s="42" t="s">
        <v>568</v>
      </c>
      <c r="W238" s="59"/>
      <c r="X238" s="58"/>
    </row>
    <row r="239" spans="1:24" ht="33.75" x14ac:dyDescent="0.25">
      <c r="A239" s="100" t="s">
        <v>2737</v>
      </c>
      <c r="B239" s="102" t="s">
        <v>171</v>
      </c>
      <c r="C239" s="11" t="s">
        <v>175</v>
      </c>
      <c r="D239" s="14" t="s">
        <v>56</v>
      </c>
      <c r="E239" s="76" t="s">
        <v>2173</v>
      </c>
      <c r="F239" s="14" t="s">
        <v>2499</v>
      </c>
      <c r="G239" s="56" t="s">
        <v>1023</v>
      </c>
      <c r="H239" s="11" t="s">
        <v>1942</v>
      </c>
      <c r="I239" s="11" t="s">
        <v>174</v>
      </c>
      <c r="J239" s="31" t="s">
        <v>553</v>
      </c>
      <c r="K239" s="33" t="s">
        <v>1758</v>
      </c>
      <c r="L239" s="11"/>
      <c r="M239" s="11"/>
      <c r="N239" s="11" t="s">
        <v>29</v>
      </c>
      <c r="O239" s="11" t="s">
        <v>30</v>
      </c>
      <c r="P239" s="11"/>
      <c r="Q239" s="11"/>
      <c r="R239" s="15" t="s">
        <v>2433</v>
      </c>
      <c r="S239" s="21" t="s">
        <v>173</v>
      </c>
      <c r="T239" s="92"/>
      <c r="U239" s="67">
        <v>42206</v>
      </c>
      <c r="V239" s="42" t="s">
        <v>568</v>
      </c>
      <c r="W239" s="59"/>
      <c r="X239" s="58"/>
    </row>
    <row r="240" spans="1:24" ht="45" x14ac:dyDescent="0.25">
      <c r="A240" s="100" t="s">
        <v>2738</v>
      </c>
      <c r="B240" s="102" t="s">
        <v>137</v>
      </c>
      <c r="C240" s="11"/>
      <c r="D240" s="14" t="s">
        <v>103</v>
      </c>
      <c r="E240" s="78" t="s">
        <v>2169</v>
      </c>
      <c r="F240" s="14" t="s">
        <v>2499</v>
      </c>
      <c r="G240" s="54" t="s">
        <v>1024</v>
      </c>
      <c r="H240" s="11" t="s">
        <v>2045</v>
      </c>
      <c r="I240" s="11" t="s">
        <v>1090</v>
      </c>
      <c r="J240" s="30" t="s">
        <v>1088</v>
      </c>
      <c r="K240" s="38" t="s">
        <v>1089</v>
      </c>
      <c r="L240" s="11"/>
      <c r="M240" s="11"/>
      <c r="N240" s="11" t="s">
        <v>33</v>
      </c>
      <c r="O240" s="11" t="s">
        <v>30</v>
      </c>
      <c r="P240" s="11"/>
      <c r="Q240" s="11"/>
      <c r="R240" s="15" t="s">
        <v>2428</v>
      </c>
      <c r="S240" s="21"/>
      <c r="T240" s="92"/>
      <c r="U240" s="67">
        <v>42222</v>
      </c>
      <c r="V240" s="42" t="s">
        <v>568</v>
      </c>
      <c r="W240" s="59"/>
      <c r="X240" s="58"/>
    </row>
    <row r="241" spans="1:24" ht="56.25" x14ac:dyDescent="0.25">
      <c r="A241" s="100" t="s">
        <v>2739</v>
      </c>
      <c r="B241" s="102" t="s">
        <v>1476</v>
      </c>
      <c r="C241" s="11" t="s">
        <v>2460</v>
      </c>
      <c r="D241" s="14" t="s">
        <v>56</v>
      </c>
      <c r="E241" s="76" t="s">
        <v>26</v>
      </c>
      <c r="F241" s="14" t="s">
        <v>2499</v>
      </c>
      <c r="G241" s="56" t="s">
        <v>1023</v>
      </c>
      <c r="H241" s="11" t="s">
        <v>1978</v>
      </c>
      <c r="I241" s="11"/>
      <c r="J241" s="31" t="s">
        <v>2222</v>
      </c>
      <c r="K241" s="33" t="s">
        <v>697</v>
      </c>
      <c r="L241" s="109" t="s">
        <v>2342</v>
      </c>
      <c r="M241" s="11"/>
      <c r="N241" s="11" t="s">
        <v>29</v>
      </c>
      <c r="O241" s="11" t="s">
        <v>701</v>
      </c>
      <c r="P241" s="11"/>
      <c r="Q241" s="11"/>
      <c r="R241" s="15" t="s">
        <v>2410</v>
      </c>
      <c r="S241" s="21" t="s">
        <v>702</v>
      </c>
      <c r="T241" s="92">
        <v>861</v>
      </c>
      <c r="U241" s="67">
        <v>42529</v>
      </c>
      <c r="V241" s="42" t="s">
        <v>568</v>
      </c>
      <c r="W241" s="59"/>
      <c r="X241" s="58"/>
    </row>
    <row r="242" spans="1:24" ht="33.75" x14ac:dyDescent="0.25">
      <c r="A242" s="100" t="s">
        <v>2740</v>
      </c>
      <c r="B242" s="102" t="s">
        <v>2462</v>
      </c>
      <c r="C242" s="11" t="s">
        <v>2461</v>
      </c>
      <c r="D242" s="14" t="s">
        <v>56</v>
      </c>
      <c r="E242" s="76"/>
      <c r="F242" s="14" t="s">
        <v>2499</v>
      </c>
      <c r="G242" s="56" t="s">
        <v>1023</v>
      </c>
      <c r="H242" s="11" t="s">
        <v>1942</v>
      </c>
      <c r="I242" s="11" t="s">
        <v>363</v>
      </c>
      <c r="J242" s="30" t="s">
        <v>470</v>
      </c>
      <c r="K242" s="38" t="s">
        <v>513</v>
      </c>
      <c r="L242" s="11"/>
      <c r="M242" s="11"/>
      <c r="N242" s="11"/>
      <c r="O242" s="11" t="s">
        <v>30</v>
      </c>
      <c r="P242" s="11"/>
      <c r="Q242" s="11"/>
      <c r="R242" s="15"/>
      <c r="S242" s="45"/>
      <c r="T242" s="92"/>
      <c r="U242" s="67">
        <v>42206</v>
      </c>
      <c r="V242" s="42" t="s">
        <v>568</v>
      </c>
      <c r="W242" s="59"/>
      <c r="X242" s="58"/>
    </row>
    <row r="243" spans="1:24" ht="67.5" x14ac:dyDescent="0.25">
      <c r="A243" s="100" t="s">
        <v>2741</v>
      </c>
      <c r="B243" s="102" t="s">
        <v>138</v>
      </c>
      <c r="C243" s="11"/>
      <c r="D243" s="14" t="s">
        <v>103</v>
      </c>
      <c r="E243" s="79" t="s">
        <v>2172</v>
      </c>
      <c r="F243" s="14" t="s">
        <v>2499</v>
      </c>
      <c r="G243" s="54" t="s">
        <v>1024</v>
      </c>
      <c r="H243" s="11" t="s">
        <v>2083</v>
      </c>
      <c r="I243" s="11"/>
      <c r="J243" s="31" t="s">
        <v>481</v>
      </c>
      <c r="K243" s="38" t="s">
        <v>1395</v>
      </c>
      <c r="L243" s="108" t="s">
        <v>2283</v>
      </c>
      <c r="M243" s="11"/>
      <c r="N243" s="11" t="s">
        <v>169</v>
      </c>
      <c r="O243" s="11" t="s">
        <v>176</v>
      </c>
      <c r="P243" s="11"/>
      <c r="Q243" s="11"/>
      <c r="R243" s="15" t="s">
        <v>2403</v>
      </c>
      <c r="S243" s="21" t="s">
        <v>177</v>
      </c>
      <c r="T243" s="92">
        <v>833.92</v>
      </c>
      <c r="U243" s="67">
        <v>42206</v>
      </c>
      <c r="V243" s="42" t="s">
        <v>568</v>
      </c>
      <c r="W243" s="59"/>
      <c r="X243" s="58"/>
    </row>
    <row r="244" spans="1:24" ht="191.25" x14ac:dyDescent="0.25">
      <c r="A244" s="100" t="s">
        <v>2742</v>
      </c>
      <c r="B244" s="102" t="s">
        <v>1454</v>
      </c>
      <c r="C244" s="11" t="s">
        <v>1706</v>
      </c>
      <c r="D244" s="14" t="s">
        <v>53</v>
      </c>
      <c r="E244" s="76" t="s">
        <v>233</v>
      </c>
      <c r="F244" s="14" t="s">
        <v>2499</v>
      </c>
      <c r="G244" s="56"/>
      <c r="H244" s="11" t="s">
        <v>1456</v>
      </c>
      <c r="I244" s="11"/>
      <c r="J244" s="31" t="s">
        <v>489</v>
      </c>
      <c r="K244" s="35"/>
      <c r="L244" s="110" t="s">
        <v>2313</v>
      </c>
      <c r="M244" s="11" t="s">
        <v>1457</v>
      </c>
      <c r="N244" s="11" t="s">
        <v>1458</v>
      </c>
      <c r="O244" s="11" t="s">
        <v>1459</v>
      </c>
      <c r="P244" s="11"/>
      <c r="Q244" s="11"/>
      <c r="R244" s="15" t="s">
        <v>2403</v>
      </c>
      <c r="S244" s="48" t="s">
        <v>1460</v>
      </c>
      <c r="T244" s="91"/>
      <c r="U244" s="67">
        <v>42537</v>
      </c>
      <c r="V244" s="42" t="s">
        <v>568</v>
      </c>
      <c r="W244" s="59"/>
      <c r="X244" s="58"/>
    </row>
    <row r="245" spans="1:24" ht="56.25" x14ac:dyDescent="0.25">
      <c r="A245" s="100" t="s">
        <v>2743</v>
      </c>
      <c r="B245" s="102" t="s">
        <v>704</v>
      </c>
      <c r="C245" s="11"/>
      <c r="D245" s="14" t="s">
        <v>56</v>
      </c>
      <c r="E245" s="76" t="s">
        <v>26</v>
      </c>
      <c r="F245" s="14" t="s">
        <v>2499</v>
      </c>
      <c r="G245" s="56" t="s">
        <v>1025</v>
      </c>
      <c r="H245" s="11" t="s">
        <v>2151</v>
      </c>
      <c r="I245" s="11" t="s">
        <v>705</v>
      </c>
      <c r="J245" s="31" t="s">
        <v>2149</v>
      </c>
      <c r="K245" s="38" t="s">
        <v>2150</v>
      </c>
      <c r="L245" s="11"/>
      <c r="M245" s="11"/>
      <c r="N245" s="11" t="s">
        <v>709</v>
      </c>
      <c r="O245" s="11" t="s">
        <v>706</v>
      </c>
      <c r="P245" s="11"/>
      <c r="Q245" s="11"/>
      <c r="R245" s="15" t="s">
        <v>2432</v>
      </c>
      <c r="S245" s="45" t="s">
        <v>708</v>
      </c>
      <c r="T245" s="92"/>
      <c r="U245" s="67">
        <v>42552</v>
      </c>
      <c r="V245" s="42" t="s">
        <v>568</v>
      </c>
      <c r="W245" s="59"/>
      <c r="X245" s="58"/>
    </row>
    <row r="246" spans="1:24" ht="90" x14ac:dyDescent="0.25">
      <c r="A246" s="100" t="s">
        <v>2744</v>
      </c>
      <c r="B246" s="102" t="s">
        <v>716</v>
      </c>
      <c r="C246" s="11" t="s">
        <v>717</v>
      </c>
      <c r="D246" s="14" t="s">
        <v>103</v>
      </c>
      <c r="E246" s="76" t="s">
        <v>146</v>
      </c>
      <c r="F246" s="14" t="s">
        <v>2499</v>
      </c>
      <c r="G246" s="54" t="s">
        <v>1024</v>
      </c>
      <c r="H246" s="11" t="s">
        <v>2020</v>
      </c>
      <c r="I246" s="11"/>
      <c r="J246" s="31" t="s">
        <v>1645</v>
      </c>
      <c r="K246" s="33" t="s">
        <v>1643</v>
      </c>
      <c r="L246" s="111" t="s">
        <v>2294</v>
      </c>
      <c r="M246" s="11"/>
      <c r="N246" s="11" t="s">
        <v>169</v>
      </c>
      <c r="O246" s="11" t="s">
        <v>718</v>
      </c>
      <c r="P246" s="11"/>
      <c r="Q246" s="11"/>
      <c r="R246" s="15" t="s">
        <v>2425</v>
      </c>
      <c r="S246" s="21" t="s">
        <v>253</v>
      </c>
      <c r="T246" s="92"/>
      <c r="U246" s="67">
        <v>42209</v>
      </c>
      <c r="V246" s="42" t="s">
        <v>568</v>
      </c>
      <c r="W246" s="59"/>
      <c r="X246" s="58"/>
    </row>
    <row r="247" spans="1:24" ht="22.5" x14ac:dyDescent="0.25">
      <c r="A247" s="100" t="s">
        <v>2745</v>
      </c>
      <c r="B247" s="102" t="s">
        <v>2183</v>
      </c>
      <c r="C247" s="11" t="s">
        <v>614</v>
      </c>
      <c r="D247" s="14" t="s">
        <v>340</v>
      </c>
      <c r="E247" s="76"/>
      <c r="F247" s="14" t="s">
        <v>2499</v>
      </c>
      <c r="G247" s="55"/>
      <c r="H247" s="11" t="s">
        <v>615</v>
      </c>
      <c r="I247" s="11"/>
      <c r="J247" s="30"/>
      <c r="K247" s="38"/>
      <c r="L247" s="11"/>
      <c r="M247" s="11"/>
      <c r="N247" s="11"/>
      <c r="O247" s="11"/>
      <c r="P247" s="11"/>
      <c r="Q247" s="11"/>
      <c r="R247" s="15"/>
      <c r="S247" s="86"/>
      <c r="T247" s="96"/>
      <c r="U247" s="67">
        <v>42207</v>
      </c>
      <c r="V247" s="42" t="s">
        <v>568</v>
      </c>
      <c r="W247" s="59"/>
      <c r="X247" s="58"/>
    </row>
    <row r="248" spans="1:24" ht="101.25" x14ac:dyDescent="0.25">
      <c r="A248" s="100" t="s">
        <v>2746</v>
      </c>
      <c r="B248" s="102" t="s">
        <v>179</v>
      </c>
      <c r="C248" s="11" t="s">
        <v>178</v>
      </c>
      <c r="D248" s="14" t="s">
        <v>103</v>
      </c>
      <c r="E248" s="78" t="s">
        <v>2175</v>
      </c>
      <c r="F248" s="14" t="s">
        <v>2499</v>
      </c>
      <c r="G248" s="57" t="s">
        <v>1027</v>
      </c>
      <c r="H248" s="11" t="s">
        <v>465</v>
      </c>
      <c r="I248" s="11" t="s">
        <v>339</v>
      </c>
      <c r="J248" s="31" t="s">
        <v>506</v>
      </c>
      <c r="K248" s="33" t="s">
        <v>498</v>
      </c>
      <c r="L248" s="109" t="s">
        <v>2360</v>
      </c>
      <c r="M248" s="11"/>
      <c r="N248" s="11" t="s">
        <v>33</v>
      </c>
      <c r="O248" s="11" t="s">
        <v>30</v>
      </c>
      <c r="P248" s="11"/>
      <c r="Q248" s="11"/>
      <c r="R248" s="15" t="s">
        <v>2435</v>
      </c>
      <c r="S248" s="21" t="s">
        <v>499</v>
      </c>
      <c r="T248" s="92">
        <v>350</v>
      </c>
      <c r="U248" s="67">
        <v>42206</v>
      </c>
      <c r="V248" s="42" t="s">
        <v>568</v>
      </c>
      <c r="W248" s="59"/>
      <c r="X248" s="58"/>
    </row>
    <row r="249" spans="1:24" ht="45" x14ac:dyDescent="0.25">
      <c r="A249" s="100" t="s">
        <v>2747</v>
      </c>
      <c r="B249" s="102" t="s">
        <v>719</v>
      </c>
      <c r="C249" s="11" t="s">
        <v>720</v>
      </c>
      <c r="D249" s="14" t="s">
        <v>56</v>
      </c>
      <c r="E249" s="76" t="s">
        <v>2171</v>
      </c>
      <c r="F249" s="14" t="s">
        <v>2499</v>
      </c>
      <c r="G249" s="56" t="s">
        <v>1023</v>
      </c>
      <c r="H249" s="11" t="s">
        <v>1942</v>
      </c>
      <c r="I249" s="11" t="s">
        <v>613</v>
      </c>
      <c r="J249" s="31" t="s">
        <v>478</v>
      </c>
      <c r="K249" s="33" t="s">
        <v>1761</v>
      </c>
      <c r="L249" s="11"/>
      <c r="M249" s="11" t="s">
        <v>296</v>
      </c>
      <c r="N249" s="11" t="s">
        <v>379</v>
      </c>
      <c r="O249" s="11" t="s">
        <v>721</v>
      </c>
      <c r="P249" s="11"/>
      <c r="Q249" s="11"/>
      <c r="R249" s="15" t="s">
        <v>2426</v>
      </c>
      <c r="S249" s="21" t="s">
        <v>722</v>
      </c>
      <c r="T249" s="92"/>
      <c r="U249" s="67">
        <v>42209</v>
      </c>
      <c r="V249" s="42" t="s">
        <v>568</v>
      </c>
      <c r="W249" s="59"/>
      <c r="X249" s="58"/>
    </row>
    <row r="250" spans="1:24" ht="45" x14ac:dyDescent="0.25">
      <c r="A250" s="100" t="s">
        <v>2748</v>
      </c>
      <c r="B250" s="102" t="s">
        <v>1037</v>
      </c>
      <c r="C250" s="11"/>
      <c r="D250" s="14" t="s">
        <v>56</v>
      </c>
      <c r="E250" s="78" t="s">
        <v>2171</v>
      </c>
      <c r="F250" s="14" t="s">
        <v>2499</v>
      </c>
      <c r="G250" s="56" t="s">
        <v>1023</v>
      </c>
      <c r="H250" s="11" t="s">
        <v>1979</v>
      </c>
      <c r="I250" s="11" t="s">
        <v>1094</v>
      </c>
      <c r="J250" s="31" t="s">
        <v>480</v>
      </c>
      <c r="K250" s="33" t="s">
        <v>473</v>
      </c>
      <c r="L250" s="11"/>
      <c r="M250" s="11"/>
      <c r="N250" s="11" t="s">
        <v>423</v>
      </c>
      <c r="O250" s="11" t="s">
        <v>331</v>
      </c>
      <c r="P250" s="11"/>
      <c r="Q250" s="11"/>
      <c r="R250" s="15" t="s">
        <v>2426</v>
      </c>
      <c r="S250" s="21" t="s">
        <v>454</v>
      </c>
      <c r="T250" s="92"/>
      <c r="U250" s="67">
        <v>42206</v>
      </c>
      <c r="V250" s="42" t="s">
        <v>568</v>
      </c>
      <c r="W250" s="59"/>
      <c r="X250" s="58"/>
    </row>
    <row r="251" spans="1:24" ht="157.5" x14ac:dyDescent="0.25">
      <c r="A251" s="100" t="s">
        <v>2749</v>
      </c>
      <c r="B251" s="102" t="s">
        <v>1141</v>
      </c>
      <c r="C251" s="11" t="s">
        <v>1140</v>
      </c>
      <c r="D251" s="14" t="s">
        <v>53</v>
      </c>
      <c r="E251" s="79" t="s">
        <v>2172</v>
      </c>
      <c r="F251" s="14" t="s">
        <v>2499</v>
      </c>
      <c r="G251" s="55" t="s">
        <v>1027</v>
      </c>
      <c r="H251" s="11" t="s">
        <v>1142</v>
      </c>
      <c r="I251" s="11"/>
      <c r="J251" s="31" t="s">
        <v>481</v>
      </c>
      <c r="K251" s="38" t="s">
        <v>1395</v>
      </c>
      <c r="L251" s="112" t="s">
        <v>2298</v>
      </c>
      <c r="M251" s="11" t="s">
        <v>58</v>
      </c>
      <c r="N251" s="11" t="s">
        <v>1461</v>
      </c>
      <c r="O251" s="11" t="s">
        <v>724</v>
      </c>
      <c r="P251" s="11"/>
      <c r="Q251" s="11"/>
      <c r="R251" s="15" t="s">
        <v>2406</v>
      </c>
      <c r="S251" s="45" t="s">
        <v>723</v>
      </c>
      <c r="T251" s="92"/>
      <c r="U251" s="67">
        <v>42537</v>
      </c>
      <c r="V251" s="42" t="s">
        <v>568</v>
      </c>
      <c r="W251" s="59"/>
      <c r="X251" s="58"/>
    </row>
    <row r="252" spans="1:24" ht="157.5" x14ac:dyDescent="0.25">
      <c r="A252" s="100" t="s">
        <v>2750</v>
      </c>
      <c r="B252" s="102" t="s">
        <v>1141</v>
      </c>
      <c r="C252" s="11" t="s">
        <v>1140</v>
      </c>
      <c r="D252" s="14" t="s">
        <v>54</v>
      </c>
      <c r="E252" s="79" t="s">
        <v>2172</v>
      </c>
      <c r="F252" s="14" t="s">
        <v>2499</v>
      </c>
      <c r="G252" s="56"/>
      <c r="H252" s="11" t="s">
        <v>1463</v>
      </c>
      <c r="I252" s="11" t="s">
        <v>1462</v>
      </c>
      <c r="J252" s="31" t="s">
        <v>481</v>
      </c>
      <c r="K252" s="38" t="s">
        <v>1395</v>
      </c>
      <c r="L252" s="112" t="s">
        <v>2298</v>
      </c>
      <c r="M252" s="11"/>
      <c r="N252" s="11"/>
      <c r="O252" s="11" t="s">
        <v>1464</v>
      </c>
      <c r="P252" s="11"/>
      <c r="Q252" s="11"/>
      <c r="R252" s="15" t="s">
        <v>2406</v>
      </c>
      <c r="S252" s="48" t="s">
        <v>1503</v>
      </c>
      <c r="T252" s="91"/>
      <c r="U252" s="67">
        <v>42537</v>
      </c>
      <c r="V252" s="42" t="s">
        <v>568</v>
      </c>
      <c r="W252" s="59"/>
      <c r="X252" s="58"/>
    </row>
    <row r="253" spans="1:24" ht="67.5" x14ac:dyDescent="0.25">
      <c r="A253" s="100" t="s">
        <v>2751</v>
      </c>
      <c r="B253" s="102" t="s">
        <v>1485</v>
      </c>
      <c r="C253" s="11" t="s">
        <v>1486</v>
      </c>
      <c r="D253" s="14" t="s">
        <v>103</v>
      </c>
      <c r="E253" s="76" t="s">
        <v>146</v>
      </c>
      <c r="F253" s="14" t="s">
        <v>2499</v>
      </c>
      <c r="G253" s="56" t="s">
        <v>1027</v>
      </c>
      <c r="H253" s="11" t="s">
        <v>2066</v>
      </c>
      <c r="I253" s="11"/>
      <c r="J253" s="31"/>
      <c r="K253" s="35"/>
      <c r="L253" s="11"/>
      <c r="M253" s="11"/>
      <c r="N253" s="11" t="s">
        <v>169</v>
      </c>
      <c r="O253" s="11" t="s">
        <v>1487</v>
      </c>
      <c r="P253" s="11"/>
      <c r="Q253" s="11"/>
      <c r="R253" s="15" t="s">
        <v>2425</v>
      </c>
      <c r="S253" s="48" t="s">
        <v>253</v>
      </c>
      <c r="T253" s="91"/>
      <c r="U253" s="67">
        <v>42537</v>
      </c>
      <c r="V253" s="42" t="s">
        <v>568</v>
      </c>
      <c r="W253" s="59"/>
      <c r="X253" s="58"/>
    </row>
    <row r="254" spans="1:24" ht="157.5" x14ac:dyDescent="0.25">
      <c r="A254" s="100" t="s">
        <v>2752</v>
      </c>
      <c r="B254" s="102" t="s">
        <v>2179</v>
      </c>
      <c r="C254" s="11" t="s">
        <v>725</v>
      </c>
      <c r="D254" s="14" t="s">
        <v>340</v>
      </c>
      <c r="E254" s="78" t="s">
        <v>2171</v>
      </c>
      <c r="F254" s="14" t="s">
        <v>2499</v>
      </c>
      <c r="G254" s="55"/>
      <c r="H254" s="11" t="s">
        <v>733</v>
      </c>
      <c r="I254" s="11" t="s">
        <v>732</v>
      </c>
      <c r="J254" s="31" t="s">
        <v>556</v>
      </c>
      <c r="K254" s="33" t="s">
        <v>557</v>
      </c>
      <c r="L254" s="109" t="s">
        <v>2354</v>
      </c>
      <c r="M254" s="11"/>
      <c r="N254" s="11" t="s">
        <v>670</v>
      </c>
      <c r="O254" s="11" t="s">
        <v>734</v>
      </c>
      <c r="P254" s="11"/>
      <c r="Q254" s="11"/>
      <c r="R254" s="15" t="s">
        <v>2426</v>
      </c>
      <c r="S254" s="21" t="s">
        <v>731</v>
      </c>
      <c r="T254" s="92"/>
      <c r="U254" s="67">
        <v>42209</v>
      </c>
      <c r="V254" s="42" t="s">
        <v>568</v>
      </c>
      <c r="W254" s="59"/>
      <c r="X254" s="58"/>
    </row>
    <row r="255" spans="1:24" ht="78.75" x14ac:dyDescent="0.25">
      <c r="A255" s="100" t="s">
        <v>2753</v>
      </c>
      <c r="B255" s="102" t="s">
        <v>2179</v>
      </c>
      <c r="C255" s="11" t="s">
        <v>725</v>
      </c>
      <c r="D255" s="14" t="s">
        <v>53</v>
      </c>
      <c r="E255" s="76" t="s">
        <v>26</v>
      </c>
      <c r="F255" s="14" t="s">
        <v>2499</v>
      </c>
      <c r="G255" s="57" t="s">
        <v>1027</v>
      </c>
      <c r="H255" s="11" t="s">
        <v>2067</v>
      </c>
      <c r="I255" s="11" t="s">
        <v>726</v>
      </c>
      <c r="J255" s="31" t="s">
        <v>486</v>
      </c>
      <c r="K255" s="35"/>
      <c r="L255" s="109" t="s">
        <v>2361</v>
      </c>
      <c r="M255" s="11" t="s">
        <v>57</v>
      </c>
      <c r="N255" s="11" t="s">
        <v>727</v>
      </c>
      <c r="O255" s="11" t="s">
        <v>728</v>
      </c>
      <c r="P255" s="11"/>
      <c r="Q255" s="11"/>
      <c r="R255" s="15" t="s">
        <v>2403</v>
      </c>
      <c r="S255" s="21" t="s">
        <v>729</v>
      </c>
      <c r="T255" s="92">
        <v>593.75</v>
      </c>
      <c r="U255" s="67">
        <v>42209</v>
      </c>
      <c r="V255" s="42" t="s">
        <v>568</v>
      </c>
      <c r="W255" s="59"/>
      <c r="X255" s="58"/>
    </row>
    <row r="256" spans="1:24" ht="157.5" x14ac:dyDescent="0.25">
      <c r="A256" s="100" t="s">
        <v>2754</v>
      </c>
      <c r="B256" s="102" t="s">
        <v>139</v>
      </c>
      <c r="C256" s="11"/>
      <c r="D256" s="14" t="s">
        <v>103</v>
      </c>
      <c r="E256" s="76" t="s">
        <v>2182</v>
      </c>
      <c r="F256" s="14" t="s">
        <v>2499</v>
      </c>
      <c r="G256" s="55" t="s">
        <v>1029</v>
      </c>
      <c r="H256" s="11" t="s">
        <v>2167</v>
      </c>
      <c r="I256" s="11"/>
      <c r="J256" s="31" t="s">
        <v>554</v>
      </c>
      <c r="K256" s="33" t="s">
        <v>1765</v>
      </c>
      <c r="L256" s="110" t="s">
        <v>2293</v>
      </c>
      <c r="M256" s="11"/>
      <c r="N256" s="11" t="s">
        <v>33</v>
      </c>
      <c r="O256" s="11" t="s">
        <v>180</v>
      </c>
      <c r="P256" s="11"/>
      <c r="Q256" s="11"/>
      <c r="R256" s="15" t="s">
        <v>2415</v>
      </c>
      <c r="S256" s="45" t="s">
        <v>1177</v>
      </c>
      <c r="T256" s="92"/>
      <c r="U256" s="67">
        <v>42206</v>
      </c>
      <c r="V256" s="42" t="s">
        <v>568</v>
      </c>
      <c r="W256" s="59"/>
      <c r="X256" s="58"/>
    </row>
    <row r="257" spans="1:24" ht="45" x14ac:dyDescent="0.25">
      <c r="A257" s="100" t="s">
        <v>2755</v>
      </c>
      <c r="B257" s="102" t="s">
        <v>140</v>
      </c>
      <c r="C257" s="11"/>
      <c r="D257" s="14"/>
      <c r="E257" s="76"/>
      <c r="F257" s="14" t="s">
        <v>2499</v>
      </c>
      <c r="G257" s="55"/>
      <c r="H257" s="11"/>
      <c r="I257" s="11" t="s">
        <v>364</v>
      </c>
      <c r="J257" s="31"/>
      <c r="K257" s="35"/>
      <c r="L257" s="11"/>
      <c r="M257" s="11"/>
      <c r="N257" s="11"/>
      <c r="O257" s="11"/>
      <c r="P257" s="11"/>
      <c r="Q257" s="11"/>
      <c r="R257" s="15"/>
      <c r="S257" s="45"/>
      <c r="T257" s="92"/>
      <c r="U257" s="67">
        <v>42206</v>
      </c>
      <c r="V257" s="42" t="s">
        <v>568</v>
      </c>
      <c r="W257" s="59"/>
      <c r="X257" s="58"/>
    </row>
    <row r="258" spans="1:24" ht="90" x14ac:dyDescent="0.25">
      <c r="A258" s="100" t="s">
        <v>2756</v>
      </c>
      <c r="B258" s="102" t="s">
        <v>141</v>
      </c>
      <c r="C258" s="11"/>
      <c r="D258" s="12" t="s">
        <v>226</v>
      </c>
      <c r="E258" s="78" t="s">
        <v>233</v>
      </c>
      <c r="F258" s="14" t="s">
        <v>2499</v>
      </c>
      <c r="G258" s="55"/>
      <c r="H258" s="11" t="s">
        <v>2099</v>
      </c>
      <c r="I258" s="11"/>
      <c r="J258" s="31" t="s">
        <v>489</v>
      </c>
      <c r="K258" s="35"/>
      <c r="L258" s="110" t="s">
        <v>2311</v>
      </c>
      <c r="M258" s="11"/>
      <c r="N258" s="11" t="s">
        <v>181</v>
      </c>
      <c r="O258" s="11" t="s">
        <v>1542</v>
      </c>
      <c r="P258" s="11"/>
      <c r="Q258" s="11"/>
      <c r="R258" s="22" t="s">
        <v>2403</v>
      </c>
      <c r="S258" s="21" t="s">
        <v>182</v>
      </c>
      <c r="T258" s="92"/>
      <c r="U258" s="67">
        <v>42538</v>
      </c>
      <c r="V258" s="42" t="s">
        <v>568</v>
      </c>
      <c r="W258" s="59"/>
      <c r="X258" s="58"/>
    </row>
    <row r="259" spans="1:24" ht="101.25" x14ac:dyDescent="0.25">
      <c r="A259" s="100" t="s">
        <v>2757</v>
      </c>
      <c r="B259" s="102" t="s">
        <v>757</v>
      </c>
      <c r="C259" s="11" t="s">
        <v>758</v>
      </c>
      <c r="D259" s="12" t="s">
        <v>226</v>
      </c>
      <c r="E259" s="78" t="s">
        <v>233</v>
      </c>
      <c r="F259" s="14" t="s">
        <v>2499</v>
      </c>
      <c r="G259" s="55"/>
      <c r="H259" s="11" t="s">
        <v>2100</v>
      </c>
      <c r="I259" s="11"/>
      <c r="J259" s="31" t="s">
        <v>489</v>
      </c>
      <c r="K259" s="35"/>
      <c r="L259" s="110" t="s">
        <v>2302</v>
      </c>
      <c r="M259" s="11"/>
      <c r="N259" s="11" t="s">
        <v>181</v>
      </c>
      <c r="O259" s="11" t="s">
        <v>663</v>
      </c>
      <c r="P259" s="11"/>
      <c r="Q259" s="11"/>
      <c r="R259" s="15" t="s">
        <v>2403</v>
      </c>
      <c r="S259" s="21" t="s">
        <v>759</v>
      </c>
      <c r="T259" s="92">
        <v>571.4</v>
      </c>
      <c r="U259" s="67">
        <v>42209</v>
      </c>
      <c r="V259" s="42" t="s">
        <v>568</v>
      </c>
      <c r="W259" s="59"/>
      <c r="X259" s="58"/>
    </row>
    <row r="260" spans="1:24" ht="101.25" x14ac:dyDescent="0.25">
      <c r="A260" s="100" t="s">
        <v>2758</v>
      </c>
      <c r="B260" s="102" t="s">
        <v>760</v>
      </c>
      <c r="C260" s="11"/>
      <c r="D260" s="12" t="s">
        <v>226</v>
      </c>
      <c r="E260" s="78" t="s">
        <v>233</v>
      </c>
      <c r="F260" s="14" t="s">
        <v>2499</v>
      </c>
      <c r="G260" s="55"/>
      <c r="H260" s="11" t="s">
        <v>2101</v>
      </c>
      <c r="I260" s="11"/>
      <c r="J260" s="31" t="s">
        <v>489</v>
      </c>
      <c r="K260" s="35"/>
      <c r="L260" s="110" t="s">
        <v>2316</v>
      </c>
      <c r="M260" s="11"/>
      <c r="N260" s="11" t="s">
        <v>181</v>
      </c>
      <c r="O260" s="11" t="s">
        <v>761</v>
      </c>
      <c r="P260" s="11"/>
      <c r="Q260" s="11"/>
      <c r="R260" s="15" t="s">
        <v>2403</v>
      </c>
      <c r="S260" s="21" t="s">
        <v>762</v>
      </c>
      <c r="T260" s="92">
        <v>588.54999999999995</v>
      </c>
      <c r="U260" s="67">
        <v>42209</v>
      </c>
      <c r="V260" s="42" t="s">
        <v>568</v>
      </c>
      <c r="W260" s="59"/>
      <c r="X260" s="58"/>
    </row>
    <row r="261" spans="1:24" ht="67.5" x14ac:dyDescent="0.25">
      <c r="A261" s="100" t="s">
        <v>2759</v>
      </c>
      <c r="B261" s="102" t="s">
        <v>1488</v>
      </c>
      <c r="C261" s="11"/>
      <c r="D261" s="14" t="s">
        <v>54</v>
      </c>
      <c r="E261" s="78" t="s">
        <v>2171</v>
      </c>
      <c r="F261" s="14" t="s">
        <v>2499</v>
      </c>
      <c r="G261" s="56"/>
      <c r="H261" s="11" t="s">
        <v>1493</v>
      </c>
      <c r="I261" s="11" t="s">
        <v>1492</v>
      </c>
      <c r="J261" s="31"/>
      <c r="K261" s="35"/>
      <c r="L261" s="109" t="s">
        <v>1491</v>
      </c>
      <c r="M261" s="11"/>
      <c r="N261" s="11" t="s">
        <v>1489</v>
      </c>
      <c r="O261" s="11" t="s">
        <v>1490</v>
      </c>
      <c r="P261" s="11"/>
      <c r="Q261" s="11"/>
      <c r="R261" s="15" t="s">
        <v>2426</v>
      </c>
      <c r="S261" s="17" t="s">
        <v>1502</v>
      </c>
      <c r="T261" s="93"/>
      <c r="U261" s="67">
        <v>42537</v>
      </c>
      <c r="V261" s="42" t="s">
        <v>568</v>
      </c>
      <c r="W261" s="59"/>
      <c r="X261" s="58"/>
    </row>
    <row r="262" spans="1:24" ht="112.5" x14ac:dyDescent="0.25">
      <c r="A262" s="100" t="s">
        <v>2760</v>
      </c>
      <c r="B262" s="102" t="s">
        <v>775</v>
      </c>
      <c r="C262" s="11" t="s">
        <v>783</v>
      </c>
      <c r="D262" s="12" t="s">
        <v>226</v>
      </c>
      <c r="E262" s="78" t="s">
        <v>233</v>
      </c>
      <c r="F262" s="14" t="s">
        <v>2499</v>
      </c>
      <c r="G262" s="55"/>
      <c r="H262" s="11" t="s">
        <v>2101</v>
      </c>
      <c r="I262" s="11"/>
      <c r="J262" s="31" t="s">
        <v>489</v>
      </c>
      <c r="K262" s="35"/>
      <c r="L262" s="110" t="s">
        <v>2320</v>
      </c>
      <c r="M262" s="11"/>
      <c r="N262" s="11" t="s">
        <v>181</v>
      </c>
      <c r="O262" s="11" t="s">
        <v>663</v>
      </c>
      <c r="P262" s="11"/>
      <c r="Q262" s="11"/>
      <c r="R262" s="15" t="s">
        <v>2403</v>
      </c>
      <c r="S262" s="21" t="s">
        <v>776</v>
      </c>
      <c r="T262" s="92">
        <v>445.68</v>
      </c>
      <c r="U262" s="67">
        <v>42209</v>
      </c>
      <c r="V262" s="42" t="s">
        <v>568</v>
      </c>
      <c r="W262" s="59"/>
      <c r="X262" s="58"/>
    </row>
    <row r="263" spans="1:24" ht="90" x14ac:dyDescent="0.25">
      <c r="A263" s="100" t="s">
        <v>2761</v>
      </c>
      <c r="B263" s="102" t="s">
        <v>1669</v>
      </c>
      <c r="C263" s="11" t="s">
        <v>2463</v>
      </c>
      <c r="D263" s="14"/>
      <c r="E263" s="76" t="s">
        <v>26</v>
      </c>
      <c r="F263" s="14" t="s">
        <v>2499</v>
      </c>
      <c r="G263" s="56" t="s">
        <v>1024</v>
      </c>
      <c r="H263" s="11" t="s">
        <v>2021</v>
      </c>
      <c r="I263" s="11" t="s">
        <v>1673</v>
      </c>
      <c r="J263" s="31" t="s">
        <v>1671</v>
      </c>
      <c r="K263" s="33" t="s">
        <v>1670</v>
      </c>
      <c r="L263" s="11"/>
      <c r="M263" s="11"/>
      <c r="N263" s="11" t="s">
        <v>33</v>
      </c>
      <c r="O263" s="11" t="s">
        <v>1674</v>
      </c>
      <c r="P263" s="11"/>
      <c r="Q263" s="11"/>
      <c r="R263" s="15" t="s">
        <v>2406</v>
      </c>
      <c r="S263" s="48" t="s">
        <v>1672</v>
      </c>
      <c r="T263" s="91"/>
      <c r="U263" s="68">
        <v>42543</v>
      </c>
      <c r="V263" s="42" t="s">
        <v>568</v>
      </c>
      <c r="W263" s="59"/>
      <c r="X263" s="58"/>
    </row>
    <row r="264" spans="1:24" ht="135" x14ac:dyDescent="0.25">
      <c r="A264" s="100" t="s">
        <v>2762</v>
      </c>
      <c r="B264" s="102" t="s">
        <v>142</v>
      </c>
      <c r="C264" s="11" t="s">
        <v>507</v>
      </c>
      <c r="D264" s="14" t="s">
        <v>148</v>
      </c>
      <c r="E264" s="78" t="s">
        <v>2175</v>
      </c>
      <c r="F264" s="14" t="s">
        <v>2499</v>
      </c>
      <c r="G264" s="55" t="s">
        <v>1027</v>
      </c>
      <c r="H264" s="11" t="s">
        <v>503</v>
      </c>
      <c r="I264" s="11" t="s">
        <v>183</v>
      </c>
      <c r="J264" s="31" t="s">
        <v>506</v>
      </c>
      <c r="K264" s="33" t="s">
        <v>498</v>
      </c>
      <c r="L264" s="11"/>
      <c r="M264" s="11"/>
      <c r="N264" s="11" t="s">
        <v>184</v>
      </c>
      <c r="O264" s="11" t="s">
        <v>30</v>
      </c>
      <c r="P264" s="11"/>
      <c r="Q264" s="11"/>
      <c r="R264" s="15" t="s">
        <v>2435</v>
      </c>
      <c r="S264" s="21" t="s">
        <v>499</v>
      </c>
      <c r="T264" s="92">
        <v>350</v>
      </c>
      <c r="U264" s="67">
        <v>42206</v>
      </c>
      <c r="V264" s="42" t="s">
        <v>568</v>
      </c>
      <c r="W264" s="59"/>
      <c r="X264" s="58"/>
    </row>
    <row r="265" spans="1:24" ht="101.25" x14ac:dyDescent="0.25">
      <c r="A265" s="100" t="s">
        <v>2763</v>
      </c>
      <c r="B265" s="102" t="s">
        <v>1494</v>
      </c>
      <c r="C265" s="11"/>
      <c r="D265" s="14" t="s">
        <v>226</v>
      </c>
      <c r="E265" s="76" t="s">
        <v>233</v>
      </c>
      <c r="F265" s="14" t="s">
        <v>2499</v>
      </c>
      <c r="G265" s="56"/>
      <c r="H265" s="11" t="s">
        <v>2102</v>
      </c>
      <c r="I265" s="11"/>
      <c r="J265" s="31" t="s">
        <v>489</v>
      </c>
      <c r="K265" s="35"/>
      <c r="L265" s="110" t="s">
        <v>2319</v>
      </c>
      <c r="M265" s="11"/>
      <c r="N265" s="11" t="s">
        <v>181</v>
      </c>
      <c r="O265" s="11" t="s">
        <v>1495</v>
      </c>
      <c r="P265" s="11"/>
      <c r="Q265" s="11"/>
      <c r="R265" s="15" t="s">
        <v>2403</v>
      </c>
      <c r="S265" s="48" t="s">
        <v>1496</v>
      </c>
      <c r="T265" s="91">
        <v>478.38</v>
      </c>
      <c r="U265" s="67">
        <v>42537</v>
      </c>
      <c r="V265" s="42" t="s">
        <v>568</v>
      </c>
      <c r="W265" s="59"/>
      <c r="X265" s="58"/>
    </row>
    <row r="266" spans="1:24" ht="90" x14ac:dyDescent="0.25">
      <c r="A266" s="100" t="s">
        <v>2764</v>
      </c>
      <c r="B266" s="102" t="s">
        <v>1497</v>
      </c>
      <c r="C266" s="11" t="s">
        <v>1498</v>
      </c>
      <c r="D266" s="14" t="s">
        <v>226</v>
      </c>
      <c r="E266" s="76" t="s">
        <v>233</v>
      </c>
      <c r="F266" s="14" t="s">
        <v>2499</v>
      </c>
      <c r="G266" s="56"/>
      <c r="H266" s="11" t="s">
        <v>2103</v>
      </c>
      <c r="I266" s="11"/>
      <c r="J266" s="31" t="s">
        <v>489</v>
      </c>
      <c r="K266" s="35"/>
      <c r="L266" s="110" t="s">
        <v>2311</v>
      </c>
      <c r="M266" s="11"/>
      <c r="N266" s="11" t="s">
        <v>181</v>
      </c>
      <c r="O266" s="11" t="s">
        <v>1499</v>
      </c>
      <c r="P266" s="11"/>
      <c r="Q266" s="11"/>
      <c r="R266" s="15" t="s">
        <v>2406</v>
      </c>
      <c r="S266" s="48" t="s">
        <v>1501</v>
      </c>
      <c r="T266" s="91"/>
      <c r="U266" s="67">
        <v>42537</v>
      </c>
      <c r="V266" s="42" t="s">
        <v>568</v>
      </c>
      <c r="W266" s="59"/>
      <c r="X266" s="58"/>
    </row>
    <row r="267" spans="1:24" ht="67.5" x14ac:dyDescent="0.25">
      <c r="A267" s="100" t="s">
        <v>2765</v>
      </c>
      <c r="B267" s="105" t="s">
        <v>1062</v>
      </c>
      <c r="C267" s="9" t="s">
        <v>2198</v>
      </c>
      <c r="D267" s="4" t="s">
        <v>227</v>
      </c>
      <c r="E267" s="78" t="s">
        <v>2169</v>
      </c>
      <c r="F267" s="14" t="s">
        <v>2499</v>
      </c>
      <c r="G267" s="57"/>
      <c r="H267" s="9" t="s">
        <v>2085</v>
      </c>
      <c r="I267" s="9" t="s">
        <v>1658</v>
      </c>
      <c r="J267" s="30" t="s">
        <v>480</v>
      </c>
      <c r="K267" s="33" t="s">
        <v>473</v>
      </c>
      <c r="L267" s="9"/>
      <c r="M267" s="9"/>
      <c r="N267" s="9" t="s">
        <v>1659</v>
      </c>
      <c r="O267" s="23" t="s">
        <v>374</v>
      </c>
      <c r="P267" s="23"/>
      <c r="Q267" s="23"/>
      <c r="R267" s="15" t="s">
        <v>2430</v>
      </c>
      <c r="S267" s="19" t="s">
        <v>373</v>
      </c>
      <c r="T267" s="91"/>
      <c r="U267" s="67">
        <v>42543</v>
      </c>
      <c r="V267" s="42" t="s">
        <v>568</v>
      </c>
      <c r="W267" s="59"/>
      <c r="X267" s="58"/>
    </row>
    <row r="268" spans="1:24" ht="33.75" x14ac:dyDescent="0.25">
      <c r="A268" s="100" t="s">
        <v>2766</v>
      </c>
      <c r="B268" s="102" t="s">
        <v>1193</v>
      </c>
      <c r="C268" s="11" t="s">
        <v>1194</v>
      </c>
      <c r="D268" s="14" t="s">
        <v>103</v>
      </c>
      <c r="E268" s="79" t="s">
        <v>146</v>
      </c>
      <c r="F268" s="14" t="s">
        <v>2499</v>
      </c>
      <c r="G268" s="56" t="s">
        <v>1024</v>
      </c>
      <c r="H268" s="11" t="s">
        <v>2053</v>
      </c>
      <c r="I268" s="11"/>
      <c r="J268" s="31"/>
      <c r="K268" s="35"/>
      <c r="L268" s="11"/>
      <c r="M268" s="11"/>
      <c r="N268" s="11" t="s">
        <v>1169</v>
      </c>
      <c r="O268" s="11" t="s">
        <v>1195</v>
      </c>
      <c r="P268" s="11"/>
      <c r="Q268" s="11"/>
      <c r="R268" s="15" t="s">
        <v>2405</v>
      </c>
      <c r="S268" s="48" t="s">
        <v>1196</v>
      </c>
      <c r="T268" s="91">
        <v>13542.29</v>
      </c>
      <c r="U268" s="67">
        <v>42530</v>
      </c>
      <c r="V268" s="42" t="s">
        <v>568</v>
      </c>
      <c r="W268" s="59"/>
      <c r="X268" s="58"/>
    </row>
    <row r="269" spans="1:24" ht="78.75" x14ac:dyDescent="0.25">
      <c r="A269" s="100" t="s">
        <v>2767</v>
      </c>
      <c r="B269" s="102" t="s">
        <v>2190</v>
      </c>
      <c r="C269" s="11" t="s">
        <v>735</v>
      </c>
      <c r="D269" s="14" t="s">
        <v>56</v>
      </c>
      <c r="E269" s="76" t="s">
        <v>26</v>
      </c>
      <c r="F269" s="14" t="s">
        <v>2499</v>
      </c>
      <c r="G269" s="55"/>
      <c r="H269" s="11" t="s">
        <v>2104</v>
      </c>
      <c r="I269" s="11" t="s">
        <v>2215</v>
      </c>
      <c r="J269" s="31" t="s">
        <v>483</v>
      </c>
      <c r="K269" s="33" t="s">
        <v>476</v>
      </c>
      <c r="L269" s="11"/>
      <c r="M269" s="11"/>
      <c r="N269" s="11" t="s">
        <v>2214</v>
      </c>
      <c r="O269" s="11" t="s">
        <v>307</v>
      </c>
      <c r="P269" s="11"/>
      <c r="Q269" s="11"/>
      <c r="R269" s="15" t="s">
        <v>2422</v>
      </c>
      <c r="S269" s="21" t="s">
        <v>737</v>
      </c>
      <c r="T269" s="92"/>
      <c r="U269" s="67">
        <v>42209</v>
      </c>
      <c r="V269" s="42" t="s">
        <v>568</v>
      </c>
      <c r="W269" s="59"/>
      <c r="X269" s="58"/>
    </row>
    <row r="270" spans="1:24" ht="33.75" x14ac:dyDescent="0.25">
      <c r="A270" s="100" t="s">
        <v>2768</v>
      </c>
      <c r="B270" s="102" t="s">
        <v>2190</v>
      </c>
      <c r="C270" s="11" t="s">
        <v>735</v>
      </c>
      <c r="D270" s="14" t="s">
        <v>340</v>
      </c>
      <c r="E270" s="76" t="s">
        <v>26</v>
      </c>
      <c r="F270" s="14" t="s">
        <v>2499</v>
      </c>
      <c r="G270" s="55"/>
      <c r="H270" s="11" t="s">
        <v>738</v>
      </c>
      <c r="I270" s="11" t="s">
        <v>736</v>
      </c>
      <c r="J270" s="31" t="s">
        <v>483</v>
      </c>
      <c r="K270" s="33" t="s">
        <v>476</v>
      </c>
      <c r="L270" s="109" t="s">
        <v>2362</v>
      </c>
      <c r="M270" s="11"/>
      <c r="N270" s="11" t="s">
        <v>740</v>
      </c>
      <c r="O270" s="11" t="s">
        <v>307</v>
      </c>
      <c r="P270" s="11"/>
      <c r="Q270" s="11"/>
      <c r="R270" s="15" t="s">
        <v>2422</v>
      </c>
      <c r="S270" s="21" t="s">
        <v>739</v>
      </c>
      <c r="T270" s="92"/>
      <c r="U270" s="67">
        <v>42209</v>
      </c>
      <c r="V270" s="42" t="s">
        <v>568</v>
      </c>
      <c r="W270" s="59"/>
      <c r="X270" s="58"/>
    </row>
    <row r="271" spans="1:24" ht="101.25" x14ac:dyDescent="0.25">
      <c r="A271" s="100" t="s">
        <v>2769</v>
      </c>
      <c r="B271" s="102" t="s">
        <v>2178</v>
      </c>
      <c r="C271" s="11"/>
      <c r="D271" s="14" t="s">
        <v>340</v>
      </c>
      <c r="E271" s="76" t="s">
        <v>26</v>
      </c>
      <c r="F271" s="14" t="s">
        <v>2499</v>
      </c>
      <c r="G271" s="55"/>
      <c r="H271" s="11" t="s">
        <v>741</v>
      </c>
      <c r="I271" s="11" t="s">
        <v>742</v>
      </c>
      <c r="J271" s="31" t="s">
        <v>486</v>
      </c>
      <c r="K271" s="35"/>
      <c r="L271" s="109" t="s">
        <v>2363</v>
      </c>
      <c r="M271" s="11"/>
      <c r="N271" s="11" t="s">
        <v>743</v>
      </c>
      <c r="O271" s="11" t="s">
        <v>744</v>
      </c>
      <c r="P271" s="11"/>
      <c r="Q271" s="11"/>
      <c r="R271" s="15" t="s">
        <v>2403</v>
      </c>
      <c r="S271" s="21" t="s">
        <v>745</v>
      </c>
      <c r="T271" s="92"/>
      <c r="U271" s="67">
        <v>42209</v>
      </c>
      <c r="V271" s="42" t="s">
        <v>568</v>
      </c>
      <c r="W271" s="59"/>
      <c r="X271" s="58"/>
    </row>
    <row r="272" spans="1:24" ht="180" x14ac:dyDescent="0.25">
      <c r="A272" s="100" t="s">
        <v>2770</v>
      </c>
      <c r="B272" s="102" t="s">
        <v>2178</v>
      </c>
      <c r="C272" s="11"/>
      <c r="D272" s="14" t="s">
        <v>186</v>
      </c>
      <c r="E272" s="78" t="s">
        <v>2171</v>
      </c>
      <c r="F272" s="14" t="s">
        <v>2499</v>
      </c>
      <c r="G272" s="56"/>
      <c r="H272" s="11" t="s">
        <v>1735</v>
      </c>
      <c r="I272" s="11"/>
      <c r="J272" s="31" t="s">
        <v>556</v>
      </c>
      <c r="K272" s="33" t="s">
        <v>557</v>
      </c>
      <c r="L272" s="11"/>
      <c r="M272" s="11"/>
      <c r="N272" s="11" t="s">
        <v>1500</v>
      </c>
      <c r="O272" s="11" t="s">
        <v>2197</v>
      </c>
      <c r="P272" s="11"/>
      <c r="Q272" s="11"/>
      <c r="R272" s="15" t="s">
        <v>2426</v>
      </c>
      <c r="S272" s="48" t="s">
        <v>455</v>
      </c>
      <c r="T272" s="91"/>
      <c r="U272" s="67">
        <v>42537</v>
      </c>
      <c r="V272" s="42" t="s">
        <v>568</v>
      </c>
      <c r="W272" s="59"/>
      <c r="X272" s="58"/>
    </row>
    <row r="273" spans="1:24" ht="180" x14ac:dyDescent="0.25">
      <c r="A273" s="100" t="s">
        <v>2771</v>
      </c>
      <c r="B273" s="102" t="s">
        <v>188</v>
      </c>
      <c r="C273" s="11" t="s">
        <v>187</v>
      </c>
      <c r="D273" s="14" t="s">
        <v>148</v>
      </c>
      <c r="E273" s="78" t="s">
        <v>2175</v>
      </c>
      <c r="F273" s="14" t="s">
        <v>2499</v>
      </c>
      <c r="G273" s="55"/>
      <c r="H273" s="11" t="s">
        <v>502</v>
      </c>
      <c r="I273" s="11" t="s">
        <v>339</v>
      </c>
      <c r="J273" s="31" t="s">
        <v>506</v>
      </c>
      <c r="K273" s="33" t="s">
        <v>498</v>
      </c>
      <c r="L273" s="11"/>
      <c r="M273" s="11"/>
      <c r="N273" s="11" t="s">
        <v>501</v>
      </c>
      <c r="O273" s="11" t="s">
        <v>30</v>
      </c>
      <c r="P273" s="11"/>
      <c r="Q273" s="11"/>
      <c r="R273" s="15" t="s">
        <v>2435</v>
      </c>
      <c r="S273" s="45" t="s">
        <v>2148</v>
      </c>
      <c r="T273" s="92">
        <v>350</v>
      </c>
      <c r="U273" s="67">
        <v>42206</v>
      </c>
      <c r="V273" s="42" t="s">
        <v>568</v>
      </c>
      <c r="W273" s="59"/>
      <c r="X273" s="58"/>
    </row>
    <row r="274" spans="1:24" ht="112.5" x14ac:dyDescent="0.25">
      <c r="A274" s="100" t="s">
        <v>2772</v>
      </c>
      <c r="B274" s="102" t="s">
        <v>1486</v>
      </c>
      <c r="C274" s="11" t="s">
        <v>746</v>
      </c>
      <c r="D274" s="14" t="s">
        <v>545</v>
      </c>
      <c r="E274" s="76" t="s">
        <v>146</v>
      </c>
      <c r="F274" s="14" t="s">
        <v>2499</v>
      </c>
      <c r="G274" s="55"/>
      <c r="H274" s="11" t="s">
        <v>751</v>
      </c>
      <c r="I274" s="11" t="s">
        <v>753</v>
      </c>
      <c r="J274" s="31" t="s">
        <v>748</v>
      </c>
      <c r="K274" s="33" t="s">
        <v>1643</v>
      </c>
      <c r="L274" s="111" t="s">
        <v>2294</v>
      </c>
      <c r="M274" s="11"/>
      <c r="N274" s="11" t="s">
        <v>169</v>
      </c>
      <c r="O274" s="11" t="s">
        <v>752</v>
      </c>
      <c r="P274" s="11"/>
      <c r="Q274" s="11"/>
      <c r="R274" s="15" t="s">
        <v>2425</v>
      </c>
      <c r="S274" s="21" t="s">
        <v>253</v>
      </c>
      <c r="T274" s="92"/>
      <c r="U274" s="67">
        <v>42209</v>
      </c>
      <c r="V274" s="42" t="s">
        <v>568</v>
      </c>
      <c r="W274" s="59"/>
      <c r="X274" s="58"/>
    </row>
    <row r="275" spans="1:24" ht="67.5" x14ac:dyDescent="0.25">
      <c r="A275" s="100" t="s">
        <v>2773</v>
      </c>
      <c r="B275" s="102" t="s">
        <v>1486</v>
      </c>
      <c r="C275" s="11" t="s">
        <v>746</v>
      </c>
      <c r="D275" s="14" t="s">
        <v>103</v>
      </c>
      <c r="E275" s="76" t="s">
        <v>146</v>
      </c>
      <c r="F275" s="14" t="s">
        <v>2499</v>
      </c>
      <c r="G275" s="55"/>
      <c r="H275" s="11" t="s">
        <v>2059</v>
      </c>
      <c r="I275" s="11"/>
      <c r="J275" s="31" t="s">
        <v>748</v>
      </c>
      <c r="K275" s="33" t="s">
        <v>1643</v>
      </c>
      <c r="L275" s="111" t="s">
        <v>2294</v>
      </c>
      <c r="M275" s="11"/>
      <c r="N275" s="11" t="s">
        <v>169</v>
      </c>
      <c r="O275" s="11" t="s">
        <v>750</v>
      </c>
      <c r="P275" s="11"/>
      <c r="Q275" s="11"/>
      <c r="R275" s="15" t="s">
        <v>2425</v>
      </c>
      <c r="S275" s="21" t="s">
        <v>253</v>
      </c>
      <c r="T275" s="92"/>
      <c r="U275" s="67">
        <v>42209</v>
      </c>
      <c r="V275" s="42" t="s">
        <v>568</v>
      </c>
      <c r="W275" s="59"/>
      <c r="X275" s="58"/>
    </row>
    <row r="276" spans="1:24" ht="67.5" x14ac:dyDescent="0.25">
      <c r="A276" s="100" t="s">
        <v>2774</v>
      </c>
      <c r="B276" s="102" t="s">
        <v>1486</v>
      </c>
      <c r="C276" s="11" t="s">
        <v>749</v>
      </c>
      <c r="D276" s="14" t="s">
        <v>747</v>
      </c>
      <c r="E276" s="76" t="s">
        <v>146</v>
      </c>
      <c r="F276" s="14" t="s">
        <v>2499</v>
      </c>
      <c r="G276" s="55"/>
      <c r="H276" s="11" t="s">
        <v>1079</v>
      </c>
      <c r="I276" s="11" t="s">
        <v>1078</v>
      </c>
      <c r="J276" s="31" t="s">
        <v>754</v>
      </c>
      <c r="K276" s="33" t="s">
        <v>1760</v>
      </c>
      <c r="L276" s="111" t="s">
        <v>2294</v>
      </c>
      <c r="M276" s="11"/>
      <c r="N276" s="11" t="s">
        <v>169</v>
      </c>
      <c r="O276" s="11" t="s">
        <v>1080</v>
      </c>
      <c r="P276" s="11"/>
      <c r="Q276" s="11"/>
      <c r="R276" s="15" t="s">
        <v>2425</v>
      </c>
      <c r="S276" s="21" t="s">
        <v>253</v>
      </c>
      <c r="T276" s="92"/>
      <c r="U276" s="67">
        <v>42222</v>
      </c>
      <c r="V276" s="42" t="s">
        <v>568</v>
      </c>
      <c r="W276" s="59"/>
      <c r="X276" s="58"/>
    </row>
    <row r="277" spans="1:24" ht="180" x14ac:dyDescent="0.25">
      <c r="A277" s="100" t="s">
        <v>2775</v>
      </c>
      <c r="B277" s="102" t="s">
        <v>755</v>
      </c>
      <c r="C277" s="11" t="s">
        <v>756</v>
      </c>
      <c r="D277" s="14" t="s">
        <v>148</v>
      </c>
      <c r="E277" s="78" t="s">
        <v>2175</v>
      </c>
      <c r="F277" s="14" t="s">
        <v>2499</v>
      </c>
      <c r="G277" s="55"/>
      <c r="H277" s="11" t="s">
        <v>502</v>
      </c>
      <c r="I277" s="11" t="s">
        <v>339</v>
      </c>
      <c r="J277" s="31" t="s">
        <v>506</v>
      </c>
      <c r="K277" s="33" t="s">
        <v>498</v>
      </c>
      <c r="L277" s="11"/>
      <c r="M277" s="11"/>
      <c r="N277" s="11" t="s">
        <v>501</v>
      </c>
      <c r="O277" s="11" t="s">
        <v>30</v>
      </c>
      <c r="P277" s="11"/>
      <c r="Q277" s="11"/>
      <c r="R277" s="15" t="s">
        <v>2435</v>
      </c>
      <c r="S277" s="48" t="s">
        <v>2148</v>
      </c>
      <c r="T277" s="91">
        <v>350</v>
      </c>
      <c r="U277" s="67">
        <v>42209</v>
      </c>
      <c r="V277" s="42" t="s">
        <v>568</v>
      </c>
      <c r="W277" s="59"/>
      <c r="X277" s="58"/>
    </row>
    <row r="278" spans="1:24" ht="270" x14ac:dyDescent="0.25">
      <c r="A278" s="100" t="s">
        <v>2776</v>
      </c>
      <c r="B278" s="102" t="s">
        <v>1504</v>
      </c>
      <c r="C278" s="11" t="s">
        <v>1505</v>
      </c>
      <c r="D278" s="14" t="s">
        <v>103</v>
      </c>
      <c r="E278" s="78" t="s">
        <v>2169</v>
      </c>
      <c r="F278" s="14" t="s">
        <v>2499</v>
      </c>
      <c r="G278" s="56" t="s">
        <v>1024</v>
      </c>
      <c r="H278" s="11" t="s">
        <v>2022</v>
      </c>
      <c r="I278" s="11" t="s">
        <v>1507</v>
      </c>
      <c r="J278" s="31" t="s">
        <v>1088</v>
      </c>
      <c r="K278" s="33" t="s">
        <v>1089</v>
      </c>
      <c r="L278" s="109" t="s">
        <v>1737</v>
      </c>
      <c r="M278" s="11" t="s">
        <v>57</v>
      </c>
      <c r="N278" s="11" t="s">
        <v>2230</v>
      </c>
      <c r="O278" s="11" t="s">
        <v>2231</v>
      </c>
      <c r="P278" s="11"/>
      <c r="Q278" s="11"/>
      <c r="R278" s="15" t="s">
        <v>2428</v>
      </c>
      <c r="S278" s="48" t="s">
        <v>1506</v>
      </c>
      <c r="T278" s="91"/>
      <c r="U278" s="67">
        <v>42537</v>
      </c>
      <c r="V278" s="42" t="s">
        <v>568</v>
      </c>
      <c r="W278" s="59"/>
      <c r="X278" s="58"/>
    </row>
    <row r="279" spans="1:24" ht="45" x14ac:dyDescent="0.25">
      <c r="A279" s="100" t="s">
        <v>2777</v>
      </c>
      <c r="B279" s="102" t="s">
        <v>1038</v>
      </c>
      <c r="C279" s="11" t="s">
        <v>436</v>
      </c>
      <c r="D279" s="14" t="s">
        <v>103</v>
      </c>
      <c r="E279" s="76" t="s">
        <v>2171</v>
      </c>
      <c r="F279" s="14" t="s">
        <v>2499</v>
      </c>
      <c r="G279" s="54" t="s">
        <v>1024</v>
      </c>
      <c r="H279" s="11" t="s">
        <v>2046</v>
      </c>
      <c r="I279" s="23"/>
      <c r="J279" s="23" t="s">
        <v>493</v>
      </c>
      <c r="K279" s="40" t="s">
        <v>494</v>
      </c>
      <c r="L279" s="113" t="s">
        <v>2364</v>
      </c>
      <c r="M279" s="11"/>
      <c r="N279" s="11" t="s">
        <v>33</v>
      </c>
      <c r="O279" s="11" t="s">
        <v>124</v>
      </c>
      <c r="P279" s="11"/>
      <c r="Q279" s="11"/>
      <c r="R279" s="15" t="s">
        <v>2426</v>
      </c>
      <c r="S279" s="21" t="s">
        <v>456</v>
      </c>
      <c r="T279" s="92"/>
      <c r="U279" s="67">
        <v>42209</v>
      </c>
      <c r="V279" s="42" t="s">
        <v>568</v>
      </c>
      <c r="W279" s="59"/>
      <c r="X279" s="58"/>
    </row>
    <row r="280" spans="1:24" ht="112.5" x14ac:dyDescent="0.25">
      <c r="A280" s="100" t="s">
        <v>2778</v>
      </c>
      <c r="B280" s="102" t="s">
        <v>799</v>
      </c>
      <c r="C280" s="11"/>
      <c r="D280" s="14" t="s">
        <v>226</v>
      </c>
      <c r="E280" s="76" t="s">
        <v>233</v>
      </c>
      <c r="F280" s="14" t="s">
        <v>2499</v>
      </c>
      <c r="G280" s="55"/>
      <c r="H280" s="11" t="s">
        <v>2105</v>
      </c>
      <c r="I280" s="11"/>
      <c r="J280" s="31" t="s">
        <v>489</v>
      </c>
      <c r="K280" s="35"/>
      <c r="L280" s="110" t="s">
        <v>2315</v>
      </c>
      <c r="M280" s="11"/>
      <c r="N280" s="11" t="s">
        <v>802</v>
      </c>
      <c r="O280" s="11" t="s">
        <v>800</v>
      </c>
      <c r="P280" s="11"/>
      <c r="Q280" s="11"/>
      <c r="R280" s="15" t="s">
        <v>2403</v>
      </c>
      <c r="S280" s="47" t="s">
        <v>801</v>
      </c>
      <c r="T280" s="92">
        <v>297.13</v>
      </c>
      <c r="U280" s="67">
        <v>42212</v>
      </c>
      <c r="V280" s="42" t="s">
        <v>568</v>
      </c>
      <c r="W280" s="59"/>
      <c r="X280" s="58"/>
    </row>
    <row r="281" spans="1:24" ht="56.25" x14ac:dyDescent="0.25">
      <c r="A281" s="100" t="s">
        <v>2779</v>
      </c>
      <c r="B281" s="102" t="s">
        <v>152</v>
      </c>
      <c r="C281" s="11" t="s">
        <v>384</v>
      </c>
      <c r="D281" s="14" t="s">
        <v>103</v>
      </c>
      <c r="E281" s="79" t="s">
        <v>2172</v>
      </c>
      <c r="F281" s="14" t="s">
        <v>2499</v>
      </c>
      <c r="G281" s="54" t="s">
        <v>1024</v>
      </c>
      <c r="H281" s="11" t="s">
        <v>2023</v>
      </c>
      <c r="I281" s="11"/>
      <c r="J281" s="31" t="s">
        <v>481</v>
      </c>
      <c r="K281" s="38" t="s">
        <v>1395</v>
      </c>
      <c r="L281" s="109" t="s">
        <v>2365</v>
      </c>
      <c r="M281" s="11"/>
      <c r="N281" s="11" t="s">
        <v>169</v>
      </c>
      <c r="O281" s="11" t="s">
        <v>189</v>
      </c>
      <c r="P281" s="11"/>
      <c r="Q281" s="11"/>
      <c r="R281" s="15" t="s">
        <v>2403</v>
      </c>
      <c r="S281" s="19" t="s">
        <v>190</v>
      </c>
      <c r="T281" s="91"/>
      <c r="U281" s="67">
        <v>42206</v>
      </c>
      <c r="V281" s="42" t="s">
        <v>568</v>
      </c>
      <c r="W281" s="59"/>
      <c r="X281" s="58"/>
    </row>
    <row r="282" spans="1:24" ht="30" x14ac:dyDescent="0.25">
      <c r="A282" s="100" t="s">
        <v>2780</v>
      </c>
      <c r="B282" s="102" t="s">
        <v>778</v>
      </c>
      <c r="C282" s="11" t="s">
        <v>779</v>
      </c>
      <c r="D282" s="14" t="s">
        <v>56</v>
      </c>
      <c r="E282" s="76" t="s">
        <v>26</v>
      </c>
      <c r="F282" s="14" t="s">
        <v>2499</v>
      </c>
      <c r="G282" s="56" t="s">
        <v>1023</v>
      </c>
      <c r="H282" s="11" t="s">
        <v>1980</v>
      </c>
      <c r="I282" s="11"/>
      <c r="J282" s="30" t="s">
        <v>470</v>
      </c>
      <c r="K282" s="38" t="s">
        <v>513</v>
      </c>
      <c r="L282" s="11"/>
      <c r="M282" s="11"/>
      <c r="N282" s="11" t="s">
        <v>782</v>
      </c>
      <c r="O282" s="11" t="s">
        <v>780</v>
      </c>
      <c r="P282" s="11"/>
      <c r="Q282" s="11"/>
      <c r="R282" s="15" t="s">
        <v>2422</v>
      </c>
      <c r="S282" s="19" t="s">
        <v>781</v>
      </c>
      <c r="T282" s="91"/>
      <c r="U282" s="67">
        <v>42209</v>
      </c>
      <c r="V282" s="42" t="s">
        <v>568</v>
      </c>
      <c r="W282" s="59"/>
      <c r="X282" s="58"/>
    </row>
    <row r="283" spans="1:24" ht="45" x14ac:dyDescent="0.25">
      <c r="A283" s="100" t="s">
        <v>2781</v>
      </c>
      <c r="B283" s="102" t="s">
        <v>1512</v>
      </c>
      <c r="C283" s="11"/>
      <c r="D283" s="14" t="s">
        <v>56</v>
      </c>
      <c r="E283" s="76" t="s">
        <v>26</v>
      </c>
      <c r="F283" s="14" t="s">
        <v>2499</v>
      </c>
      <c r="G283" s="56" t="s">
        <v>1023</v>
      </c>
      <c r="H283" s="11" t="s">
        <v>1948</v>
      </c>
      <c r="I283" s="11"/>
      <c r="J283" s="31" t="s">
        <v>486</v>
      </c>
      <c r="K283" s="35"/>
      <c r="L283" s="11"/>
      <c r="M283" s="11"/>
      <c r="N283" s="11" t="s">
        <v>29</v>
      </c>
      <c r="O283" s="11" t="s">
        <v>1514</v>
      </c>
      <c r="P283" s="11"/>
      <c r="Q283" s="11"/>
      <c r="R283" s="15" t="s">
        <v>2406</v>
      </c>
      <c r="S283" s="17" t="s">
        <v>1513</v>
      </c>
      <c r="T283" s="93">
        <v>343.14</v>
      </c>
      <c r="U283" s="67">
        <v>42537</v>
      </c>
      <c r="V283" s="42" t="s">
        <v>568</v>
      </c>
      <c r="W283" s="59"/>
      <c r="X283" s="58"/>
    </row>
    <row r="284" spans="1:24" ht="168.75" x14ac:dyDescent="0.25">
      <c r="A284" s="100" t="s">
        <v>2782</v>
      </c>
      <c r="B284" s="102" t="s">
        <v>1647</v>
      </c>
      <c r="C284" s="11"/>
      <c r="D284" s="14" t="s">
        <v>285</v>
      </c>
      <c r="E284" s="76" t="s">
        <v>146</v>
      </c>
      <c r="F284" s="14" t="s">
        <v>2499</v>
      </c>
      <c r="G284" s="54" t="s">
        <v>1024</v>
      </c>
      <c r="H284" s="11" t="s">
        <v>2068</v>
      </c>
      <c r="I284" s="11" t="s">
        <v>1644</v>
      </c>
      <c r="J284" s="31" t="s">
        <v>1645</v>
      </c>
      <c r="K284" s="33" t="s">
        <v>1643</v>
      </c>
      <c r="L284" s="111" t="s">
        <v>2294</v>
      </c>
      <c r="M284" s="11"/>
      <c r="N284" s="11" t="s">
        <v>169</v>
      </c>
      <c r="O284" s="11" t="s">
        <v>254</v>
      </c>
      <c r="P284" s="11"/>
      <c r="Q284" s="11"/>
      <c r="R284" s="15" t="s">
        <v>2425</v>
      </c>
      <c r="S284" s="19" t="s">
        <v>253</v>
      </c>
      <c r="T284" s="91"/>
      <c r="U284" s="67">
        <v>42543</v>
      </c>
      <c r="V284" s="42" t="s">
        <v>568</v>
      </c>
      <c r="W284" s="59"/>
      <c r="X284" s="58"/>
    </row>
    <row r="285" spans="1:24" ht="101.25" x14ac:dyDescent="0.25">
      <c r="A285" s="100" t="s">
        <v>2783</v>
      </c>
      <c r="B285" s="102" t="s">
        <v>191</v>
      </c>
      <c r="C285" s="11" t="s">
        <v>192</v>
      </c>
      <c r="D285" s="12" t="s">
        <v>226</v>
      </c>
      <c r="E285" s="78" t="s">
        <v>233</v>
      </c>
      <c r="F285" s="14" t="s">
        <v>2499</v>
      </c>
      <c r="G285" s="55"/>
      <c r="H285" s="11" t="s">
        <v>2106</v>
      </c>
      <c r="I285" s="11"/>
      <c r="J285" s="31" t="s">
        <v>489</v>
      </c>
      <c r="K285" s="35"/>
      <c r="L285" s="110" t="s">
        <v>2309</v>
      </c>
      <c r="M285" s="11"/>
      <c r="N285" s="11" t="s">
        <v>790</v>
      </c>
      <c r="O285" s="11" t="s">
        <v>789</v>
      </c>
      <c r="P285" s="11"/>
      <c r="Q285" s="11"/>
      <c r="R285" s="15" t="s">
        <v>2403</v>
      </c>
      <c r="S285" s="48" t="s">
        <v>193</v>
      </c>
      <c r="T285" s="91">
        <v>468.55</v>
      </c>
      <c r="U285" s="67">
        <v>42206</v>
      </c>
      <c r="V285" s="42" t="s">
        <v>568</v>
      </c>
      <c r="W285" s="59"/>
      <c r="X285" s="58"/>
    </row>
    <row r="286" spans="1:24" ht="157.5" x14ac:dyDescent="0.25">
      <c r="A286" s="100" t="s">
        <v>2784</v>
      </c>
      <c r="B286" s="102" t="s">
        <v>153</v>
      </c>
      <c r="C286" s="11"/>
      <c r="D286" s="14" t="s">
        <v>103</v>
      </c>
      <c r="E286" s="76" t="s">
        <v>2182</v>
      </c>
      <c r="F286" s="14" t="s">
        <v>2499</v>
      </c>
      <c r="G286" s="55" t="s">
        <v>1029</v>
      </c>
      <c r="H286" s="11" t="s">
        <v>2167</v>
      </c>
      <c r="I286" s="11"/>
      <c r="J286" s="31" t="s">
        <v>554</v>
      </c>
      <c r="K286" s="33" t="s">
        <v>1765</v>
      </c>
      <c r="L286" s="110" t="s">
        <v>2293</v>
      </c>
      <c r="M286" s="11"/>
      <c r="N286" s="11" t="s">
        <v>33</v>
      </c>
      <c r="O286" s="11" t="s">
        <v>180</v>
      </c>
      <c r="P286" s="11"/>
      <c r="Q286" s="11"/>
      <c r="R286" s="15" t="s">
        <v>2415</v>
      </c>
      <c r="S286" s="45" t="s">
        <v>1177</v>
      </c>
      <c r="T286" s="92"/>
      <c r="U286" s="67">
        <v>42206</v>
      </c>
      <c r="V286" s="42" t="s">
        <v>568</v>
      </c>
      <c r="W286" s="59"/>
      <c r="X286" s="58"/>
    </row>
    <row r="287" spans="1:24" ht="90" x14ac:dyDescent="0.25">
      <c r="A287" s="100" t="s">
        <v>2785</v>
      </c>
      <c r="B287" s="102" t="s">
        <v>154</v>
      </c>
      <c r="C287" s="11"/>
      <c r="D287" s="14" t="s">
        <v>56</v>
      </c>
      <c r="E287" s="76"/>
      <c r="F287" s="14" t="s">
        <v>2499</v>
      </c>
      <c r="G287" s="56" t="s">
        <v>1025</v>
      </c>
      <c r="H287" s="11" t="s">
        <v>2094</v>
      </c>
      <c r="I287" s="11"/>
      <c r="J287" s="30" t="s">
        <v>470</v>
      </c>
      <c r="K287" s="38" t="s">
        <v>513</v>
      </c>
      <c r="L287" s="11"/>
      <c r="M287" s="11"/>
      <c r="N287" s="11" t="s">
        <v>287</v>
      </c>
      <c r="O287" s="11" t="s">
        <v>194</v>
      </c>
      <c r="P287" s="11"/>
      <c r="Q287" s="11"/>
      <c r="R287" s="15"/>
      <c r="S287" s="84"/>
      <c r="T287" s="93"/>
      <c r="U287" s="67">
        <v>42206</v>
      </c>
      <c r="V287" s="42" t="s">
        <v>568</v>
      </c>
      <c r="W287" s="59"/>
      <c r="X287" s="58"/>
    </row>
    <row r="288" spans="1:24" ht="45" x14ac:dyDescent="0.25">
      <c r="A288" s="100" t="s">
        <v>2786</v>
      </c>
      <c r="B288" s="102" t="s">
        <v>155</v>
      </c>
      <c r="C288" s="11" t="s">
        <v>1475</v>
      </c>
      <c r="D288" s="14" t="s">
        <v>226</v>
      </c>
      <c r="E288" s="76" t="s">
        <v>26</v>
      </c>
      <c r="F288" s="14" t="s">
        <v>2499</v>
      </c>
      <c r="G288" s="56" t="s">
        <v>1028</v>
      </c>
      <c r="H288" s="11" t="s">
        <v>1981</v>
      </c>
      <c r="I288" s="11"/>
      <c r="J288" s="31"/>
      <c r="K288" s="35"/>
      <c r="L288" s="11"/>
      <c r="M288" s="11"/>
      <c r="N288" s="11" t="s">
        <v>181</v>
      </c>
      <c r="O288" s="11" t="s">
        <v>1508</v>
      </c>
      <c r="P288" s="11"/>
      <c r="Q288" s="11"/>
      <c r="R288" s="15" t="s">
        <v>2434</v>
      </c>
      <c r="S288" s="17" t="s">
        <v>1908</v>
      </c>
      <c r="T288" s="93">
        <v>17.14</v>
      </c>
      <c r="U288" s="67">
        <v>42550</v>
      </c>
      <c r="V288" s="42" t="s">
        <v>568</v>
      </c>
      <c r="W288" s="59"/>
      <c r="X288" s="58"/>
    </row>
    <row r="289" spans="1:24" ht="45" x14ac:dyDescent="0.25">
      <c r="A289" s="100" t="s">
        <v>2787</v>
      </c>
      <c r="B289" s="102" t="s">
        <v>784</v>
      </c>
      <c r="C289" s="11" t="s">
        <v>2465</v>
      </c>
      <c r="D289" s="14" t="s">
        <v>53</v>
      </c>
      <c r="E289" s="76" t="s">
        <v>2171</v>
      </c>
      <c r="F289" s="14" t="s">
        <v>2499</v>
      </c>
      <c r="G289" s="56" t="s">
        <v>1023</v>
      </c>
      <c r="H289" s="11" t="s">
        <v>1942</v>
      </c>
      <c r="I289" s="11"/>
      <c r="J289" s="31" t="s">
        <v>478</v>
      </c>
      <c r="K289" s="33" t="s">
        <v>1761</v>
      </c>
      <c r="L289" s="11"/>
      <c r="M289" s="11"/>
      <c r="N289" s="11" t="s">
        <v>29</v>
      </c>
      <c r="O289" s="11" t="s">
        <v>787</v>
      </c>
      <c r="P289" s="11"/>
      <c r="Q289" s="11"/>
      <c r="R289" s="15" t="s">
        <v>2426</v>
      </c>
      <c r="S289" s="19" t="s">
        <v>786</v>
      </c>
      <c r="T289" s="91"/>
      <c r="U289" s="67">
        <v>42222</v>
      </c>
      <c r="V289" s="42" t="s">
        <v>568</v>
      </c>
      <c r="W289" s="59"/>
      <c r="X289" s="58"/>
    </row>
    <row r="290" spans="1:24" ht="33.75" x14ac:dyDescent="0.25">
      <c r="A290" s="100" t="s">
        <v>2788</v>
      </c>
      <c r="B290" s="102" t="s">
        <v>1509</v>
      </c>
      <c r="C290" s="11"/>
      <c r="D290" s="14" t="s">
        <v>653</v>
      </c>
      <c r="E290" s="76" t="s">
        <v>26</v>
      </c>
      <c r="F290" s="14" t="s">
        <v>2499</v>
      </c>
      <c r="G290" s="56" t="s">
        <v>1023</v>
      </c>
      <c r="H290" s="11" t="s">
        <v>1982</v>
      </c>
      <c r="I290" s="11" t="s">
        <v>1510</v>
      </c>
      <c r="J290" s="31"/>
      <c r="K290" s="35"/>
      <c r="L290" s="109" t="s">
        <v>2366</v>
      </c>
      <c r="M290" s="11"/>
      <c r="N290" s="11" t="s">
        <v>29</v>
      </c>
      <c r="O290" s="11" t="s">
        <v>1739</v>
      </c>
      <c r="P290" s="11"/>
      <c r="Q290" s="11"/>
      <c r="R290" s="15" t="s">
        <v>2406</v>
      </c>
      <c r="S290" s="48" t="s">
        <v>1511</v>
      </c>
      <c r="T290" s="91">
        <v>489.19</v>
      </c>
      <c r="U290" s="67">
        <v>42548</v>
      </c>
      <c r="V290" s="42" t="s">
        <v>568</v>
      </c>
      <c r="W290" s="59"/>
      <c r="X290" s="58"/>
    </row>
    <row r="291" spans="1:24" ht="112.5" x14ac:dyDescent="0.25">
      <c r="A291" s="100" t="s">
        <v>2789</v>
      </c>
      <c r="B291" s="102" t="s">
        <v>791</v>
      </c>
      <c r="C291" s="11" t="s">
        <v>792</v>
      </c>
      <c r="D291" s="14" t="s">
        <v>53</v>
      </c>
      <c r="E291" s="76" t="s">
        <v>2171</v>
      </c>
      <c r="F291" s="14" t="s">
        <v>2499</v>
      </c>
      <c r="G291" s="55" t="s">
        <v>1026</v>
      </c>
      <c r="H291" s="11" t="s">
        <v>2164</v>
      </c>
      <c r="I291" s="11" t="s">
        <v>1071</v>
      </c>
      <c r="J291" s="31" t="s">
        <v>478</v>
      </c>
      <c r="K291" s="33" t="s">
        <v>1761</v>
      </c>
      <c r="L291" s="11"/>
      <c r="M291" s="11" t="s">
        <v>59</v>
      </c>
      <c r="N291" s="11" t="s">
        <v>793</v>
      </c>
      <c r="O291" s="31" t="s">
        <v>794</v>
      </c>
      <c r="P291" s="31"/>
      <c r="Q291" s="31"/>
      <c r="R291" s="15" t="s">
        <v>2426</v>
      </c>
      <c r="S291" s="45" t="s">
        <v>795</v>
      </c>
      <c r="T291" s="92"/>
      <c r="U291" s="67">
        <v>42222</v>
      </c>
      <c r="V291" s="42" t="s">
        <v>568</v>
      </c>
      <c r="W291" s="59"/>
      <c r="X291" s="58"/>
    </row>
    <row r="292" spans="1:24" ht="67.5" x14ac:dyDescent="0.25">
      <c r="A292" s="100" t="s">
        <v>2790</v>
      </c>
      <c r="B292" s="102" t="s">
        <v>197</v>
      </c>
      <c r="C292" s="11"/>
      <c r="D292" s="14" t="s">
        <v>103</v>
      </c>
      <c r="E292" s="78" t="s">
        <v>2169</v>
      </c>
      <c r="F292" s="14" t="s">
        <v>2499</v>
      </c>
      <c r="G292" s="54" t="s">
        <v>1024</v>
      </c>
      <c r="H292" s="11" t="s">
        <v>2024</v>
      </c>
      <c r="I292" s="11" t="s">
        <v>558</v>
      </c>
      <c r="J292" s="31" t="s">
        <v>512</v>
      </c>
      <c r="K292" s="33" t="s">
        <v>511</v>
      </c>
      <c r="L292" s="109" t="s">
        <v>2367</v>
      </c>
      <c r="M292" s="11"/>
      <c r="N292" s="11" t="s">
        <v>33</v>
      </c>
      <c r="O292" s="11" t="s">
        <v>196</v>
      </c>
      <c r="P292" s="11"/>
      <c r="Q292" s="11"/>
      <c r="R292" s="15" t="s">
        <v>2429</v>
      </c>
      <c r="S292" s="19" t="s">
        <v>457</v>
      </c>
      <c r="T292" s="91"/>
      <c r="U292" s="67">
        <v>42206</v>
      </c>
      <c r="V292" s="42" t="s">
        <v>568</v>
      </c>
      <c r="W292" s="59"/>
      <c r="X292" s="58"/>
    </row>
    <row r="293" spans="1:24" ht="22.5" x14ac:dyDescent="0.25">
      <c r="A293" s="100" t="s">
        <v>2791</v>
      </c>
      <c r="B293" s="102" t="s">
        <v>796</v>
      </c>
      <c r="C293" s="11"/>
      <c r="D293" s="14"/>
      <c r="E293" s="79" t="s">
        <v>2172</v>
      </c>
      <c r="F293" s="14" t="s">
        <v>2499</v>
      </c>
      <c r="G293" s="55"/>
      <c r="H293" s="11" t="s">
        <v>798</v>
      </c>
      <c r="I293" s="46" t="s">
        <v>797</v>
      </c>
      <c r="J293" s="31" t="s">
        <v>481</v>
      </c>
      <c r="K293" s="38" t="s">
        <v>1395</v>
      </c>
      <c r="L293" s="108" t="s">
        <v>2283</v>
      </c>
      <c r="M293" s="11"/>
      <c r="N293" s="11"/>
      <c r="O293" s="11"/>
      <c r="P293" s="11"/>
      <c r="Q293" s="11"/>
      <c r="R293" s="15" t="s">
        <v>2406</v>
      </c>
      <c r="S293" s="46" t="s">
        <v>797</v>
      </c>
      <c r="T293" s="92"/>
      <c r="U293" s="67">
        <v>42223</v>
      </c>
      <c r="V293" s="42" t="s">
        <v>568</v>
      </c>
      <c r="W293" s="59"/>
      <c r="X293" s="58"/>
    </row>
    <row r="294" spans="1:24" ht="60" x14ac:dyDescent="0.25">
      <c r="A294" s="100" t="s">
        <v>2792</v>
      </c>
      <c r="B294" s="102" t="s">
        <v>1516</v>
      </c>
      <c r="C294" s="11"/>
      <c r="D294" s="14" t="s">
        <v>56</v>
      </c>
      <c r="E294" s="78" t="s">
        <v>2169</v>
      </c>
      <c r="F294" s="14" t="s">
        <v>2499</v>
      </c>
      <c r="G294" s="56" t="s">
        <v>1023</v>
      </c>
      <c r="H294" s="11" t="s">
        <v>1983</v>
      </c>
      <c r="I294" s="11"/>
      <c r="J294" s="31" t="s">
        <v>478</v>
      </c>
      <c r="K294" s="33" t="s">
        <v>1761</v>
      </c>
      <c r="L294" s="109" t="s">
        <v>2336</v>
      </c>
      <c r="M294" s="11" t="s">
        <v>1517</v>
      </c>
      <c r="N294" s="11" t="s">
        <v>1518</v>
      </c>
      <c r="O294" s="11" t="s">
        <v>1519</v>
      </c>
      <c r="P294" s="11"/>
      <c r="Q294" s="11"/>
      <c r="R294" s="15" t="s">
        <v>2431</v>
      </c>
      <c r="S294" s="48" t="s">
        <v>1520</v>
      </c>
      <c r="T294" s="91"/>
      <c r="U294" s="67">
        <v>42538</v>
      </c>
      <c r="V294" s="42" t="s">
        <v>568</v>
      </c>
      <c r="W294" s="59"/>
      <c r="X294" s="58"/>
    </row>
    <row r="295" spans="1:24" ht="60" x14ac:dyDescent="0.25">
      <c r="A295" s="100" t="s">
        <v>2793</v>
      </c>
      <c r="B295" s="102" t="s">
        <v>1516</v>
      </c>
      <c r="C295" s="11"/>
      <c r="D295" s="14" t="s">
        <v>54</v>
      </c>
      <c r="E295" s="78" t="s">
        <v>2169</v>
      </c>
      <c r="F295" s="14" t="s">
        <v>2499</v>
      </c>
      <c r="G295" s="56"/>
      <c r="H295" s="11" t="s">
        <v>1521</v>
      </c>
      <c r="I295" s="11" t="s">
        <v>1522</v>
      </c>
      <c r="J295" s="31" t="s">
        <v>556</v>
      </c>
      <c r="K295" s="33" t="s">
        <v>557</v>
      </c>
      <c r="L295" s="11"/>
      <c r="M295" s="11"/>
      <c r="N295" s="11"/>
      <c r="O295" s="11" t="s">
        <v>1523</v>
      </c>
      <c r="P295" s="11"/>
      <c r="Q295" s="11"/>
      <c r="R295" s="15" t="s">
        <v>2431</v>
      </c>
      <c r="S295" s="48" t="s">
        <v>1524</v>
      </c>
      <c r="T295" s="91"/>
      <c r="U295" s="67">
        <v>42538</v>
      </c>
      <c r="V295" s="42" t="s">
        <v>568</v>
      </c>
      <c r="W295" s="59"/>
      <c r="X295" s="58"/>
    </row>
    <row r="296" spans="1:24" ht="78.75" x14ac:dyDescent="0.25">
      <c r="A296" s="100" t="s">
        <v>2794</v>
      </c>
      <c r="B296" s="102" t="s">
        <v>2191</v>
      </c>
      <c r="C296" s="11" t="s">
        <v>1745</v>
      </c>
      <c r="D296" s="14" t="s">
        <v>54</v>
      </c>
      <c r="E296" s="76" t="s">
        <v>233</v>
      </c>
      <c r="F296" s="14" t="s">
        <v>2499</v>
      </c>
      <c r="G296" s="56"/>
      <c r="H296" s="11" t="s">
        <v>1746</v>
      </c>
      <c r="I296" s="11" t="s">
        <v>1747</v>
      </c>
      <c r="J296" s="31" t="s">
        <v>1665</v>
      </c>
      <c r="K296" s="35"/>
      <c r="L296" s="110" t="s">
        <v>2295</v>
      </c>
      <c r="M296" s="11"/>
      <c r="N296" s="11"/>
      <c r="O296" s="11" t="s">
        <v>1151</v>
      </c>
      <c r="P296" s="11"/>
      <c r="Q296" s="11"/>
      <c r="R296" s="15" t="s">
        <v>2406</v>
      </c>
      <c r="S296" s="48" t="s">
        <v>1748</v>
      </c>
      <c r="T296" s="91"/>
      <c r="U296" s="67">
        <v>42548</v>
      </c>
      <c r="V296" s="42" t="s">
        <v>568</v>
      </c>
      <c r="W296" s="59"/>
      <c r="X296" s="58"/>
    </row>
    <row r="297" spans="1:24" ht="56.25" x14ac:dyDescent="0.25">
      <c r="A297" s="100" t="s">
        <v>2795</v>
      </c>
      <c r="B297" s="102" t="s">
        <v>591</v>
      </c>
      <c r="C297" s="11" t="s">
        <v>2464</v>
      </c>
      <c r="D297" s="14" t="s">
        <v>103</v>
      </c>
      <c r="E297" s="78" t="s">
        <v>2171</v>
      </c>
      <c r="F297" s="14" t="s">
        <v>2499</v>
      </c>
      <c r="G297" s="54" t="s">
        <v>1024</v>
      </c>
      <c r="H297" s="11" t="s">
        <v>2025</v>
      </c>
      <c r="I297" s="11" t="s">
        <v>803</v>
      </c>
      <c r="J297" s="31" t="s">
        <v>675</v>
      </c>
      <c r="K297" s="33" t="s">
        <v>494</v>
      </c>
      <c r="L297" s="109" t="s">
        <v>2368</v>
      </c>
      <c r="M297" s="11"/>
      <c r="N297" s="11" t="s">
        <v>33</v>
      </c>
      <c r="O297" s="11" t="s">
        <v>582</v>
      </c>
      <c r="P297" s="11"/>
      <c r="Q297" s="11"/>
      <c r="R297" s="15" t="s">
        <v>2426</v>
      </c>
      <c r="S297" s="48" t="s">
        <v>804</v>
      </c>
      <c r="T297" s="91"/>
      <c r="U297" s="67">
        <v>42212</v>
      </c>
      <c r="V297" s="42" t="s">
        <v>568</v>
      </c>
      <c r="W297" s="59"/>
      <c r="X297" s="58"/>
    </row>
    <row r="298" spans="1:24" ht="78.75" x14ac:dyDescent="0.25">
      <c r="A298" s="100" t="s">
        <v>2796</v>
      </c>
      <c r="B298" s="102" t="s">
        <v>1581</v>
      </c>
      <c r="C298" s="11" t="s">
        <v>1582</v>
      </c>
      <c r="D298" s="14" t="s">
        <v>56</v>
      </c>
      <c r="E298" s="77" t="s">
        <v>2170</v>
      </c>
      <c r="F298" s="14" t="s">
        <v>2499</v>
      </c>
      <c r="G298" s="56"/>
      <c r="H298" s="11" t="s">
        <v>2107</v>
      </c>
      <c r="I298" s="11"/>
      <c r="J298" s="31" t="s">
        <v>479</v>
      </c>
      <c r="K298" s="33" t="s">
        <v>1577</v>
      </c>
      <c r="L298" s="11"/>
      <c r="M298" s="11"/>
      <c r="N298" s="11" t="s">
        <v>29</v>
      </c>
      <c r="O298" s="11" t="s">
        <v>1578</v>
      </c>
      <c r="P298" s="11"/>
      <c r="Q298" s="11"/>
      <c r="R298" s="15" t="s">
        <v>2433</v>
      </c>
      <c r="S298" s="17" t="s">
        <v>1161</v>
      </c>
      <c r="T298" s="93"/>
      <c r="U298" s="67">
        <v>42541</v>
      </c>
      <c r="V298" s="42" t="s">
        <v>568</v>
      </c>
      <c r="W298" s="59"/>
      <c r="X298" s="58"/>
    </row>
    <row r="299" spans="1:24" ht="67.5" x14ac:dyDescent="0.25">
      <c r="A299" s="100" t="s">
        <v>2797</v>
      </c>
      <c r="B299" s="102" t="s">
        <v>198</v>
      </c>
      <c r="C299" s="11" t="s">
        <v>199</v>
      </c>
      <c r="D299" s="14" t="s">
        <v>56</v>
      </c>
      <c r="E299" s="76" t="s">
        <v>26</v>
      </c>
      <c r="F299" s="14" t="s">
        <v>2499</v>
      </c>
      <c r="G299" s="56" t="s">
        <v>1023</v>
      </c>
      <c r="H299" s="11" t="s">
        <v>1942</v>
      </c>
      <c r="I299" s="11" t="s">
        <v>559</v>
      </c>
      <c r="J299" s="31" t="s">
        <v>485</v>
      </c>
      <c r="K299" s="35"/>
      <c r="L299" s="11"/>
      <c r="M299" s="11"/>
      <c r="N299" s="11" t="s">
        <v>29</v>
      </c>
      <c r="O299" s="11" t="s">
        <v>1011</v>
      </c>
      <c r="P299" s="11"/>
      <c r="Q299" s="11"/>
      <c r="R299" s="15" t="s">
        <v>2406</v>
      </c>
      <c r="S299" s="19" t="s">
        <v>200</v>
      </c>
      <c r="T299" s="91">
        <v>49.41</v>
      </c>
      <c r="U299" s="67">
        <v>42206</v>
      </c>
      <c r="V299" s="42" t="s">
        <v>568</v>
      </c>
      <c r="W299" s="59"/>
      <c r="X299" s="58"/>
    </row>
    <row r="300" spans="1:24" ht="180" x14ac:dyDescent="0.25">
      <c r="A300" s="100" t="s">
        <v>2798</v>
      </c>
      <c r="B300" s="102" t="s">
        <v>156</v>
      </c>
      <c r="C300" s="11"/>
      <c r="D300" s="14" t="s">
        <v>148</v>
      </c>
      <c r="E300" s="78" t="s">
        <v>2175</v>
      </c>
      <c r="F300" s="14" t="s">
        <v>2499</v>
      </c>
      <c r="G300" s="55"/>
      <c r="H300" s="11" t="s">
        <v>502</v>
      </c>
      <c r="I300" s="11" t="s">
        <v>339</v>
      </c>
      <c r="J300" s="31" t="s">
        <v>506</v>
      </c>
      <c r="K300" s="33" t="s">
        <v>498</v>
      </c>
      <c r="L300" s="11"/>
      <c r="M300" s="11"/>
      <c r="N300" s="11" t="s">
        <v>501</v>
      </c>
      <c r="O300" s="11" t="s">
        <v>30</v>
      </c>
      <c r="P300" s="11"/>
      <c r="Q300" s="11"/>
      <c r="R300" s="15" t="s">
        <v>2435</v>
      </c>
      <c r="S300" s="48" t="s">
        <v>2148</v>
      </c>
      <c r="T300" s="91">
        <v>350</v>
      </c>
      <c r="U300" s="67">
        <v>42206</v>
      </c>
      <c r="V300" s="42" t="s">
        <v>568</v>
      </c>
      <c r="W300" s="59"/>
      <c r="X300" s="58"/>
    </row>
    <row r="301" spans="1:24" ht="56.25" x14ac:dyDescent="0.25">
      <c r="A301" s="100" t="s">
        <v>2799</v>
      </c>
      <c r="B301" s="102" t="s">
        <v>157</v>
      </c>
      <c r="C301" s="11" t="s">
        <v>1046</v>
      </c>
      <c r="D301" s="14" t="s">
        <v>103</v>
      </c>
      <c r="E301" s="79" t="s">
        <v>2172</v>
      </c>
      <c r="F301" s="14" t="s">
        <v>2499</v>
      </c>
      <c r="G301" s="54" t="s">
        <v>1024</v>
      </c>
      <c r="H301" s="11" t="s">
        <v>2026</v>
      </c>
      <c r="I301" s="11"/>
      <c r="J301" s="31" t="s">
        <v>481</v>
      </c>
      <c r="K301" s="38" t="s">
        <v>1395</v>
      </c>
      <c r="L301" s="109" t="s">
        <v>2369</v>
      </c>
      <c r="M301" s="11"/>
      <c r="N301" s="11" t="s">
        <v>169</v>
      </c>
      <c r="O301" s="11" t="s">
        <v>189</v>
      </c>
      <c r="P301" s="11"/>
      <c r="Q301" s="11"/>
      <c r="R301" s="15" t="s">
        <v>2403</v>
      </c>
      <c r="S301" s="19" t="s">
        <v>201</v>
      </c>
      <c r="T301" s="91"/>
      <c r="U301" s="67">
        <v>42206</v>
      </c>
      <c r="V301" s="42" t="s">
        <v>568</v>
      </c>
      <c r="W301" s="59"/>
      <c r="X301" s="58"/>
    </row>
    <row r="302" spans="1:24" ht="67.5" x14ac:dyDescent="0.25">
      <c r="A302" s="100" t="s">
        <v>2800</v>
      </c>
      <c r="B302" s="102" t="s">
        <v>1805</v>
      </c>
      <c r="C302" s="11" t="s">
        <v>2210</v>
      </c>
      <c r="D302" s="14" t="s">
        <v>1806</v>
      </c>
      <c r="E302" s="78" t="s">
        <v>2171</v>
      </c>
      <c r="F302" s="14" t="s">
        <v>2499</v>
      </c>
      <c r="G302" s="56" t="s">
        <v>1024</v>
      </c>
      <c r="H302" s="11" t="s">
        <v>2027</v>
      </c>
      <c r="I302" s="11"/>
      <c r="J302" s="31" t="s">
        <v>490</v>
      </c>
      <c r="K302" s="33" t="s">
        <v>491</v>
      </c>
      <c r="L302" s="109"/>
      <c r="M302" s="11"/>
      <c r="N302" s="11" t="s">
        <v>33</v>
      </c>
      <c r="O302" s="11" t="s">
        <v>1807</v>
      </c>
      <c r="P302" s="11"/>
      <c r="Q302" s="11"/>
      <c r="R302" s="15" t="s">
        <v>2426</v>
      </c>
      <c r="S302" s="48" t="s">
        <v>1808</v>
      </c>
      <c r="T302" s="93"/>
      <c r="U302" s="67">
        <v>42549</v>
      </c>
      <c r="V302" s="42" t="s">
        <v>568</v>
      </c>
      <c r="W302" s="59"/>
      <c r="X302" s="58"/>
    </row>
    <row r="303" spans="1:24" ht="180" x14ac:dyDescent="0.25">
      <c r="A303" s="100" t="s">
        <v>2801</v>
      </c>
      <c r="B303" s="102" t="s">
        <v>1537</v>
      </c>
      <c r="C303" s="11"/>
      <c r="D303" s="14" t="s">
        <v>186</v>
      </c>
      <c r="E303" s="78" t="s">
        <v>2171</v>
      </c>
      <c r="F303" s="14" t="s">
        <v>2499</v>
      </c>
      <c r="G303" s="56"/>
      <c r="H303" s="11" t="s">
        <v>1735</v>
      </c>
      <c r="I303" s="11" t="s">
        <v>1736</v>
      </c>
      <c r="J303" s="31" t="s">
        <v>556</v>
      </c>
      <c r="K303" s="33" t="s">
        <v>557</v>
      </c>
      <c r="L303" s="11"/>
      <c r="M303" s="11"/>
      <c r="N303" s="11" t="s">
        <v>1538</v>
      </c>
      <c r="O303" s="11" t="s">
        <v>1539</v>
      </c>
      <c r="P303" s="11"/>
      <c r="Q303" s="11"/>
      <c r="R303" s="15" t="s">
        <v>2426</v>
      </c>
      <c r="S303" s="17" t="s">
        <v>1540</v>
      </c>
      <c r="T303" s="93"/>
      <c r="U303" s="67">
        <v>42538</v>
      </c>
      <c r="V303" s="42" t="s">
        <v>568</v>
      </c>
      <c r="W303" s="59"/>
      <c r="X303" s="58"/>
    </row>
    <row r="304" spans="1:24" ht="78.75" x14ac:dyDescent="0.25">
      <c r="A304" s="100" t="s">
        <v>2802</v>
      </c>
      <c r="B304" s="102" t="s">
        <v>2193</v>
      </c>
      <c r="C304" s="11" t="s">
        <v>2192</v>
      </c>
      <c r="D304" s="14" t="s">
        <v>1529</v>
      </c>
      <c r="E304" s="76" t="s">
        <v>26</v>
      </c>
      <c r="F304" s="14" t="s">
        <v>2499</v>
      </c>
      <c r="G304" s="55"/>
      <c r="H304" s="11" t="s">
        <v>1532</v>
      </c>
      <c r="I304" s="11" t="s">
        <v>1531</v>
      </c>
      <c r="J304" s="31" t="s">
        <v>486</v>
      </c>
      <c r="K304" s="35"/>
      <c r="L304" s="11"/>
      <c r="M304" s="11"/>
      <c r="N304" s="11" t="s">
        <v>1530</v>
      </c>
      <c r="O304" s="11" t="s">
        <v>1533</v>
      </c>
      <c r="P304" s="11"/>
      <c r="Q304" s="11"/>
      <c r="R304" s="15" t="s">
        <v>2406</v>
      </c>
      <c r="S304" s="19" t="s">
        <v>202</v>
      </c>
      <c r="T304" s="91"/>
      <c r="U304" s="67">
        <v>42538</v>
      </c>
      <c r="V304" s="42" t="s">
        <v>568</v>
      </c>
      <c r="W304" s="59"/>
      <c r="X304" s="58"/>
    </row>
    <row r="305" spans="1:24" ht="135" x14ac:dyDescent="0.25">
      <c r="A305" s="100" t="s">
        <v>2803</v>
      </c>
      <c r="B305" s="102" t="s">
        <v>1716</v>
      </c>
      <c r="C305" s="11" t="s">
        <v>1717</v>
      </c>
      <c r="D305" s="14" t="s">
        <v>226</v>
      </c>
      <c r="E305" s="76" t="s">
        <v>233</v>
      </c>
      <c r="F305" s="14" t="s">
        <v>2499</v>
      </c>
      <c r="G305" s="56"/>
      <c r="H305" s="11" t="s">
        <v>2108</v>
      </c>
      <c r="I305" s="11"/>
      <c r="J305" s="31" t="s">
        <v>489</v>
      </c>
      <c r="K305" s="35"/>
      <c r="L305" s="110" t="s">
        <v>2308</v>
      </c>
      <c r="M305" s="11"/>
      <c r="N305" s="11" t="s">
        <v>1718</v>
      </c>
      <c r="O305" s="11" t="s">
        <v>1719</v>
      </c>
      <c r="P305" s="11"/>
      <c r="Q305" s="11"/>
      <c r="R305" s="15" t="s">
        <v>2403</v>
      </c>
      <c r="S305" s="48" t="s">
        <v>1720</v>
      </c>
      <c r="T305" s="91"/>
      <c r="U305" s="67">
        <v>42544</v>
      </c>
      <c r="V305" s="42" t="s">
        <v>568</v>
      </c>
      <c r="W305" s="59"/>
      <c r="X305" s="58"/>
    </row>
    <row r="306" spans="1:24" ht="45" x14ac:dyDescent="0.25">
      <c r="A306" s="100" t="s">
        <v>2804</v>
      </c>
      <c r="B306" s="102" t="s">
        <v>2194</v>
      </c>
      <c r="C306" s="11" t="s">
        <v>400</v>
      </c>
      <c r="D306" s="14" t="s">
        <v>54</v>
      </c>
      <c r="E306" s="79" t="s">
        <v>2172</v>
      </c>
      <c r="F306" s="14" t="s">
        <v>2499</v>
      </c>
      <c r="G306" s="55"/>
      <c r="H306" s="11" t="s">
        <v>401</v>
      </c>
      <c r="I306" s="11"/>
      <c r="J306" s="31" t="s">
        <v>481</v>
      </c>
      <c r="K306" s="38" t="s">
        <v>1395</v>
      </c>
      <c r="L306" s="108" t="s">
        <v>2283</v>
      </c>
      <c r="M306" s="11"/>
      <c r="N306" s="11" t="s">
        <v>398</v>
      </c>
      <c r="O306" s="11" t="s">
        <v>399</v>
      </c>
      <c r="P306" s="11"/>
      <c r="Q306" s="11"/>
      <c r="R306" s="15" t="s">
        <v>2406</v>
      </c>
      <c r="S306" s="19" t="s">
        <v>402</v>
      </c>
      <c r="T306" s="91"/>
      <c r="U306" s="67">
        <v>42206</v>
      </c>
      <c r="V306" s="42" t="s">
        <v>568</v>
      </c>
      <c r="W306" s="59"/>
      <c r="X306" s="58"/>
    </row>
    <row r="307" spans="1:24" ht="33.75" x14ac:dyDescent="0.25">
      <c r="A307" s="100" t="s">
        <v>2805</v>
      </c>
      <c r="B307" s="102" t="s">
        <v>2194</v>
      </c>
      <c r="C307" s="11" t="s">
        <v>805</v>
      </c>
      <c r="D307" s="14" t="s">
        <v>53</v>
      </c>
      <c r="E307" s="79" t="s">
        <v>2172</v>
      </c>
      <c r="F307" s="14" t="s">
        <v>2499</v>
      </c>
      <c r="G307" s="57" t="s">
        <v>1027</v>
      </c>
      <c r="H307" s="11" t="s">
        <v>2069</v>
      </c>
      <c r="I307" s="11" t="s">
        <v>806</v>
      </c>
      <c r="J307" s="31" t="s">
        <v>481</v>
      </c>
      <c r="K307" s="38" t="s">
        <v>1395</v>
      </c>
      <c r="L307" s="108" t="s">
        <v>2283</v>
      </c>
      <c r="M307" s="11" t="s">
        <v>57</v>
      </c>
      <c r="N307" s="11" t="s">
        <v>807</v>
      </c>
      <c r="O307" s="11" t="s">
        <v>808</v>
      </c>
      <c r="P307" s="11"/>
      <c r="Q307" s="11"/>
      <c r="R307" s="15" t="s">
        <v>2406</v>
      </c>
      <c r="S307" s="48" t="s">
        <v>402</v>
      </c>
      <c r="T307" s="91"/>
      <c r="U307" s="67">
        <v>42212</v>
      </c>
      <c r="V307" s="42" t="s">
        <v>568</v>
      </c>
      <c r="W307" s="59"/>
      <c r="X307" s="58"/>
    </row>
    <row r="308" spans="1:24" ht="101.25" x14ac:dyDescent="0.25">
      <c r="A308" s="100" t="s">
        <v>2806</v>
      </c>
      <c r="B308" s="102" t="s">
        <v>824</v>
      </c>
      <c r="C308" s="11"/>
      <c r="D308" s="14" t="s">
        <v>226</v>
      </c>
      <c r="E308" s="76" t="s">
        <v>233</v>
      </c>
      <c r="F308" s="14" t="s">
        <v>2499</v>
      </c>
      <c r="G308" s="56"/>
      <c r="H308" s="11" t="s">
        <v>2101</v>
      </c>
      <c r="I308" s="11" t="s">
        <v>825</v>
      </c>
      <c r="J308" s="49" t="s">
        <v>489</v>
      </c>
      <c r="K308" s="50"/>
      <c r="L308" s="110" t="s">
        <v>2314</v>
      </c>
      <c r="M308" s="11"/>
      <c r="N308" s="11" t="s">
        <v>181</v>
      </c>
      <c r="O308" s="11" t="s">
        <v>582</v>
      </c>
      <c r="P308" s="11"/>
      <c r="Q308" s="11"/>
      <c r="R308" s="15" t="s">
        <v>2403</v>
      </c>
      <c r="S308" s="48" t="s">
        <v>826</v>
      </c>
      <c r="T308" s="91"/>
      <c r="U308" s="67">
        <v>42213</v>
      </c>
      <c r="V308" s="42" t="s">
        <v>568</v>
      </c>
      <c r="W308" s="59"/>
      <c r="X308" s="58"/>
    </row>
    <row r="309" spans="1:24" ht="78.75" x14ac:dyDescent="0.25">
      <c r="A309" s="100" t="s">
        <v>2807</v>
      </c>
      <c r="B309" s="102" t="s">
        <v>827</v>
      </c>
      <c r="C309" s="11"/>
      <c r="D309" s="14" t="s">
        <v>56</v>
      </c>
      <c r="E309" s="76" t="s">
        <v>26</v>
      </c>
      <c r="F309" s="14" t="s">
        <v>2499</v>
      </c>
      <c r="G309" s="56" t="s">
        <v>1025</v>
      </c>
      <c r="H309" s="11" t="s">
        <v>2109</v>
      </c>
      <c r="I309" s="11" t="s">
        <v>828</v>
      </c>
      <c r="J309" s="30" t="s">
        <v>2149</v>
      </c>
      <c r="K309" s="38" t="s">
        <v>2150</v>
      </c>
      <c r="L309" s="25"/>
      <c r="M309" s="11"/>
      <c r="N309" s="11" t="s">
        <v>2152</v>
      </c>
      <c r="O309" s="11" t="s">
        <v>706</v>
      </c>
      <c r="P309" s="11"/>
      <c r="Q309" s="11"/>
      <c r="R309" s="15" t="s">
        <v>2432</v>
      </c>
      <c r="S309" s="48" t="s">
        <v>829</v>
      </c>
      <c r="T309" s="91"/>
      <c r="U309" s="67">
        <v>42552</v>
      </c>
      <c r="V309" s="42" t="s">
        <v>568</v>
      </c>
      <c r="W309" s="59"/>
      <c r="X309" s="58"/>
    </row>
    <row r="310" spans="1:24" ht="60" x14ac:dyDescent="0.25">
      <c r="A310" s="100" t="s">
        <v>2808</v>
      </c>
      <c r="B310" s="102" t="s">
        <v>816</v>
      </c>
      <c r="C310" s="11"/>
      <c r="D310" s="14" t="s">
        <v>56</v>
      </c>
      <c r="E310" s="79" t="s">
        <v>26</v>
      </c>
      <c r="F310" s="14" t="s">
        <v>2499</v>
      </c>
      <c r="G310" s="56" t="s">
        <v>1025</v>
      </c>
      <c r="H310" s="11" t="s">
        <v>2110</v>
      </c>
      <c r="I310" s="11"/>
      <c r="J310" s="31" t="s">
        <v>2218</v>
      </c>
      <c r="K310" s="33" t="s">
        <v>487</v>
      </c>
      <c r="L310" s="109" t="s">
        <v>2342</v>
      </c>
      <c r="M310" s="11"/>
      <c r="N310" s="11" t="s">
        <v>29</v>
      </c>
      <c r="O310" s="11" t="s">
        <v>1541</v>
      </c>
      <c r="P310" s="11"/>
      <c r="Q310" s="11"/>
      <c r="R310" s="15" t="s">
        <v>2411</v>
      </c>
      <c r="S310" s="48" t="s">
        <v>817</v>
      </c>
      <c r="T310" s="91">
        <v>381</v>
      </c>
      <c r="U310" s="67">
        <v>42538</v>
      </c>
      <c r="V310" s="42" t="s">
        <v>568</v>
      </c>
      <c r="W310" s="59"/>
      <c r="X310" s="58"/>
    </row>
    <row r="311" spans="1:24" ht="90" x14ac:dyDescent="0.25">
      <c r="A311" s="100" t="s">
        <v>2809</v>
      </c>
      <c r="B311" s="102" t="s">
        <v>809</v>
      </c>
      <c r="C311" s="11" t="s">
        <v>810</v>
      </c>
      <c r="D311" s="14" t="s">
        <v>54</v>
      </c>
      <c r="E311" s="78" t="s">
        <v>2171</v>
      </c>
      <c r="F311" s="14" t="s">
        <v>2499</v>
      </c>
      <c r="G311" s="55"/>
      <c r="H311" s="11" t="s">
        <v>1742</v>
      </c>
      <c r="I311" s="11" t="s">
        <v>527</v>
      </c>
      <c r="J311" s="31" t="s">
        <v>556</v>
      </c>
      <c r="K311" s="33" t="s">
        <v>557</v>
      </c>
      <c r="L311" s="109" t="s">
        <v>2370</v>
      </c>
      <c r="M311" s="11"/>
      <c r="N311" s="11" t="s">
        <v>1743</v>
      </c>
      <c r="O311" s="11" t="s">
        <v>1744</v>
      </c>
      <c r="P311" s="11"/>
      <c r="Q311" s="11"/>
      <c r="R311" s="15" t="s">
        <v>2426</v>
      </c>
      <c r="S311" s="48" t="s">
        <v>811</v>
      </c>
      <c r="T311" s="91"/>
      <c r="U311" s="67">
        <v>42548</v>
      </c>
      <c r="V311" s="42" t="s">
        <v>568</v>
      </c>
      <c r="W311" s="59"/>
      <c r="X311" s="58"/>
    </row>
    <row r="312" spans="1:24" ht="101.25" x14ac:dyDescent="0.25">
      <c r="A312" s="100" t="s">
        <v>2810</v>
      </c>
      <c r="B312" s="102" t="s">
        <v>1548</v>
      </c>
      <c r="C312" s="11" t="s">
        <v>1550</v>
      </c>
      <c r="D312" s="14" t="s">
        <v>226</v>
      </c>
      <c r="E312" s="76" t="s">
        <v>233</v>
      </c>
      <c r="F312" s="14" t="s">
        <v>2499</v>
      </c>
      <c r="G312" s="56"/>
      <c r="H312" s="11" t="s">
        <v>2111</v>
      </c>
      <c r="I312" s="11" t="s">
        <v>1549</v>
      </c>
      <c r="J312" s="31" t="s">
        <v>489</v>
      </c>
      <c r="K312" s="35"/>
      <c r="L312" s="110" t="s">
        <v>2302</v>
      </c>
      <c r="M312" s="11" t="s">
        <v>1517</v>
      </c>
      <c r="N312" s="11" t="s">
        <v>1551</v>
      </c>
      <c r="O312" s="11" t="s">
        <v>378</v>
      </c>
      <c r="P312" s="11"/>
      <c r="Q312" s="11"/>
      <c r="R312" s="15" t="s">
        <v>2406</v>
      </c>
      <c r="S312" s="48" t="s">
        <v>1552</v>
      </c>
      <c r="T312" s="91"/>
      <c r="U312" s="67">
        <v>42538</v>
      </c>
      <c r="V312" s="42" t="s">
        <v>568</v>
      </c>
      <c r="W312" s="59"/>
      <c r="X312" s="58"/>
    </row>
    <row r="313" spans="1:24" ht="60" x14ac:dyDescent="0.25">
      <c r="A313" s="100" t="s">
        <v>2811</v>
      </c>
      <c r="B313" s="102" t="s">
        <v>1553</v>
      </c>
      <c r="C313" s="119" t="s">
        <v>1556</v>
      </c>
      <c r="D313" s="14" t="s">
        <v>56</v>
      </c>
      <c r="E313" s="79" t="s">
        <v>26</v>
      </c>
      <c r="F313" s="14" t="s">
        <v>2499</v>
      </c>
      <c r="G313" s="56" t="s">
        <v>1025</v>
      </c>
      <c r="H313" s="11" t="s">
        <v>2112</v>
      </c>
      <c r="I313" s="11"/>
      <c r="J313" s="31" t="s">
        <v>2218</v>
      </c>
      <c r="K313" s="33" t="s">
        <v>487</v>
      </c>
      <c r="L313" s="109" t="s">
        <v>2342</v>
      </c>
      <c r="M313" s="11"/>
      <c r="N313" s="11" t="s">
        <v>29</v>
      </c>
      <c r="O313" s="11" t="s">
        <v>1554</v>
      </c>
      <c r="P313" s="11"/>
      <c r="Q313" s="11"/>
      <c r="R313" s="15" t="s">
        <v>2411</v>
      </c>
      <c r="S313" s="17" t="s">
        <v>1555</v>
      </c>
      <c r="T313" s="93">
        <v>395</v>
      </c>
      <c r="U313" s="67">
        <v>42538</v>
      </c>
      <c r="V313" s="42" t="s">
        <v>568</v>
      </c>
      <c r="W313" s="59"/>
      <c r="X313" s="58"/>
    </row>
    <row r="314" spans="1:24" ht="90" x14ac:dyDescent="0.25">
      <c r="A314" s="100" t="s">
        <v>2812</v>
      </c>
      <c r="B314" s="102" t="s">
        <v>1567</v>
      </c>
      <c r="C314" s="11" t="s">
        <v>1568</v>
      </c>
      <c r="D314" s="14"/>
      <c r="E314" s="76" t="s">
        <v>2180</v>
      </c>
      <c r="F314" s="14" t="s">
        <v>2499</v>
      </c>
      <c r="G314" s="56"/>
      <c r="H314" s="11" t="s">
        <v>1570</v>
      </c>
      <c r="I314" s="11" t="s">
        <v>1569</v>
      </c>
      <c r="J314" s="31" t="s">
        <v>542</v>
      </c>
      <c r="K314" s="33" t="s">
        <v>543</v>
      </c>
      <c r="L314" s="11"/>
      <c r="M314" s="11" t="s">
        <v>1571</v>
      </c>
      <c r="N314" s="11"/>
      <c r="O314" s="11" t="s">
        <v>1572</v>
      </c>
      <c r="P314" s="11"/>
      <c r="Q314" s="11"/>
      <c r="R314" s="15" t="s">
        <v>2427</v>
      </c>
      <c r="S314" s="48" t="s">
        <v>1573</v>
      </c>
      <c r="T314" s="91"/>
      <c r="U314" s="67">
        <v>42538</v>
      </c>
      <c r="V314" s="42" t="s">
        <v>568</v>
      </c>
      <c r="W314" s="59"/>
      <c r="X314" s="58"/>
    </row>
    <row r="315" spans="1:24" ht="101.25" x14ac:dyDescent="0.25">
      <c r="A315" s="100" t="s">
        <v>2813</v>
      </c>
      <c r="B315" s="102" t="s">
        <v>812</v>
      </c>
      <c r="C315" s="11"/>
      <c r="D315" s="14" t="s">
        <v>226</v>
      </c>
      <c r="E315" s="76" t="s">
        <v>233</v>
      </c>
      <c r="F315" s="14" t="s">
        <v>2499</v>
      </c>
      <c r="G315" s="55"/>
      <c r="H315" s="11" t="s">
        <v>2113</v>
      </c>
      <c r="I315" s="11"/>
      <c r="J315" s="31" t="s">
        <v>489</v>
      </c>
      <c r="K315" s="35"/>
      <c r="L315" s="110" t="s">
        <v>2322</v>
      </c>
      <c r="M315" s="11"/>
      <c r="N315" s="11" t="s">
        <v>181</v>
      </c>
      <c r="O315" s="11" t="s">
        <v>1148</v>
      </c>
      <c r="P315" s="11"/>
      <c r="Q315" s="11"/>
      <c r="R315" s="15" t="s">
        <v>2403</v>
      </c>
      <c r="S315" s="48" t="s">
        <v>813</v>
      </c>
      <c r="T315" s="91">
        <v>1354.23</v>
      </c>
      <c r="U315" s="67">
        <v>42530</v>
      </c>
      <c r="V315" s="42" t="s">
        <v>568</v>
      </c>
      <c r="W315" s="59"/>
      <c r="X315" s="58"/>
    </row>
    <row r="316" spans="1:24" ht="22.5" x14ac:dyDescent="0.25">
      <c r="A316" s="100" t="s">
        <v>2814</v>
      </c>
      <c r="B316" s="102" t="s">
        <v>158</v>
      </c>
      <c r="C316" s="11"/>
      <c r="D316" s="14"/>
      <c r="E316" s="76"/>
      <c r="F316" s="14" t="s">
        <v>2499</v>
      </c>
      <c r="G316" s="55"/>
      <c r="H316" s="11"/>
      <c r="I316" s="11" t="s">
        <v>203</v>
      </c>
      <c r="J316" s="31"/>
      <c r="K316" s="35"/>
      <c r="L316" s="11"/>
      <c r="M316" s="11"/>
      <c r="N316" s="11"/>
      <c r="O316" s="11"/>
      <c r="P316" s="11"/>
      <c r="Q316" s="11"/>
      <c r="R316" s="15"/>
      <c r="S316" s="84"/>
      <c r="T316" s="93"/>
      <c r="U316" s="67">
        <v>42206</v>
      </c>
      <c r="V316" s="42" t="s">
        <v>568</v>
      </c>
      <c r="W316" s="59"/>
      <c r="X316" s="58"/>
    </row>
    <row r="317" spans="1:24" ht="45" x14ac:dyDescent="0.25">
      <c r="A317" s="100" t="s">
        <v>2815</v>
      </c>
      <c r="B317" s="102" t="s">
        <v>1563</v>
      </c>
      <c r="C317" s="11"/>
      <c r="D317" s="14" t="s">
        <v>103</v>
      </c>
      <c r="E317" s="76" t="s">
        <v>26</v>
      </c>
      <c r="F317" s="14" t="s">
        <v>2499</v>
      </c>
      <c r="G317" s="56" t="s">
        <v>1024</v>
      </c>
      <c r="H317" s="11" t="s">
        <v>2028</v>
      </c>
      <c r="I317" s="11"/>
      <c r="J317" s="31" t="s">
        <v>2224</v>
      </c>
      <c r="K317" s="33" t="s">
        <v>1564</v>
      </c>
      <c r="L317" s="109" t="s">
        <v>2342</v>
      </c>
      <c r="M317" s="11"/>
      <c r="N317" s="11" t="s">
        <v>33</v>
      </c>
      <c r="O317" s="11" t="s">
        <v>1565</v>
      </c>
      <c r="P317" s="11"/>
      <c r="Q317" s="11"/>
      <c r="R317" s="15" t="s">
        <v>2410</v>
      </c>
      <c r="S317" s="48" t="s">
        <v>1566</v>
      </c>
      <c r="T317" s="91">
        <v>9397</v>
      </c>
      <c r="U317" s="67">
        <v>42538</v>
      </c>
      <c r="V317" s="42" t="s">
        <v>568</v>
      </c>
      <c r="W317" s="59"/>
      <c r="X317" s="58"/>
    </row>
    <row r="318" spans="1:24" ht="168.75" x14ac:dyDescent="0.25">
      <c r="A318" s="100" t="s">
        <v>2816</v>
      </c>
      <c r="B318" s="102" t="s">
        <v>159</v>
      </c>
      <c r="C318" s="11"/>
      <c r="D318" s="12" t="s">
        <v>103</v>
      </c>
      <c r="E318" s="78" t="s">
        <v>2182</v>
      </c>
      <c r="F318" s="14" t="s">
        <v>2499</v>
      </c>
      <c r="G318" s="55" t="s">
        <v>1029</v>
      </c>
      <c r="H318" s="11" t="s">
        <v>2167</v>
      </c>
      <c r="I318" s="11"/>
      <c r="J318" s="31" t="s">
        <v>554</v>
      </c>
      <c r="K318" s="33" t="s">
        <v>1765</v>
      </c>
      <c r="L318" s="110" t="s">
        <v>2292</v>
      </c>
      <c r="M318" s="11"/>
      <c r="N318" s="11" t="s">
        <v>33</v>
      </c>
      <c r="O318" s="11" t="s">
        <v>180</v>
      </c>
      <c r="P318" s="11"/>
      <c r="Q318" s="11"/>
      <c r="R318" s="15" t="s">
        <v>2415</v>
      </c>
      <c r="S318" s="45" t="s">
        <v>1177</v>
      </c>
      <c r="T318" s="92"/>
      <c r="U318" s="67">
        <v>42206</v>
      </c>
      <c r="V318" s="42" t="s">
        <v>568</v>
      </c>
      <c r="W318" s="59"/>
      <c r="X318" s="58"/>
    </row>
    <row r="319" spans="1:24" ht="67.5" x14ac:dyDescent="0.25">
      <c r="A319" s="100" t="s">
        <v>2817</v>
      </c>
      <c r="B319" s="102" t="s">
        <v>818</v>
      </c>
      <c r="C319" s="11" t="s">
        <v>2466</v>
      </c>
      <c r="D319" s="12" t="s">
        <v>52</v>
      </c>
      <c r="E319" s="79" t="s">
        <v>26</v>
      </c>
      <c r="F319" s="14" t="s">
        <v>2499</v>
      </c>
      <c r="G319" s="55"/>
      <c r="H319" s="11" t="s">
        <v>822</v>
      </c>
      <c r="I319" s="11" t="s">
        <v>819</v>
      </c>
      <c r="J319" s="31" t="s">
        <v>484</v>
      </c>
      <c r="K319" s="33" t="s">
        <v>477</v>
      </c>
      <c r="L319" s="110" t="s">
        <v>2371</v>
      </c>
      <c r="M319" s="11"/>
      <c r="N319" s="11" t="s">
        <v>820</v>
      </c>
      <c r="O319" s="11" t="s">
        <v>823</v>
      </c>
      <c r="P319" s="11"/>
      <c r="Q319" s="11"/>
      <c r="R319" s="15" t="s">
        <v>2423</v>
      </c>
      <c r="S319" s="48" t="s">
        <v>821</v>
      </c>
      <c r="T319" s="91"/>
      <c r="U319" s="67">
        <v>42212</v>
      </c>
      <c r="V319" s="42" t="s">
        <v>568</v>
      </c>
      <c r="W319" s="59"/>
      <c r="X319" s="58"/>
    </row>
    <row r="320" spans="1:24" ht="101.25" x14ac:dyDescent="0.25">
      <c r="A320" s="100" t="s">
        <v>2818</v>
      </c>
      <c r="B320" s="102" t="s">
        <v>814</v>
      </c>
      <c r="C320" s="11"/>
      <c r="D320" s="12" t="s">
        <v>226</v>
      </c>
      <c r="E320" s="78" t="s">
        <v>233</v>
      </c>
      <c r="F320" s="14" t="s">
        <v>2499</v>
      </c>
      <c r="G320" s="55"/>
      <c r="H320" s="11" t="s">
        <v>2113</v>
      </c>
      <c r="I320" s="11" t="s">
        <v>527</v>
      </c>
      <c r="J320" s="31" t="s">
        <v>489</v>
      </c>
      <c r="K320" s="35"/>
      <c r="L320" s="110" t="s">
        <v>2314</v>
      </c>
      <c r="M320" s="11"/>
      <c r="N320" s="11" t="s">
        <v>181</v>
      </c>
      <c r="O320" s="11" t="s">
        <v>789</v>
      </c>
      <c r="P320" s="11"/>
      <c r="Q320" s="11"/>
      <c r="R320" s="15" t="s">
        <v>2403</v>
      </c>
      <c r="S320" s="48" t="s">
        <v>815</v>
      </c>
      <c r="T320" s="91"/>
      <c r="U320" s="67">
        <v>42552</v>
      </c>
      <c r="V320" s="42" t="s">
        <v>568</v>
      </c>
      <c r="W320" s="59"/>
      <c r="X320" s="58"/>
    </row>
    <row r="321" spans="1:24" ht="45" x14ac:dyDescent="0.25">
      <c r="A321" s="100" t="s">
        <v>2819</v>
      </c>
      <c r="B321" s="102" t="s">
        <v>160</v>
      </c>
      <c r="C321" s="11" t="s">
        <v>2467</v>
      </c>
      <c r="D321" s="14" t="s">
        <v>103</v>
      </c>
      <c r="E321" s="76" t="s">
        <v>2171</v>
      </c>
      <c r="F321" s="14" t="s">
        <v>2499</v>
      </c>
      <c r="G321" s="55" t="s">
        <v>1024</v>
      </c>
      <c r="H321" s="11" t="s">
        <v>2029</v>
      </c>
      <c r="I321" s="11"/>
      <c r="J321" s="31" t="s">
        <v>493</v>
      </c>
      <c r="K321" s="33" t="s">
        <v>494</v>
      </c>
      <c r="L321" s="109" t="s">
        <v>2340</v>
      </c>
      <c r="M321" s="11"/>
      <c r="N321" s="11" t="s">
        <v>33</v>
      </c>
      <c r="O321" s="11" t="s">
        <v>124</v>
      </c>
      <c r="P321" s="11"/>
      <c r="Q321" s="11"/>
      <c r="R321" s="15" t="s">
        <v>2426</v>
      </c>
      <c r="S321" s="19" t="s">
        <v>458</v>
      </c>
      <c r="T321" s="91"/>
      <c r="U321" s="67">
        <v>42206</v>
      </c>
      <c r="V321" s="42" t="s">
        <v>568</v>
      </c>
      <c r="W321" s="59"/>
      <c r="X321" s="58"/>
    </row>
    <row r="322" spans="1:24" ht="33.75" x14ac:dyDescent="0.25">
      <c r="A322" s="100" t="s">
        <v>2820</v>
      </c>
      <c r="B322" s="102" t="s">
        <v>1525</v>
      </c>
      <c r="C322" s="11" t="s">
        <v>1526</v>
      </c>
      <c r="D322" s="14" t="s">
        <v>103</v>
      </c>
      <c r="E322" s="79" t="s">
        <v>146</v>
      </c>
      <c r="F322" s="14" t="s">
        <v>2499</v>
      </c>
      <c r="G322" s="56" t="s">
        <v>1024</v>
      </c>
      <c r="H322" s="11" t="s">
        <v>2030</v>
      </c>
      <c r="I322" s="11"/>
      <c r="J322" s="31"/>
      <c r="K322" s="35"/>
      <c r="L322" s="11"/>
      <c r="M322" s="11"/>
      <c r="N322" s="11"/>
      <c r="O322" s="11" t="s">
        <v>1527</v>
      </c>
      <c r="P322" s="11"/>
      <c r="Q322" s="11"/>
      <c r="R322" s="15" t="s">
        <v>2405</v>
      </c>
      <c r="S322" s="17" t="s">
        <v>1528</v>
      </c>
      <c r="T322" s="93"/>
      <c r="U322" s="67">
        <v>42538</v>
      </c>
      <c r="V322" s="42" t="s">
        <v>568</v>
      </c>
      <c r="W322" s="59"/>
      <c r="X322" s="58"/>
    </row>
    <row r="323" spans="1:24" ht="22.5" x14ac:dyDescent="0.25">
      <c r="A323" s="100" t="s">
        <v>2821</v>
      </c>
      <c r="B323" s="105" t="s">
        <v>2279</v>
      </c>
      <c r="C323" s="11" t="s">
        <v>2280</v>
      </c>
      <c r="D323" s="4"/>
      <c r="E323" s="90" t="s">
        <v>26</v>
      </c>
      <c r="F323" s="14" t="s">
        <v>2499</v>
      </c>
      <c r="G323" s="54"/>
      <c r="H323" s="11"/>
      <c r="I323" s="11" t="s">
        <v>2281</v>
      </c>
      <c r="J323" s="31"/>
      <c r="K323" s="35"/>
      <c r="L323" s="11"/>
      <c r="M323" s="11"/>
      <c r="N323" s="11"/>
      <c r="O323" s="11"/>
      <c r="P323" s="11"/>
      <c r="Q323" s="11"/>
      <c r="R323" s="15"/>
      <c r="S323" s="17"/>
      <c r="T323" s="91"/>
      <c r="U323" s="67">
        <v>42558</v>
      </c>
      <c r="V323" s="42" t="s">
        <v>568</v>
      </c>
      <c r="W323" s="59"/>
      <c r="X323" s="58"/>
    </row>
    <row r="324" spans="1:24" ht="45" x14ac:dyDescent="0.25">
      <c r="A324" s="100" t="s">
        <v>2822</v>
      </c>
      <c r="B324" s="102" t="s">
        <v>2469</v>
      </c>
      <c r="C324" s="11" t="s">
        <v>2468</v>
      </c>
      <c r="D324" s="14" t="s">
        <v>56</v>
      </c>
      <c r="E324" s="78" t="s">
        <v>2169</v>
      </c>
      <c r="F324" s="14" t="s">
        <v>2499</v>
      </c>
      <c r="G324" s="56" t="s">
        <v>1023</v>
      </c>
      <c r="H324" s="11" t="s">
        <v>1954</v>
      </c>
      <c r="I324" s="11" t="s">
        <v>1574</v>
      </c>
      <c r="J324" s="31" t="s">
        <v>492</v>
      </c>
      <c r="K324" s="35"/>
      <c r="L324" s="11"/>
      <c r="M324" s="11"/>
      <c r="N324" s="11" t="s">
        <v>29</v>
      </c>
      <c r="O324" s="11" t="s">
        <v>1290</v>
      </c>
      <c r="P324" s="11"/>
      <c r="Q324" s="11"/>
      <c r="R324" s="15" t="s">
        <v>2406</v>
      </c>
      <c r="S324" s="17" t="s">
        <v>1575</v>
      </c>
      <c r="T324" s="93">
        <v>742.82</v>
      </c>
      <c r="U324" s="67">
        <v>42538</v>
      </c>
      <c r="V324" s="42" t="s">
        <v>568</v>
      </c>
      <c r="W324" s="59"/>
      <c r="X324" s="58"/>
    </row>
    <row r="325" spans="1:24" ht="78.75" x14ac:dyDescent="0.25">
      <c r="A325" s="100" t="s">
        <v>2823</v>
      </c>
      <c r="B325" s="102" t="s">
        <v>1576</v>
      </c>
      <c r="C325" s="11" t="s">
        <v>2400</v>
      </c>
      <c r="D325" s="14" t="s">
        <v>56</v>
      </c>
      <c r="E325" s="77" t="s">
        <v>2170</v>
      </c>
      <c r="F325" s="14" t="s">
        <v>2499</v>
      </c>
      <c r="G325" s="56"/>
      <c r="H325" s="11" t="s">
        <v>2091</v>
      </c>
      <c r="I325" s="11" t="s">
        <v>2401</v>
      </c>
      <c r="J325" s="31" t="s">
        <v>479</v>
      </c>
      <c r="K325" s="33" t="s">
        <v>1577</v>
      </c>
      <c r="L325" s="11"/>
      <c r="M325" s="11"/>
      <c r="N325" s="11" t="s">
        <v>29</v>
      </c>
      <c r="O325" s="11" t="s">
        <v>1578</v>
      </c>
      <c r="P325" s="11"/>
      <c r="Q325" s="11"/>
      <c r="R325" s="15" t="s">
        <v>2433</v>
      </c>
      <c r="S325" s="48" t="s">
        <v>1161</v>
      </c>
      <c r="T325" s="91"/>
      <c r="U325" s="67">
        <v>42538</v>
      </c>
      <c r="V325" s="42" t="s">
        <v>568</v>
      </c>
      <c r="W325" s="59"/>
      <c r="X325" s="58"/>
    </row>
    <row r="326" spans="1:24" ht="168.75" x14ac:dyDescent="0.25">
      <c r="A326" s="100" t="s">
        <v>2824</v>
      </c>
      <c r="B326" s="102" t="s">
        <v>224</v>
      </c>
      <c r="C326" s="11" t="s">
        <v>1147</v>
      </c>
      <c r="D326" s="12" t="s">
        <v>226</v>
      </c>
      <c r="E326" s="78" t="s">
        <v>233</v>
      </c>
      <c r="F326" s="14" t="s">
        <v>2499</v>
      </c>
      <c r="G326" s="55"/>
      <c r="H326" s="11" t="s">
        <v>2114</v>
      </c>
      <c r="I326" s="11" t="s">
        <v>560</v>
      </c>
      <c r="J326" s="31" t="s">
        <v>489</v>
      </c>
      <c r="K326" s="35"/>
      <c r="L326" s="110" t="s">
        <v>2310</v>
      </c>
      <c r="M326" s="11"/>
      <c r="N326" s="11" t="s">
        <v>181</v>
      </c>
      <c r="O326" s="11" t="s">
        <v>663</v>
      </c>
      <c r="P326" s="11"/>
      <c r="Q326" s="11"/>
      <c r="R326" s="15" t="s">
        <v>2403</v>
      </c>
      <c r="S326" s="19" t="s">
        <v>206</v>
      </c>
      <c r="T326" s="91"/>
      <c r="U326" s="67">
        <v>42530</v>
      </c>
      <c r="V326" s="42" t="s">
        <v>568</v>
      </c>
      <c r="W326" s="59"/>
      <c r="X326" s="58"/>
    </row>
    <row r="327" spans="1:24" ht="67.5" x14ac:dyDescent="0.25">
      <c r="A327" s="100" t="s">
        <v>2825</v>
      </c>
      <c r="B327" s="102" t="s">
        <v>288</v>
      </c>
      <c r="C327" s="11" t="s">
        <v>204</v>
      </c>
      <c r="D327" s="14" t="s">
        <v>53</v>
      </c>
      <c r="E327" s="76" t="s">
        <v>26</v>
      </c>
      <c r="F327" s="14" t="s">
        <v>2499</v>
      </c>
      <c r="G327" s="55" t="s">
        <v>1024</v>
      </c>
      <c r="H327" s="11" t="s">
        <v>2031</v>
      </c>
      <c r="I327" s="11" t="s">
        <v>560</v>
      </c>
      <c r="J327" s="30" t="s">
        <v>470</v>
      </c>
      <c r="K327" s="38" t="s">
        <v>513</v>
      </c>
      <c r="L327" s="109" t="s">
        <v>2372</v>
      </c>
      <c r="M327" s="11"/>
      <c r="N327" s="11" t="s">
        <v>49</v>
      </c>
      <c r="O327" s="11" t="s">
        <v>1022</v>
      </c>
      <c r="P327" s="11"/>
      <c r="Q327" s="11"/>
      <c r="R327" s="15" t="s">
        <v>2422</v>
      </c>
      <c r="S327" s="19" t="s">
        <v>205</v>
      </c>
      <c r="T327" s="91"/>
      <c r="U327" s="67">
        <v>42206</v>
      </c>
      <c r="V327" s="42" t="s">
        <v>568</v>
      </c>
      <c r="W327" s="59"/>
      <c r="X327" s="58"/>
    </row>
    <row r="328" spans="1:24" ht="67.5" x14ac:dyDescent="0.25">
      <c r="A328" s="100" t="s">
        <v>2826</v>
      </c>
      <c r="B328" s="102" t="s">
        <v>225</v>
      </c>
      <c r="C328" s="11" t="s">
        <v>204</v>
      </c>
      <c r="D328" s="14" t="s">
        <v>53</v>
      </c>
      <c r="E328" s="78" t="s">
        <v>2171</v>
      </c>
      <c r="F328" s="14" t="s">
        <v>2499</v>
      </c>
      <c r="G328" s="55" t="s">
        <v>1024</v>
      </c>
      <c r="H328" s="11" t="s">
        <v>2032</v>
      </c>
      <c r="I328" s="11" t="s">
        <v>560</v>
      </c>
      <c r="J328" s="31" t="s">
        <v>516</v>
      </c>
      <c r="K328" s="33" t="s">
        <v>1762</v>
      </c>
      <c r="L328" s="109" t="s">
        <v>2372</v>
      </c>
      <c r="M328" s="11"/>
      <c r="N328" s="11" t="s">
        <v>208</v>
      </c>
      <c r="O328" s="11" t="s">
        <v>207</v>
      </c>
      <c r="P328" s="11"/>
      <c r="Q328" s="11"/>
      <c r="R328" s="15" t="s">
        <v>2426</v>
      </c>
      <c r="S328" s="19" t="s">
        <v>459</v>
      </c>
      <c r="T328" s="91"/>
      <c r="U328" s="67">
        <v>42206</v>
      </c>
      <c r="V328" s="42" t="s">
        <v>568</v>
      </c>
      <c r="W328" s="59"/>
      <c r="X328" s="58"/>
    </row>
    <row r="329" spans="1:24" ht="60" x14ac:dyDescent="0.25">
      <c r="A329" s="100" t="s">
        <v>2827</v>
      </c>
      <c r="B329" s="102" t="s">
        <v>1534</v>
      </c>
      <c r="C329" s="11" t="s">
        <v>1353</v>
      </c>
      <c r="D329" s="14" t="s">
        <v>56</v>
      </c>
      <c r="E329" s="78" t="s">
        <v>2169</v>
      </c>
      <c r="F329" s="14" t="s">
        <v>2499</v>
      </c>
      <c r="G329" s="56" t="s">
        <v>1023</v>
      </c>
      <c r="H329" s="11" t="s">
        <v>1952</v>
      </c>
      <c r="I329" s="11"/>
      <c r="J329" s="31" t="s">
        <v>480</v>
      </c>
      <c r="K329" s="33" t="s">
        <v>473</v>
      </c>
      <c r="L329" s="11"/>
      <c r="M329" s="11"/>
      <c r="N329" s="11" t="s">
        <v>29</v>
      </c>
      <c r="O329" s="11" t="s">
        <v>1535</v>
      </c>
      <c r="P329" s="11"/>
      <c r="Q329" s="11"/>
      <c r="R329" s="15" t="s">
        <v>2431</v>
      </c>
      <c r="S329" s="17" t="s">
        <v>1536</v>
      </c>
      <c r="T329" s="93"/>
      <c r="U329" s="67">
        <v>42538</v>
      </c>
      <c r="V329" s="42" t="s">
        <v>568</v>
      </c>
      <c r="W329" s="59"/>
      <c r="X329" s="58"/>
    </row>
    <row r="330" spans="1:24" ht="67.5" x14ac:dyDescent="0.25">
      <c r="A330" s="100" t="s">
        <v>2828</v>
      </c>
      <c r="B330" s="102" t="s">
        <v>2471</v>
      </c>
      <c r="C330" s="11" t="s">
        <v>2470</v>
      </c>
      <c r="D330" s="14" t="s">
        <v>52</v>
      </c>
      <c r="E330" s="78" t="s">
        <v>2169</v>
      </c>
      <c r="F330" s="14" t="s">
        <v>2499</v>
      </c>
      <c r="G330" s="56"/>
      <c r="H330" s="11" t="s">
        <v>1587</v>
      </c>
      <c r="I330" s="11" t="s">
        <v>1738</v>
      </c>
      <c r="J330" s="31" t="s">
        <v>480</v>
      </c>
      <c r="K330" s="33" t="s">
        <v>473</v>
      </c>
      <c r="L330" s="11"/>
      <c r="M330" s="11"/>
      <c r="N330" s="11" t="s">
        <v>1590</v>
      </c>
      <c r="O330" s="11" t="s">
        <v>1588</v>
      </c>
      <c r="P330" s="11"/>
      <c r="Q330" s="11"/>
      <c r="R330" s="15" t="s">
        <v>2430</v>
      </c>
      <c r="S330" s="17" t="s">
        <v>1589</v>
      </c>
      <c r="T330" s="93"/>
      <c r="U330" s="67">
        <v>42541</v>
      </c>
      <c r="V330" s="42" t="s">
        <v>568</v>
      </c>
      <c r="W330" s="59"/>
      <c r="X330" s="58"/>
    </row>
    <row r="331" spans="1:24" ht="45" x14ac:dyDescent="0.25">
      <c r="A331" s="100" t="s">
        <v>2829</v>
      </c>
      <c r="B331" s="102" t="s">
        <v>2471</v>
      </c>
      <c r="C331" s="11" t="s">
        <v>2470</v>
      </c>
      <c r="D331" s="14" t="s">
        <v>56</v>
      </c>
      <c r="E331" s="78" t="s">
        <v>2169</v>
      </c>
      <c r="F331" s="14" t="s">
        <v>2499</v>
      </c>
      <c r="G331" s="61" t="s">
        <v>1023</v>
      </c>
      <c r="H331" s="11" t="s">
        <v>1984</v>
      </c>
      <c r="I331" s="11" t="s">
        <v>1738</v>
      </c>
      <c r="J331" s="31" t="s">
        <v>480</v>
      </c>
      <c r="K331" s="33" t="s">
        <v>473</v>
      </c>
      <c r="L331" s="11"/>
      <c r="M331" s="11"/>
      <c r="N331" s="11" t="s">
        <v>1591</v>
      </c>
      <c r="O331" s="11" t="s">
        <v>1592</v>
      </c>
      <c r="P331" s="11"/>
      <c r="Q331" s="11"/>
      <c r="R331" s="15" t="s">
        <v>2430</v>
      </c>
      <c r="S331" s="48" t="s">
        <v>1593</v>
      </c>
      <c r="T331" s="91"/>
      <c r="U331" s="67">
        <v>42541</v>
      </c>
      <c r="V331" s="42" t="s">
        <v>568</v>
      </c>
      <c r="W331" s="59"/>
      <c r="X331" s="58"/>
    </row>
    <row r="332" spans="1:24" ht="22.5" x14ac:dyDescent="0.25">
      <c r="A332" s="100" t="s">
        <v>2830</v>
      </c>
      <c r="B332" s="102" t="s">
        <v>833</v>
      </c>
      <c r="C332" s="11" t="s">
        <v>830</v>
      </c>
      <c r="D332" s="14" t="s">
        <v>56</v>
      </c>
      <c r="E332" s="76" t="s">
        <v>26</v>
      </c>
      <c r="F332" s="14" t="s">
        <v>2499</v>
      </c>
      <c r="G332" s="56" t="s">
        <v>1023</v>
      </c>
      <c r="H332" s="11" t="s">
        <v>1942</v>
      </c>
      <c r="I332" s="11" t="s">
        <v>831</v>
      </c>
      <c r="J332" s="31" t="s">
        <v>486</v>
      </c>
      <c r="K332" s="35"/>
      <c r="L332" s="11"/>
      <c r="M332" s="11"/>
      <c r="N332" s="11" t="s">
        <v>29</v>
      </c>
      <c r="O332" s="11" t="s">
        <v>582</v>
      </c>
      <c r="P332" s="11"/>
      <c r="Q332" s="11"/>
      <c r="R332" s="15" t="s">
        <v>2406</v>
      </c>
      <c r="S332" s="48" t="s">
        <v>832</v>
      </c>
      <c r="T332" s="91">
        <v>227.83</v>
      </c>
      <c r="U332" s="67">
        <v>42213</v>
      </c>
      <c r="V332" s="42" t="s">
        <v>568</v>
      </c>
      <c r="W332" s="59"/>
      <c r="X332" s="58"/>
    </row>
    <row r="333" spans="1:24" ht="45" x14ac:dyDescent="0.25">
      <c r="A333" s="100" t="s">
        <v>2831</v>
      </c>
      <c r="B333" s="102" t="s">
        <v>833</v>
      </c>
      <c r="C333" s="11" t="s">
        <v>830</v>
      </c>
      <c r="D333" s="14" t="s">
        <v>52</v>
      </c>
      <c r="E333" s="76" t="s">
        <v>26</v>
      </c>
      <c r="F333" s="14" t="s">
        <v>2499</v>
      </c>
      <c r="G333" s="61"/>
      <c r="H333" s="11" t="s">
        <v>1606</v>
      </c>
      <c r="I333" s="11"/>
      <c r="J333" s="62"/>
      <c r="K333" s="63"/>
      <c r="L333" s="11"/>
      <c r="M333" s="11"/>
      <c r="N333" s="11"/>
      <c r="O333" s="11" t="s">
        <v>1607</v>
      </c>
      <c r="P333" s="11"/>
      <c r="Q333" s="11"/>
      <c r="R333" s="15" t="s">
        <v>2406</v>
      </c>
      <c r="S333" s="48" t="s">
        <v>1608</v>
      </c>
      <c r="T333" s="91">
        <v>227.83</v>
      </c>
      <c r="U333" s="67">
        <v>42541</v>
      </c>
      <c r="V333" s="42" t="s">
        <v>568</v>
      </c>
      <c r="W333" s="59"/>
      <c r="X333" s="58"/>
    </row>
    <row r="334" spans="1:24" ht="90" x14ac:dyDescent="0.25">
      <c r="A334" s="100" t="s">
        <v>2832</v>
      </c>
      <c r="B334" s="102" t="s">
        <v>210</v>
      </c>
      <c r="C334" s="11" t="s">
        <v>211</v>
      </c>
      <c r="D334" s="14" t="s">
        <v>209</v>
      </c>
      <c r="E334" s="76" t="s">
        <v>26</v>
      </c>
      <c r="F334" s="14" t="s">
        <v>2499</v>
      </c>
      <c r="G334" s="57" t="s">
        <v>1027</v>
      </c>
      <c r="H334" s="11" t="s">
        <v>2070</v>
      </c>
      <c r="I334" s="11" t="s">
        <v>1597</v>
      </c>
      <c r="J334" s="31" t="s">
        <v>486</v>
      </c>
      <c r="K334" s="35"/>
      <c r="L334" s="109" t="s">
        <v>2336</v>
      </c>
      <c r="M334" s="11" t="s">
        <v>57</v>
      </c>
      <c r="N334" s="11" t="s">
        <v>1226</v>
      </c>
      <c r="O334" s="11" t="s">
        <v>378</v>
      </c>
      <c r="P334" s="11"/>
      <c r="Q334" s="11"/>
      <c r="R334" s="15" t="s">
        <v>2406</v>
      </c>
      <c r="S334" s="19" t="s">
        <v>213</v>
      </c>
      <c r="T334" s="91">
        <v>513.17999999999995</v>
      </c>
      <c r="U334" s="67">
        <v>42541</v>
      </c>
      <c r="V334" s="42" t="s">
        <v>568</v>
      </c>
      <c r="W334" s="59"/>
      <c r="X334" s="58"/>
    </row>
    <row r="335" spans="1:24" ht="90" x14ac:dyDescent="0.25">
      <c r="A335" s="100" t="s">
        <v>2833</v>
      </c>
      <c r="B335" s="102" t="s">
        <v>1594</v>
      </c>
      <c r="C335" s="11" t="s">
        <v>1595</v>
      </c>
      <c r="D335" s="14" t="s">
        <v>209</v>
      </c>
      <c r="E335" s="76" t="s">
        <v>26</v>
      </c>
      <c r="F335" s="14" t="s">
        <v>2499</v>
      </c>
      <c r="G335" s="61" t="s">
        <v>1027</v>
      </c>
      <c r="H335" s="11" t="s">
        <v>2070</v>
      </c>
      <c r="I335" s="11" t="s">
        <v>1597</v>
      </c>
      <c r="J335" s="62" t="s">
        <v>486</v>
      </c>
      <c r="K335" s="63"/>
      <c r="L335" s="109" t="s">
        <v>2336</v>
      </c>
      <c r="M335" s="11" t="s">
        <v>58</v>
      </c>
      <c r="N335" s="11" t="s">
        <v>1703</v>
      </c>
      <c r="O335" s="11" t="s">
        <v>378</v>
      </c>
      <c r="P335" s="11"/>
      <c r="Q335" s="11"/>
      <c r="R335" s="15" t="s">
        <v>2406</v>
      </c>
      <c r="S335" s="17" t="s">
        <v>1596</v>
      </c>
      <c r="T335" s="93">
        <v>513.17999999999995</v>
      </c>
      <c r="U335" s="67">
        <v>42541</v>
      </c>
      <c r="V335" s="42" t="s">
        <v>568</v>
      </c>
      <c r="W335" s="59"/>
      <c r="X335" s="58"/>
    </row>
    <row r="336" spans="1:24" ht="56.25" x14ac:dyDescent="0.25">
      <c r="A336" s="100" t="s">
        <v>2834</v>
      </c>
      <c r="B336" s="102" t="s">
        <v>1409</v>
      </c>
      <c r="C336" s="11" t="s">
        <v>1410</v>
      </c>
      <c r="D336" s="14" t="s">
        <v>56</v>
      </c>
      <c r="E336" s="76"/>
      <c r="F336" s="14" t="s">
        <v>2499</v>
      </c>
      <c r="G336" s="56" t="s">
        <v>1023</v>
      </c>
      <c r="H336" s="11" t="s">
        <v>1866</v>
      </c>
      <c r="I336" s="11" t="s">
        <v>1416</v>
      </c>
      <c r="J336" s="31" t="s">
        <v>1411</v>
      </c>
      <c r="K336" s="33" t="s">
        <v>1412</v>
      </c>
      <c r="L336" s="11"/>
      <c r="M336" s="11" t="s">
        <v>1413</v>
      </c>
      <c r="N336" s="11" t="s">
        <v>1414</v>
      </c>
      <c r="O336" s="11" t="s">
        <v>1415</v>
      </c>
      <c r="P336" s="11"/>
      <c r="Q336" s="11"/>
      <c r="R336" s="15" t="s">
        <v>2406</v>
      </c>
      <c r="S336" s="64" t="s">
        <v>1412</v>
      </c>
      <c r="T336" s="92">
        <v>3125</v>
      </c>
      <c r="U336" s="67">
        <v>42536</v>
      </c>
      <c r="V336" s="42" t="s">
        <v>568</v>
      </c>
      <c r="W336" s="59"/>
      <c r="X336" s="58"/>
    </row>
    <row r="337" spans="1:24" ht="101.25" x14ac:dyDescent="0.25">
      <c r="A337" s="100" t="s">
        <v>2835</v>
      </c>
      <c r="B337" s="102" t="s">
        <v>1864</v>
      </c>
      <c r="C337" s="11" t="s">
        <v>1865</v>
      </c>
      <c r="D337" s="14"/>
      <c r="E337" s="76"/>
      <c r="F337" s="14" t="s">
        <v>2499</v>
      </c>
      <c r="G337" s="56"/>
      <c r="H337" s="11" t="s">
        <v>1867</v>
      </c>
      <c r="I337" s="11" t="s">
        <v>1872</v>
      </c>
      <c r="J337" s="31" t="s">
        <v>1868</v>
      </c>
      <c r="K337" s="33" t="s">
        <v>1869</v>
      </c>
      <c r="L337" s="11"/>
      <c r="M337" s="11" t="s">
        <v>1413</v>
      </c>
      <c r="N337" s="11" t="s">
        <v>1870</v>
      </c>
      <c r="O337" s="11" t="s">
        <v>1871</v>
      </c>
      <c r="P337" s="11"/>
      <c r="Q337" s="11"/>
      <c r="R337" s="15" t="s">
        <v>2406</v>
      </c>
      <c r="S337" s="64" t="s">
        <v>1869</v>
      </c>
      <c r="T337" s="92">
        <v>2500</v>
      </c>
      <c r="U337" s="67">
        <v>42550</v>
      </c>
      <c r="V337" s="42" t="s">
        <v>568</v>
      </c>
      <c r="W337" s="59"/>
      <c r="X337" s="58"/>
    </row>
    <row r="338" spans="1:24" ht="101.25" x14ac:dyDescent="0.25">
      <c r="A338" s="100" t="s">
        <v>2836</v>
      </c>
      <c r="B338" s="102" t="s">
        <v>214</v>
      </c>
      <c r="C338" s="11" t="s">
        <v>435</v>
      </c>
      <c r="D338" s="14" t="s">
        <v>52</v>
      </c>
      <c r="E338" s="79" t="s">
        <v>26</v>
      </c>
      <c r="F338" s="14" t="s">
        <v>2499</v>
      </c>
      <c r="G338" s="55"/>
      <c r="H338" s="11" t="s">
        <v>393</v>
      </c>
      <c r="I338" s="11" t="s">
        <v>395</v>
      </c>
      <c r="J338" s="31" t="s">
        <v>484</v>
      </c>
      <c r="K338" s="33" t="s">
        <v>477</v>
      </c>
      <c r="L338" s="11"/>
      <c r="M338" s="11"/>
      <c r="N338" s="11" t="s">
        <v>396</v>
      </c>
      <c r="O338" s="11" t="s">
        <v>394</v>
      </c>
      <c r="P338" s="11"/>
      <c r="Q338" s="11"/>
      <c r="R338" s="15" t="s">
        <v>2423</v>
      </c>
      <c r="S338" s="19" t="s">
        <v>397</v>
      </c>
      <c r="T338" s="91"/>
      <c r="U338" s="67">
        <v>42213</v>
      </c>
      <c r="V338" s="42" t="s">
        <v>568</v>
      </c>
      <c r="W338" s="59"/>
      <c r="X338" s="58"/>
    </row>
    <row r="339" spans="1:24" ht="30" x14ac:dyDescent="0.25">
      <c r="A339" s="100" t="s">
        <v>2837</v>
      </c>
      <c r="B339" s="102" t="s">
        <v>1598</v>
      </c>
      <c r="C339" s="11" t="s">
        <v>1599</v>
      </c>
      <c r="D339" s="14" t="s">
        <v>56</v>
      </c>
      <c r="E339" s="76" t="s">
        <v>26</v>
      </c>
      <c r="F339" s="14" t="s">
        <v>2499</v>
      </c>
      <c r="G339" s="61" t="s">
        <v>1023</v>
      </c>
      <c r="H339" s="11" t="s">
        <v>1985</v>
      </c>
      <c r="I339" s="11"/>
      <c r="J339" s="62" t="s">
        <v>561</v>
      </c>
      <c r="K339" s="63" t="s">
        <v>562</v>
      </c>
      <c r="L339" s="11"/>
      <c r="M339" s="11"/>
      <c r="N339" s="11" t="s">
        <v>1600</v>
      </c>
      <c r="O339" s="11" t="s">
        <v>1601</v>
      </c>
      <c r="P339" s="11"/>
      <c r="Q339" s="11"/>
      <c r="R339" s="15" t="s">
        <v>2422</v>
      </c>
      <c r="S339" s="17" t="s">
        <v>1602</v>
      </c>
      <c r="T339" s="93"/>
      <c r="U339" s="67">
        <v>42541</v>
      </c>
      <c r="V339" s="42" t="s">
        <v>568</v>
      </c>
      <c r="W339" s="59"/>
      <c r="X339" s="58"/>
    </row>
    <row r="340" spans="1:24" ht="168.75" x14ac:dyDescent="0.25">
      <c r="A340" s="100" t="s">
        <v>2838</v>
      </c>
      <c r="B340" s="102" t="s">
        <v>216</v>
      </c>
      <c r="C340" s="11"/>
      <c r="D340" s="14" t="s">
        <v>54</v>
      </c>
      <c r="E340" s="79" t="s">
        <v>2172</v>
      </c>
      <c r="F340" s="14" t="s">
        <v>2499</v>
      </c>
      <c r="G340" s="55"/>
      <c r="H340" s="11" t="s">
        <v>1906</v>
      </c>
      <c r="I340" s="11" t="s">
        <v>1905</v>
      </c>
      <c r="J340" s="30" t="s">
        <v>481</v>
      </c>
      <c r="K340" s="38" t="s">
        <v>1395</v>
      </c>
      <c r="L340" s="11"/>
      <c r="M340" s="11"/>
      <c r="N340" s="11" t="s">
        <v>215</v>
      </c>
      <c r="O340" s="11" t="s">
        <v>2277</v>
      </c>
      <c r="P340" s="11"/>
      <c r="Q340" s="11"/>
      <c r="R340" s="15" t="s">
        <v>2406</v>
      </c>
      <c r="S340" s="48" t="s">
        <v>402</v>
      </c>
      <c r="T340" s="91"/>
      <c r="U340" s="67">
        <v>42223</v>
      </c>
      <c r="V340" s="42" t="s">
        <v>568</v>
      </c>
      <c r="W340" s="59"/>
      <c r="X340" s="58"/>
    </row>
    <row r="341" spans="1:24" ht="101.25" x14ac:dyDescent="0.25">
      <c r="A341" s="100" t="s">
        <v>2839</v>
      </c>
      <c r="B341" s="102" t="s">
        <v>834</v>
      </c>
      <c r="C341" s="11" t="s">
        <v>2206</v>
      </c>
      <c r="D341" s="4" t="s">
        <v>226</v>
      </c>
      <c r="E341" s="79" t="s">
        <v>233</v>
      </c>
      <c r="F341" s="14" t="s">
        <v>2499</v>
      </c>
      <c r="G341" s="56"/>
      <c r="H341" s="11" t="s">
        <v>2115</v>
      </c>
      <c r="I341" s="11" t="s">
        <v>1063</v>
      </c>
      <c r="J341" s="31" t="s">
        <v>489</v>
      </c>
      <c r="K341" s="35"/>
      <c r="L341" s="110" t="s">
        <v>2323</v>
      </c>
      <c r="M341" s="11"/>
      <c r="N341" s="11" t="s">
        <v>181</v>
      </c>
      <c r="O341" s="11" t="s">
        <v>663</v>
      </c>
      <c r="P341" s="11"/>
      <c r="Q341" s="11"/>
      <c r="R341" s="15" t="s">
        <v>2403</v>
      </c>
      <c r="S341" s="48" t="s">
        <v>1064</v>
      </c>
      <c r="T341" s="91">
        <v>571.4</v>
      </c>
      <c r="U341" s="67">
        <v>42552</v>
      </c>
      <c r="V341" s="42" t="s">
        <v>568</v>
      </c>
      <c r="W341" s="59"/>
      <c r="X341" s="58"/>
    </row>
    <row r="342" spans="1:24" ht="45" x14ac:dyDescent="0.25">
      <c r="A342" s="100" t="s">
        <v>2840</v>
      </c>
      <c r="B342" s="102" t="s">
        <v>1583</v>
      </c>
      <c r="C342" s="11" t="s">
        <v>2472</v>
      </c>
      <c r="D342" s="14" t="s">
        <v>54</v>
      </c>
      <c r="E342" s="76" t="s">
        <v>26</v>
      </c>
      <c r="F342" s="14" t="s">
        <v>2499</v>
      </c>
      <c r="G342" s="56"/>
      <c r="H342" s="11" t="s">
        <v>1584</v>
      </c>
      <c r="I342" s="11"/>
      <c r="J342" s="31" t="s">
        <v>485</v>
      </c>
      <c r="K342" s="35"/>
      <c r="L342" s="11"/>
      <c r="M342" s="11"/>
      <c r="N342" s="11"/>
      <c r="O342" s="11" t="s">
        <v>1585</v>
      </c>
      <c r="P342" s="11"/>
      <c r="Q342" s="11"/>
      <c r="R342" s="15" t="s">
        <v>2406</v>
      </c>
      <c r="S342" s="48" t="s">
        <v>1586</v>
      </c>
      <c r="T342" s="93">
        <v>478.84</v>
      </c>
      <c r="U342" s="67">
        <v>42541</v>
      </c>
      <c r="V342" s="42" t="s">
        <v>568</v>
      </c>
      <c r="W342" s="59"/>
      <c r="X342" s="58"/>
    </row>
    <row r="343" spans="1:24" ht="123.75" x14ac:dyDescent="0.25">
      <c r="A343" s="100" t="s">
        <v>2841</v>
      </c>
      <c r="B343" s="102" t="s">
        <v>228</v>
      </c>
      <c r="C343" s="11" t="s">
        <v>229</v>
      </c>
      <c r="D343" s="14" t="s">
        <v>226</v>
      </c>
      <c r="E343" s="76" t="s">
        <v>233</v>
      </c>
      <c r="F343" s="14" t="s">
        <v>2499</v>
      </c>
      <c r="G343" s="56"/>
      <c r="H343" s="11" t="s">
        <v>2101</v>
      </c>
      <c r="I343" s="11"/>
      <c r="J343" s="31" t="s">
        <v>489</v>
      </c>
      <c r="K343" s="35"/>
      <c r="L343" s="110" t="s">
        <v>2325</v>
      </c>
      <c r="M343" s="11"/>
      <c r="N343" s="11" t="s">
        <v>181</v>
      </c>
      <c r="O343" s="11" t="s">
        <v>789</v>
      </c>
      <c r="P343" s="11"/>
      <c r="Q343" s="11"/>
      <c r="R343" s="15" t="s">
        <v>2403</v>
      </c>
      <c r="S343" s="19" t="s">
        <v>230</v>
      </c>
      <c r="T343" s="91">
        <v>588.54999999999995</v>
      </c>
      <c r="U343" s="67">
        <v>42206</v>
      </c>
      <c r="V343" s="42" t="s">
        <v>568</v>
      </c>
      <c r="W343" s="59"/>
      <c r="X343" s="58"/>
    </row>
    <row r="344" spans="1:24" ht="45" x14ac:dyDescent="0.25">
      <c r="A344" s="100" t="s">
        <v>2842</v>
      </c>
      <c r="B344" s="102" t="s">
        <v>1400</v>
      </c>
      <c r="C344" s="11" t="s">
        <v>1484</v>
      </c>
      <c r="D344" s="14" t="s">
        <v>52</v>
      </c>
      <c r="E344" s="79" t="s">
        <v>26</v>
      </c>
      <c r="F344" s="14" t="s">
        <v>2499</v>
      </c>
      <c r="G344" s="56"/>
      <c r="H344" s="11" t="s">
        <v>1401</v>
      </c>
      <c r="I344" s="11"/>
      <c r="J344" s="31" t="s">
        <v>484</v>
      </c>
      <c r="K344" s="33" t="s">
        <v>477</v>
      </c>
      <c r="L344" s="11"/>
      <c r="M344" s="11"/>
      <c r="N344" s="11" t="s">
        <v>1616</v>
      </c>
      <c r="O344" s="11" t="s">
        <v>1402</v>
      </c>
      <c r="P344" s="11"/>
      <c r="Q344" s="11"/>
      <c r="R344" s="15" t="s">
        <v>2423</v>
      </c>
      <c r="S344" s="17" t="s">
        <v>1403</v>
      </c>
      <c r="T344" s="93"/>
      <c r="U344" s="67">
        <v>42536</v>
      </c>
      <c r="V344" s="42" t="s">
        <v>568</v>
      </c>
      <c r="W344" s="59"/>
      <c r="X344" s="58"/>
    </row>
    <row r="345" spans="1:24" ht="45" x14ac:dyDescent="0.25">
      <c r="A345" s="100" t="s">
        <v>2843</v>
      </c>
      <c r="B345" s="102" t="s">
        <v>1610</v>
      </c>
      <c r="C345" s="11" t="s">
        <v>1611</v>
      </c>
      <c r="D345" s="14" t="s">
        <v>54</v>
      </c>
      <c r="E345" s="79" t="s">
        <v>2172</v>
      </c>
      <c r="F345" s="14" t="s">
        <v>2499</v>
      </c>
      <c r="G345" s="61"/>
      <c r="H345" s="11" t="s">
        <v>1612</v>
      </c>
      <c r="I345" s="11"/>
      <c r="J345" s="31" t="s">
        <v>481</v>
      </c>
      <c r="K345" s="38" t="s">
        <v>1395</v>
      </c>
      <c r="L345" s="11"/>
      <c r="M345" s="11"/>
      <c r="N345" s="11" t="s">
        <v>1613</v>
      </c>
      <c r="O345" s="11" t="s">
        <v>1614</v>
      </c>
      <c r="P345" s="11"/>
      <c r="Q345" s="11"/>
      <c r="R345" s="15" t="s">
        <v>2406</v>
      </c>
      <c r="S345" s="17" t="s">
        <v>1615</v>
      </c>
      <c r="T345" s="93"/>
      <c r="U345" s="67">
        <v>42541</v>
      </c>
      <c r="V345" s="42" t="s">
        <v>568</v>
      </c>
      <c r="W345" s="59"/>
      <c r="X345" s="58"/>
    </row>
    <row r="346" spans="1:24" ht="56.25" x14ac:dyDescent="0.25">
      <c r="A346" s="100" t="s">
        <v>2844</v>
      </c>
      <c r="B346" s="102" t="s">
        <v>404</v>
      </c>
      <c r="C346" s="11" t="s">
        <v>161</v>
      </c>
      <c r="D346" s="14" t="s">
        <v>1529</v>
      </c>
      <c r="E346" s="76" t="s">
        <v>26</v>
      </c>
      <c r="F346" s="14" t="s">
        <v>2499</v>
      </c>
      <c r="G346" s="57"/>
      <c r="H346" s="11"/>
      <c r="I346" s="11" t="s">
        <v>2498</v>
      </c>
      <c r="J346" s="31"/>
      <c r="K346" s="38"/>
      <c r="L346" s="11"/>
      <c r="M346" s="11"/>
      <c r="N346" s="11"/>
      <c r="O346" s="11"/>
      <c r="P346" s="11"/>
      <c r="Q346" s="11"/>
      <c r="R346" s="15"/>
      <c r="S346" s="19" t="s">
        <v>403</v>
      </c>
      <c r="T346" s="91"/>
      <c r="U346" s="67">
        <v>42557</v>
      </c>
      <c r="V346" s="42" t="s">
        <v>568</v>
      </c>
      <c r="W346" s="59"/>
      <c r="X346" s="58"/>
    </row>
    <row r="347" spans="1:24" ht="45" x14ac:dyDescent="0.25">
      <c r="A347" s="100" t="s">
        <v>2845</v>
      </c>
      <c r="B347" s="102" t="s">
        <v>1617</v>
      </c>
      <c r="C347" s="11"/>
      <c r="D347" s="14" t="s">
        <v>56</v>
      </c>
      <c r="E347" s="76" t="s">
        <v>2171</v>
      </c>
      <c r="F347" s="14" t="s">
        <v>2499</v>
      </c>
      <c r="G347" s="61" t="s">
        <v>1023</v>
      </c>
      <c r="H347" s="11" t="s">
        <v>1986</v>
      </c>
      <c r="I347" s="11"/>
      <c r="J347" s="31" t="s">
        <v>478</v>
      </c>
      <c r="K347" s="33" t="s">
        <v>1761</v>
      </c>
      <c r="L347" s="11"/>
      <c r="M347" s="11"/>
      <c r="N347" s="11" t="s">
        <v>29</v>
      </c>
      <c r="O347" s="11" t="s">
        <v>1755</v>
      </c>
      <c r="P347" s="11"/>
      <c r="Q347" s="11"/>
      <c r="R347" s="15" t="s">
        <v>2426</v>
      </c>
      <c r="S347" s="48" t="s">
        <v>1756</v>
      </c>
      <c r="T347" s="91"/>
      <c r="U347" s="67">
        <v>42548</v>
      </c>
      <c r="V347" s="42" t="s">
        <v>568</v>
      </c>
      <c r="W347" s="59"/>
      <c r="X347" s="58"/>
    </row>
    <row r="348" spans="1:24" ht="33.75" x14ac:dyDescent="0.25">
      <c r="A348" s="100" t="s">
        <v>2846</v>
      </c>
      <c r="B348" s="102" t="s">
        <v>835</v>
      </c>
      <c r="C348" s="11" t="s">
        <v>836</v>
      </c>
      <c r="D348" s="14" t="s">
        <v>54</v>
      </c>
      <c r="E348" s="79" t="s">
        <v>2172</v>
      </c>
      <c r="F348" s="14" t="s">
        <v>2499</v>
      </c>
      <c r="G348" s="55"/>
      <c r="H348" s="11" t="s">
        <v>837</v>
      </c>
      <c r="I348" s="11" t="s">
        <v>840</v>
      </c>
      <c r="J348" s="31" t="s">
        <v>481</v>
      </c>
      <c r="K348" s="38" t="s">
        <v>1395</v>
      </c>
      <c r="L348" s="108" t="s">
        <v>2283</v>
      </c>
      <c r="M348" s="11"/>
      <c r="N348" s="11" t="s">
        <v>838</v>
      </c>
      <c r="O348" s="11" t="s">
        <v>1333</v>
      </c>
      <c r="P348" s="11"/>
      <c r="Q348" s="11"/>
      <c r="R348" s="15" t="s">
        <v>2406</v>
      </c>
      <c r="S348" s="48" t="s">
        <v>839</v>
      </c>
      <c r="T348" s="91"/>
      <c r="U348" s="67">
        <v>42534</v>
      </c>
      <c r="V348" s="42" t="s">
        <v>568</v>
      </c>
      <c r="W348" s="59"/>
      <c r="X348" s="58"/>
    </row>
    <row r="349" spans="1:24" ht="90" x14ac:dyDescent="0.25">
      <c r="A349" s="100" t="s">
        <v>2847</v>
      </c>
      <c r="B349" s="102" t="s">
        <v>1065</v>
      </c>
      <c r="C349" s="11" t="s">
        <v>2387</v>
      </c>
      <c r="D349" s="14" t="s">
        <v>226</v>
      </c>
      <c r="E349" s="76" t="s">
        <v>233</v>
      </c>
      <c r="F349" s="14" t="s">
        <v>2499</v>
      </c>
      <c r="G349" s="55"/>
      <c r="H349" s="11" t="s">
        <v>2116</v>
      </c>
      <c r="I349" s="11"/>
      <c r="J349" s="31" t="s">
        <v>489</v>
      </c>
      <c r="K349" s="35"/>
      <c r="L349" s="110" t="s">
        <v>2311</v>
      </c>
      <c r="M349" s="11"/>
      <c r="N349" s="11" t="s">
        <v>231</v>
      </c>
      <c r="O349" s="11" t="s">
        <v>789</v>
      </c>
      <c r="P349" s="11"/>
      <c r="Q349" s="11"/>
      <c r="R349" s="15" t="s">
        <v>2403</v>
      </c>
      <c r="S349" s="21" t="s">
        <v>232</v>
      </c>
      <c r="T349" s="92"/>
      <c r="U349" s="67">
        <v>42222</v>
      </c>
      <c r="V349" s="42" t="s">
        <v>568</v>
      </c>
      <c r="W349" s="59"/>
      <c r="X349" s="58"/>
    </row>
    <row r="350" spans="1:24" ht="101.25" x14ac:dyDescent="0.25">
      <c r="A350" s="100" t="s">
        <v>2848</v>
      </c>
      <c r="B350" s="102" t="s">
        <v>1618</v>
      </c>
      <c r="C350" s="11"/>
      <c r="D350" s="14" t="s">
        <v>226</v>
      </c>
      <c r="E350" s="76" t="s">
        <v>233</v>
      </c>
      <c r="F350" s="14" t="s">
        <v>2499</v>
      </c>
      <c r="G350" s="61"/>
      <c r="H350" s="11" t="s">
        <v>2117</v>
      </c>
      <c r="I350" s="11"/>
      <c r="J350" s="62" t="s">
        <v>489</v>
      </c>
      <c r="K350" s="63"/>
      <c r="L350" s="110" t="s">
        <v>2327</v>
      </c>
      <c r="M350" s="11"/>
      <c r="N350" s="11" t="s">
        <v>181</v>
      </c>
      <c r="O350" s="11" t="s">
        <v>1619</v>
      </c>
      <c r="P350" s="11"/>
      <c r="Q350" s="11"/>
      <c r="R350" s="15" t="s">
        <v>2403</v>
      </c>
      <c r="S350" s="48" t="s">
        <v>1620</v>
      </c>
      <c r="T350" s="91"/>
      <c r="U350" s="67">
        <v>42541</v>
      </c>
      <c r="V350" s="42" t="s">
        <v>568</v>
      </c>
      <c r="W350" s="59"/>
      <c r="X350" s="58"/>
    </row>
    <row r="351" spans="1:24" ht="45" x14ac:dyDescent="0.25">
      <c r="A351" s="100" t="s">
        <v>2849</v>
      </c>
      <c r="B351" s="102" t="s">
        <v>846</v>
      </c>
      <c r="C351" s="11" t="s">
        <v>847</v>
      </c>
      <c r="D351" s="14" t="s">
        <v>653</v>
      </c>
      <c r="E351" s="76" t="s">
        <v>2171</v>
      </c>
      <c r="F351" s="14" t="s">
        <v>2499</v>
      </c>
      <c r="G351" s="56" t="s">
        <v>1023</v>
      </c>
      <c r="H351" s="11" t="s">
        <v>1987</v>
      </c>
      <c r="I351" s="11" t="s">
        <v>613</v>
      </c>
      <c r="J351" s="31" t="s">
        <v>478</v>
      </c>
      <c r="K351" s="33" t="s">
        <v>1761</v>
      </c>
      <c r="L351" s="11"/>
      <c r="M351" s="11" t="s">
        <v>296</v>
      </c>
      <c r="N351" s="11" t="s">
        <v>848</v>
      </c>
      <c r="O351" s="11" t="s">
        <v>378</v>
      </c>
      <c r="P351" s="11"/>
      <c r="Q351" s="11"/>
      <c r="R351" s="15" t="s">
        <v>2426</v>
      </c>
      <c r="S351" s="48" t="s">
        <v>845</v>
      </c>
      <c r="T351" s="91"/>
      <c r="U351" s="67">
        <v>42213</v>
      </c>
      <c r="V351" s="42" t="s">
        <v>568</v>
      </c>
      <c r="W351" s="59"/>
      <c r="X351" s="58"/>
    </row>
    <row r="352" spans="1:24" ht="90" x14ac:dyDescent="0.25">
      <c r="A352" s="100" t="s">
        <v>2850</v>
      </c>
      <c r="B352" s="102" t="s">
        <v>1621</v>
      </c>
      <c r="C352" s="11" t="s">
        <v>1704</v>
      </c>
      <c r="D352" s="14" t="s">
        <v>209</v>
      </c>
      <c r="E352" s="76" t="s">
        <v>26</v>
      </c>
      <c r="F352" s="14" t="s">
        <v>2499</v>
      </c>
      <c r="G352" s="61" t="s">
        <v>1027</v>
      </c>
      <c r="H352" s="11" t="s">
        <v>2070</v>
      </c>
      <c r="I352" s="11" t="s">
        <v>1597</v>
      </c>
      <c r="J352" s="62" t="s">
        <v>486</v>
      </c>
      <c r="K352" s="63"/>
      <c r="L352" s="109" t="s">
        <v>2336</v>
      </c>
      <c r="M352" s="11" t="s">
        <v>58</v>
      </c>
      <c r="N352" s="11" t="s">
        <v>1703</v>
      </c>
      <c r="O352" s="11" t="s">
        <v>378</v>
      </c>
      <c r="P352" s="11"/>
      <c r="Q352" s="11"/>
      <c r="R352" s="15" t="s">
        <v>2406</v>
      </c>
      <c r="S352" s="17" t="s">
        <v>1622</v>
      </c>
      <c r="T352" s="93">
        <v>689.1</v>
      </c>
      <c r="U352" s="67">
        <v>42541</v>
      </c>
      <c r="V352" s="42" t="s">
        <v>568</v>
      </c>
      <c r="W352" s="59"/>
      <c r="X352" s="58"/>
    </row>
    <row r="353" spans="1:24" ht="101.25" x14ac:dyDescent="0.25">
      <c r="A353" s="100" t="s">
        <v>2851</v>
      </c>
      <c r="B353" s="102" t="s">
        <v>892</v>
      </c>
      <c r="C353" s="11"/>
      <c r="D353" s="14" t="s">
        <v>52</v>
      </c>
      <c r="E353" s="79" t="s">
        <v>26</v>
      </c>
      <c r="F353" s="14" t="s">
        <v>2499</v>
      </c>
      <c r="G353" s="55"/>
      <c r="H353" s="11" t="s">
        <v>393</v>
      </c>
      <c r="I353" s="11" t="s">
        <v>893</v>
      </c>
      <c r="J353" s="31" t="s">
        <v>484</v>
      </c>
      <c r="K353" s="33" t="s">
        <v>477</v>
      </c>
      <c r="L353" s="11"/>
      <c r="M353" s="11"/>
      <c r="N353" s="11" t="s">
        <v>894</v>
      </c>
      <c r="O353" s="11" t="s">
        <v>895</v>
      </c>
      <c r="P353" s="11"/>
      <c r="Q353" s="11"/>
      <c r="R353" s="15" t="s">
        <v>2423</v>
      </c>
      <c r="S353" s="48" t="s">
        <v>896</v>
      </c>
      <c r="T353" s="91"/>
      <c r="U353" s="67">
        <v>42213</v>
      </c>
      <c r="V353" s="42" t="s">
        <v>568</v>
      </c>
      <c r="W353" s="59"/>
      <c r="X353" s="58"/>
    </row>
    <row r="354" spans="1:24" ht="101.25" x14ac:dyDescent="0.25">
      <c r="A354" s="100" t="s">
        <v>2852</v>
      </c>
      <c r="B354" s="102" t="s">
        <v>880</v>
      </c>
      <c r="C354" s="11"/>
      <c r="D354" s="14" t="s">
        <v>226</v>
      </c>
      <c r="E354" s="76" t="s">
        <v>233</v>
      </c>
      <c r="F354" s="14" t="s">
        <v>2499</v>
      </c>
      <c r="G354" s="55"/>
      <c r="H354" s="11" t="s">
        <v>2113</v>
      </c>
      <c r="I354" s="11" t="s">
        <v>881</v>
      </c>
      <c r="J354" s="31" t="s">
        <v>489</v>
      </c>
      <c r="K354" s="35"/>
      <c r="L354" s="110" t="s">
        <v>2317</v>
      </c>
      <c r="M354" s="11"/>
      <c r="N354" s="11" t="s">
        <v>2077</v>
      </c>
      <c r="O354" s="11" t="s">
        <v>2078</v>
      </c>
      <c r="P354" s="11"/>
      <c r="Q354" s="11"/>
      <c r="R354" s="15" t="s">
        <v>2403</v>
      </c>
      <c r="S354" s="48" t="s">
        <v>882</v>
      </c>
      <c r="T354" s="91">
        <v>628.5</v>
      </c>
      <c r="U354" s="67">
        <v>42552</v>
      </c>
      <c r="V354" s="42" t="s">
        <v>568</v>
      </c>
      <c r="W354" s="59"/>
      <c r="X354" s="58"/>
    </row>
    <row r="355" spans="1:24" ht="22.5" x14ac:dyDescent="0.25">
      <c r="A355" s="100" t="s">
        <v>2853</v>
      </c>
      <c r="B355" s="102" t="s">
        <v>849</v>
      </c>
      <c r="C355" s="11" t="s">
        <v>850</v>
      </c>
      <c r="D355" s="14" t="s">
        <v>653</v>
      </c>
      <c r="E355" s="76" t="s">
        <v>26</v>
      </c>
      <c r="F355" s="14" t="s">
        <v>2499</v>
      </c>
      <c r="G355" s="56" t="s">
        <v>1023</v>
      </c>
      <c r="H355" s="11" t="s">
        <v>1987</v>
      </c>
      <c r="I355" s="11"/>
      <c r="J355" s="31" t="s">
        <v>486</v>
      </c>
      <c r="K355" s="35"/>
      <c r="L355" s="11"/>
      <c r="M355" s="11"/>
      <c r="N355" s="11" t="s">
        <v>29</v>
      </c>
      <c r="O355" s="11" t="s">
        <v>851</v>
      </c>
      <c r="P355" s="11"/>
      <c r="Q355" s="11"/>
      <c r="R355" s="15" t="s">
        <v>2406</v>
      </c>
      <c r="S355" s="48" t="s">
        <v>852</v>
      </c>
      <c r="T355" s="91">
        <v>350.47</v>
      </c>
      <c r="U355" s="67">
        <v>42213</v>
      </c>
      <c r="V355" s="42" t="s">
        <v>568</v>
      </c>
      <c r="W355" s="59"/>
      <c r="X355" s="58"/>
    </row>
    <row r="356" spans="1:24" ht="101.25" x14ac:dyDescent="0.25">
      <c r="A356" s="100" t="s">
        <v>2854</v>
      </c>
      <c r="B356" s="102" t="s">
        <v>1766</v>
      </c>
      <c r="C356" s="11" t="s">
        <v>2213</v>
      </c>
      <c r="D356" s="14" t="s">
        <v>209</v>
      </c>
      <c r="E356" s="76" t="s">
        <v>26</v>
      </c>
      <c r="F356" s="14" t="s">
        <v>2499</v>
      </c>
      <c r="G356" s="56" t="s">
        <v>1027</v>
      </c>
      <c r="H356" s="11" t="s">
        <v>2071</v>
      </c>
      <c r="I356" s="11" t="s">
        <v>2212</v>
      </c>
      <c r="J356" s="31" t="s">
        <v>486</v>
      </c>
      <c r="K356" s="35"/>
      <c r="L356" s="110" t="s">
        <v>2290</v>
      </c>
      <c r="M356" s="11" t="s">
        <v>58</v>
      </c>
      <c r="N356" s="11" t="s">
        <v>1767</v>
      </c>
      <c r="O356" s="11" t="s">
        <v>378</v>
      </c>
      <c r="P356" s="11"/>
      <c r="Q356" s="11"/>
      <c r="R356" s="15" t="s">
        <v>2406</v>
      </c>
      <c r="S356" s="17" t="s">
        <v>1768</v>
      </c>
      <c r="T356" s="93"/>
      <c r="U356" s="67">
        <v>42549</v>
      </c>
      <c r="V356" s="42" t="s">
        <v>568</v>
      </c>
      <c r="W356" s="59"/>
      <c r="X356" s="58"/>
    </row>
    <row r="357" spans="1:24" ht="101.25" x14ac:dyDescent="0.25">
      <c r="A357" s="100" t="s">
        <v>2855</v>
      </c>
      <c r="B357" s="102" t="s">
        <v>853</v>
      </c>
      <c r="C357" s="11"/>
      <c r="D357" s="14" t="s">
        <v>226</v>
      </c>
      <c r="E357" s="76" t="s">
        <v>233</v>
      </c>
      <c r="F357" s="14" t="s">
        <v>2499</v>
      </c>
      <c r="G357" s="55"/>
      <c r="H357" s="11" t="s">
        <v>2118</v>
      </c>
      <c r="I357" s="11" t="s">
        <v>2079</v>
      </c>
      <c r="J357" s="31" t="s">
        <v>489</v>
      </c>
      <c r="K357" s="35"/>
      <c r="L357" s="110" t="s">
        <v>2316</v>
      </c>
      <c r="M357" s="11"/>
      <c r="N357" s="11" t="s">
        <v>2080</v>
      </c>
      <c r="O357" s="11" t="s">
        <v>1709</v>
      </c>
      <c r="P357" s="11"/>
      <c r="Q357" s="11"/>
      <c r="R357" s="15" t="s">
        <v>2403</v>
      </c>
      <c r="S357" s="48" t="s">
        <v>854</v>
      </c>
      <c r="T357" s="91">
        <v>685.68</v>
      </c>
      <c r="U357" s="67">
        <v>42552</v>
      </c>
      <c r="V357" s="42" t="s">
        <v>568</v>
      </c>
      <c r="W357" s="59"/>
      <c r="X357" s="58"/>
    </row>
    <row r="358" spans="1:24" ht="45" x14ac:dyDescent="0.25">
      <c r="A358" s="100" t="s">
        <v>2856</v>
      </c>
      <c r="B358" s="102" t="s">
        <v>891</v>
      </c>
      <c r="C358" s="11" t="s">
        <v>888</v>
      </c>
      <c r="D358" s="14" t="s">
        <v>103</v>
      </c>
      <c r="E358" s="76" t="s">
        <v>233</v>
      </c>
      <c r="F358" s="14" t="s">
        <v>2499</v>
      </c>
      <c r="G358" s="55" t="s">
        <v>1024</v>
      </c>
      <c r="H358" s="11" t="s">
        <v>2047</v>
      </c>
      <c r="I358" s="11"/>
      <c r="J358" s="31" t="s">
        <v>489</v>
      </c>
      <c r="K358" s="35"/>
      <c r="L358" s="110" t="s">
        <v>2334</v>
      </c>
      <c r="M358" s="11"/>
      <c r="N358" s="11" t="s">
        <v>169</v>
      </c>
      <c r="O358" s="11" t="s">
        <v>889</v>
      </c>
      <c r="P358" s="11"/>
      <c r="Q358" s="11"/>
      <c r="R358" s="15" t="s">
        <v>2403</v>
      </c>
      <c r="S358" s="48" t="s">
        <v>890</v>
      </c>
      <c r="T358" s="91">
        <v>448.6</v>
      </c>
      <c r="U358" s="67">
        <v>42213</v>
      </c>
      <c r="V358" s="42" t="s">
        <v>568</v>
      </c>
      <c r="W358" s="59"/>
      <c r="X358" s="58"/>
    </row>
    <row r="359" spans="1:24" ht="78.75" x14ac:dyDescent="0.25">
      <c r="A359" s="100" t="s">
        <v>2857</v>
      </c>
      <c r="B359" s="102" t="s">
        <v>1781</v>
      </c>
      <c r="C359" s="11"/>
      <c r="D359" s="14" t="s">
        <v>53</v>
      </c>
      <c r="E359" s="79" t="s">
        <v>2172</v>
      </c>
      <c r="F359" s="14" t="s">
        <v>2499</v>
      </c>
      <c r="G359" s="56"/>
      <c r="H359" s="11" t="s">
        <v>1782</v>
      </c>
      <c r="I359" s="11"/>
      <c r="J359" s="31" t="s">
        <v>481</v>
      </c>
      <c r="K359" s="38" t="s">
        <v>1395</v>
      </c>
      <c r="L359" s="108" t="s">
        <v>2283</v>
      </c>
      <c r="M359" s="11"/>
      <c r="N359" s="11" t="s">
        <v>49</v>
      </c>
      <c r="O359" s="11" t="s">
        <v>1784</v>
      </c>
      <c r="P359" s="11"/>
      <c r="Q359" s="11"/>
      <c r="R359" s="15" t="s">
        <v>2406</v>
      </c>
      <c r="S359" s="17" t="s">
        <v>1783</v>
      </c>
      <c r="T359" s="93"/>
      <c r="U359" s="67">
        <v>42549</v>
      </c>
      <c r="V359" s="42" t="s">
        <v>568</v>
      </c>
      <c r="W359" s="59"/>
      <c r="X359" s="58"/>
    </row>
    <row r="360" spans="1:24" ht="135" x14ac:dyDescent="0.25">
      <c r="A360" s="100" t="s">
        <v>2858</v>
      </c>
      <c r="B360" s="102" t="s">
        <v>841</v>
      </c>
      <c r="C360" s="11" t="s">
        <v>842</v>
      </c>
      <c r="D360" s="14" t="s">
        <v>53</v>
      </c>
      <c r="E360" s="76" t="s">
        <v>26</v>
      </c>
      <c r="F360" s="14" t="s">
        <v>2499</v>
      </c>
      <c r="G360" s="55" t="s">
        <v>1026</v>
      </c>
      <c r="H360" s="11" t="s">
        <v>2161</v>
      </c>
      <c r="I360" s="11" t="s">
        <v>843</v>
      </c>
      <c r="J360" s="31" t="s">
        <v>555</v>
      </c>
      <c r="K360" s="35"/>
      <c r="L360" s="109" t="s">
        <v>2336</v>
      </c>
      <c r="M360" s="11" t="s">
        <v>59</v>
      </c>
      <c r="N360" s="11" t="s">
        <v>767</v>
      </c>
      <c r="O360" s="11" t="s">
        <v>407</v>
      </c>
      <c r="P360" s="11"/>
      <c r="Q360" s="11"/>
      <c r="R360" s="15" t="s">
        <v>2406</v>
      </c>
      <c r="S360" s="48" t="s">
        <v>844</v>
      </c>
      <c r="T360" s="91">
        <v>751.76</v>
      </c>
      <c r="U360" s="67">
        <v>42213</v>
      </c>
      <c r="V360" s="42" t="s">
        <v>568</v>
      </c>
      <c r="W360" s="59"/>
      <c r="X360" s="58"/>
    </row>
    <row r="361" spans="1:24" ht="60" x14ac:dyDescent="0.25">
      <c r="A361" s="100" t="s">
        <v>2859</v>
      </c>
      <c r="B361" s="102" t="s">
        <v>162</v>
      </c>
      <c r="C361" s="11" t="s">
        <v>438</v>
      </c>
      <c r="D361" s="14" t="s">
        <v>103</v>
      </c>
      <c r="E361" s="78" t="s">
        <v>2169</v>
      </c>
      <c r="F361" s="14" t="s">
        <v>2499</v>
      </c>
      <c r="G361" s="55" t="s">
        <v>1024</v>
      </c>
      <c r="H361" s="11" t="s">
        <v>1998</v>
      </c>
      <c r="I361" s="11" t="s">
        <v>242</v>
      </c>
      <c r="J361" s="31" t="s">
        <v>512</v>
      </c>
      <c r="K361" s="33" t="s">
        <v>511</v>
      </c>
      <c r="L361" s="11"/>
      <c r="M361" s="11"/>
      <c r="N361" s="11" t="s">
        <v>33</v>
      </c>
      <c r="O361" s="11" t="s">
        <v>241</v>
      </c>
      <c r="P361" s="11"/>
      <c r="Q361" s="11"/>
      <c r="R361" s="15" t="s">
        <v>2429</v>
      </c>
      <c r="S361" s="19" t="s">
        <v>460</v>
      </c>
      <c r="T361" s="91"/>
      <c r="U361" s="67">
        <v>42206</v>
      </c>
      <c r="V361" s="42" t="s">
        <v>568</v>
      </c>
      <c r="W361" s="59"/>
      <c r="X361" s="58"/>
    </row>
    <row r="362" spans="1:24" ht="157.5" x14ac:dyDescent="0.25">
      <c r="A362" s="100" t="s">
        <v>2860</v>
      </c>
      <c r="B362" s="102" t="s">
        <v>1769</v>
      </c>
      <c r="C362" s="11" t="s">
        <v>1770</v>
      </c>
      <c r="D362" s="14" t="s">
        <v>1469</v>
      </c>
      <c r="E362" s="76" t="s">
        <v>2172</v>
      </c>
      <c r="F362" s="14" t="s">
        <v>2499</v>
      </c>
      <c r="G362" s="56" t="s">
        <v>1027</v>
      </c>
      <c r="H362" s="11" t="s">
        <v>1771</v>
      </c>
      <c r="I362" s="11"/>
      <c r="J362" s="31" t="s">
        <v>482</v>
      </c>
      <c r="K362" s="33" t="s">
        <v>1143</v>
      </c>
      <c r="L362" s="110" t="s">
        <v>2296</v>
      </c>
      <c r="M362" s="11" t="s">
        <v>57</v>
      </c>
      <c r="N362" s="11" t="s">
        <v>169</v>
      </c>
      <c r="O362" s="11" t="s">
        <v>1772</v>
      </c>
      <c r="P362" s="11"/>
      <c r="Q362" s="11"/>
      <c r="R362" s="15" t="s">
        <v>2406</v>
      </c>
      <c r="S362" s="48" t="s">
        <v>1773</v>
      </c>
      <c r="T362" s="91"/>
      <c r="U362" s="67">
        <v>42549</v>
      </c>
      <c r="V362" s="42" t="s">
        <v>568</v>
      </c>
      <c r="W362" s="59"/>
      <c r="X362" s="58"/>
    </row>
    <row r="363" spans="1:24" ht="157.5" x14ac:dyDescent="0.25">
      <c r="A363" s="100" t="s">
        <v>2861</v>
      </c>
      <c r="B363" s="102" t="s">
        <v>855</v>
      </c>
      <c r="C363" s="11"/>
      <c r="D363" s="14" t="s">
        <v>856</v>
      </c>
      <c r="E363" s="76" t="s">
        <v>2172</v>
      </c>
      <c r="F363" s="14" t="s">
        <v>2499</v>
      </c>
      <c r="G363" s="55"/>
      <c r="H363" s="11" t="s">
        <v>1145</v>
      </c>
      <c r="I363" s="11" t="s">
        <v>1146</v>
      </c>
      <c r="J363" s="31" t="s">
        <v>482</v>
      </c>
      <c r="K363" s="33" t="s">
        <v>1143</v>
      </c>
      <c r="L363" s="110" t="s">
        <v>2297</v>
      </c>
      <c r="M363" s="46"/>
      <c r="N363" s="11" t="s">
        <v>857</v>
      </c>
      <c r="O363" s="11" t="s">
        <v>1144</v>
      </c>
      <c r="P363" s="11"/>
      <c r="Q363" s="11"/>
      <c r="R363" s="15" t="s">
        <v>2406</v>
      </c>
      <c r="S363" s="48" t="s">
        <v>858</v>
      </c>
      <c r="T363" s="91"/>
      <c r="U363" s="67">
        <v>42530</v>
      </c>
      <c r="V363" s="42" t="s">
        <v>568</v>
      </c>
      <c r="W363" s="59"/>
      <c r="X363" s="58"/>
    </row>
    <row r="364" spans="1:24" ht="67.5" x14ac:dyDescent="0.25">
      <c r="A364" s="100" t="s">
        <v>2862</v>
      </c>
      <c r="B364" s="102" t="s">
        <v>163</v>
      </c>
      <c r="C364" s="11" t="s">
        <v>243</v>
      </c>
      <c r="D364" s="14" t="s">
        <v>56</v>
      </c>
      <c r="E364" s="76" t="s">
        <v>2174</v>
      </c>
      <c r="F364" s="14" t="s">
        <v>2499</v>
      </c>
      <c r="G364" s="56" t="s">
        <v>1023</v>
      </c>
      <c r="H364" s="11" t="s">
        <v>1942</v>
      </c>
      <c r="I364" s="11"/>
      <c r="J364" s="31"/>
      <c r="K364" s="35"/>
      <c r="L364" s="11"/>
      <c r="M364" s="11"/>
      <c r="N364" s="11" t="s">
        <v>29</v>
      </c>
      <c r="O364" s="11" t="s">
        <v>30</v>
      </c>
      <c r="P364" s="11"/>
      <c r="Q364" s="11"/>
      <c r="R364" s="15" t="s">
        <v>2419</v>
      </c>
      <c r="S364" s="10" t="s">
        <v>92</v>
      </c>
      <c r="T364" s="91"/>
      <c r="U364" s="67">
        <v>42206</v>
      </c>
      <c r="V364" s="42" t="s">
        <v>568</v>
      </c>
      <c r="W364" s="59"/>
      <c r="X364" s="58"/>
    </row>
    <row r="365" spans="1:24" ht="101.25" x14ac:dyDescent="0.25">
      <c r="A365" s="100" t="s">
        <v>2863</v>
      </c>
      <c r="B365" s="102" t="s">
        <v>1792</v>
      </c>
      <c r="C365" s="11" t="s">
        <v>1793</v>
      </c>
      <c r="D365" s="14" t="s">
        <v>226</v>
      </c>
      <c r="E365" s="76" t="s">
        <v>233</v>
      </c>
      <c r="F365" s="14" t="s">
        <v>2499</v>
      </c>
      <c r="G365" s="56"/>
      <c r="H365" s="11" t="s">
        <v>2119</v>
      </c>
      <c r="I365" s="11"/>
      <c r="J365" s="31" t="s">
        <v>489</v>
      </c>
      <c r="K365" s="35"/>
      <c r="L365" s="110" t="s">
        <v>2314</v>
      </c>
      <c r="M365" s="11"/>
      <c r="N365" s="11" t="s">
        <v>181</v>
      </c>
      <c r="O365" s="11" t="s">
        <v>1794</v>
      </c>
      <c r="P365" s="11"/>
      <c r="Q365" s="11"/>
      <c r="R365" s="15" t="s">
        <v>2403</v>
      </c>
      <c r="S365" s="48" t="s">
        <v>1795</v>
      </c>
      <c r="T365" s="91">
        <v>972.52</v>
      </c>
      <c r="U365" s="67">
        <v>42549</v>
      </c>
      <c r="V365" s="42" t="s">
        <v>568</v>
      </c>
      <c r="W365" s="59"/>
      <c r="X365" s="58"/>
    </row>
    <row r="366" spans="1:24" ht="67.5" x14ac:dyDescent="0.25">
      <c r="A366" s="100" t="s">
        <v>2864</v>
      </c>
      <c r="B366" s="102" t="s">
        <v>859</v>
      </c>
      <c r="C366" s="11" t="s">
        <v>865</v>
      </c>
      <c r="D366" s="14" t="s">
        <v>340</v>
      </c>
      <c r="E366" s="76" t="s">
        <v>26</v>
      </c>
      <c r="F366" s="14" t="s">
        <v>2499</v>
      </c>
      <c r="G366" s="55"/>
      <c r="H366" s="11" t="s">
        <v>863</v>
      </c>
      <c r="I366" s="11" t="s">
        <v>860</v>
      </c>
      <c r="J366" s="31" t="s">
        <v>486</v>
      </c>
      <c r="K366" s="35"/>
      <c r="L366" s="109" t="s">
        <v>2373</v>
      </c>
      <c r="M366" s="11"/>
      <c r="N366" s="11" t="s">
        <v>861</v>
      </c>
      <c r="O366" s="11" t="s">
        <v>864</v>
      </c>
      <c r="P366" s="11"/>
      <c r="Q366" s="11"/>
      <c r="R366" s="15" t="s">
        <v>2406</v>
      </c>
      <c r="S366" s="48" t="s">
        <v>862</v>
      </c>
      <c r="T366" s="91">
        <v>1226.4000000000001</v>
      </c>
      <c r="U366" s="67">
        <v>42213</v>
      </c>
      <c r="V366" s="42" t="s">
        <v>568</v>
      </c>
      <c r="W366" s="59"/>
      <c r="X366" s="58"/>
    </row>
    <row r="367" spans="1:24" ht="45" x14ac:dyDescent="0.25">
      <c r="A367" s="100" t="s">
        <v>2865</v>
      </c>
      <c r="B367" s="102" t="s">
        <v>883</v>
      </c>
      <c r="C367" s="11"/>
      <c r="D367" s="14" t="s">
        <v>653</v>
      </c>
      <c r="E367" s="76" t="s">
        <v>2171</v>
      </c>
      <c r="F367" s="14" t="s">
        <v>2499</v>
      </c>
      <c r="G367" s="56" t="s">
        <v>1023</v>
      </c>
      <c r="H367" s="11" t="s">
        <v>1987</v>
      </c>
      <c r="I367" s="11" t="s">
        <v>613</v>
      </c>
      <c r="J367" s="31" t="s">
        <v>478</v>
      </c>
      <c r="K367" s="33" t="s">
        <v>1761</v>
      </c>
      <c r="L367" s="11"/>
      <c r="M367" s="11" t="s">
        <v>296</v>
      </c>
      <c r="N367" s="11" t="s">
        <v>848</v>
      </c>
      <c r="O367" s="11" t="s">
        <v>378</v>
      </c>
      <c r="P367" s="11"/>
      <c r="Q367" s="11"/>
      <c r="R367" s="15" t="s">
        <v>2426</v>
      </c>
      <c r="S367" s="48" t="s">
        <v>884</v>
      </c>
      <c r="T367" s="91"/>
      <c r="U367" s="67">
        <v>42213</v>
      </c>
      <c r="V367" s="42" t="s">
        <v>568</v>
      </c>
      <c r="W367" s="59"/>
      <c r="X367" s="58"/>
    </row>
    <row r="368" spans="1:24" ht="22.5" x14ac:dyDescent="0.25">
      <c r="A368" s="100" t="s">
        <v>2866</v>
      </c>
      <c r="B368" s="102" t="s">
        <v>885</v>
      </c>
      <c r="C368" s="11" t="s">
        <v>886</v>
      </c>
      <c r="D368" s="14" t="s">
        <v>56</v>
      </c>
      <c r="E368" s="76" t="s">
        <v>26</v>
      </c>
      <c r="F368" s="14" t="s">
        <v>2499</v>
      </c>
      <c r="G368" s="56" t="s">
        <v>1023</v>
      </c>
      <c r="H368" s="11" t="s">
        <v>1942</v>
      </c>
      <c r="I368" s="11"/>
      <c r="J368" s="31" t="s">
        <v>486</v>
      </c>
      <c r="K368" s="35"/>
      <c r="L368" s="11"/>
      <c r="M368" s="11"/>
      <c r="N368" s="11" t="s">
        <v>29</v>
      </c>
      <c r="O368" s="11" t="s">
        <v>582</v>
      </c>
      <c r="P368" s="11"/>
      <c r="Q368" s="11"/>
      <c r="R368" s="15" t="s">
        <v>2406</v>
      </c>
      <c r="S368" s="48" t="s">
        <v>887</v>
      </c>
      <c r="T368" s="91">
        <v>312.61</v>
      </c>
      <c r="U368" s="67">
        <v>42213</v>
      </c>
      <c r="V368" s="42" t="s">
        <v>568</v>
      </c>
      <c r="W368" s="59"/>
      <c r="X368" s="58"/>
    </row>
    <row r="369" spans="1:24" ht="22.5" x14ac:dyDescent="0.25">
      <c r="A369" s="100" t="s">
        <v>2867</v>
      </c>
      <c r="B369" s="102" t="s">
        <v>1796</v>
      </c>
      <c r="C369" s="11" t="s">
        <v>1797</v>
      </c>
      <c r="D369" s="14" t="s">
        <v>56</v>
      </c>
      <c r="E369" s="76" t="s">
        <v>26</v>
      </c>
      <c r="F369" s="14" t="s">
        <v>2499</v>
      </c>
      <c r="G369" s="56" t="s">
        <v>1023</v>
      </c>
      <c r="H369" s="11" t="s">
        <v>1942</v>
      </c>
      <c r="I369" s="11" t="s">
        <v>1798</v>
      </c>
      <c r="J369" s="31" t="s">
        <v>486</v>
      </c>
      <c r="K369" s="35"/>
      <c r="L369" s="11"/>
      <c r="M369" s="11"/>
      <c r="N369" s="11" t="s">
        <v>29</v>
      </c>
      <c r="O369" s="11" t="s">
        <v>1799</v>
      </c>
      <c r="P369" s="11"/>
      <c r="Q369" s="11"/>
      <c r="R369" s="15" t="s">
        <v>2406</v>
      </c>
      <c r="S369" s="17" t="s">
        <v>1800</v>
      </c>
      <c r="T369" s="93"/>
      <c r="U369" s="67">
        <v>42549</v>
      </c>
      <c r="V369" s="42" t="s">
        <v>568</v>
      </c>
      <c r="W369" s="59"/>
      <c r="X369" s="58"/>
    </row>
    <row r="370" spans="1:24" ht="112.5" x14ac:dyDescent="0.25">
      <c r="A370" s="100" t="s">
        <v>2868</v>
      </c>
      <c r="B370" s="102" t="s">
        <v>1067</v>
      </c>
      <c r="C370" s="11"/>
      <c r="D370" s="14" t="s">
        <v>53</v>
      </c>
      <c r="E370" s="76" t="s">
        <v>2171</v>
      </c>
      <c r="F370" s="14" t="s">
        <v>2499</v>
      </c>
      <c r="G370" s="55" t="s">
        <v>1026</v>
      </c>
      <c r="H370" s="11" t="s">
        <v>2162</v>
      </c>
      <c r="I370" s="11"/>
      <c r="J370" s="31" t="s">
        <v>478</v>
      </c>
      <c r="K370" s="33" t="s">
        <v>1761</v>
      </c>
      <c r="L370" s="11"/>
      <c r="M370" s="11"/>
      <c r="N370" s="11" t="s">
        <v>867</v>
      </c>
      <c r="O370" s="11" t="s">
        <v>866</v>
      </c>
      <c r="P370" s="11"/>
      <c r="Q370" s="11"/>
      <c r="R370" s="15" t="s">
        <v>2426</v>
      </c>
      <c r="S370" s="48" t="s">
        <v>1069</v>
      </c>
      <c r="T370" s="91"/>
      <c r="U370" s="67">
        <v>42222</v>
      </c>
      <c r="V370" s="42" t="s">
        <v>568</v>
      </c>
      <c r="W370" s="59"/>
      <c r="X370" s="58"/>
    </row>
    <row r="371" spans="1:24" ht="112.5" x14ac:dyDescent="0.25">
      <c r="A371" s="100" t="s">
        <v>2869</v>
      </c>
      <c r="B371" s="102" t="s">
        <v>1066</v>
      </c>
      <c r="C371" s="11" t="s">
        <v>1068</v>
      </c>
      <c r="D371" s="14" t="s">
        <v>53</v>
      </c>
      <c r="E371" s="76" t="s">
        <v>2171</v>
      </c>
      <c r="F371" s="14" t="s">
        <v>2499</v>
      </c>
      <c r="G371" s="55" t="s">
        <v>1026</v>
      </c>
      <c r="H371" s="11" t="s">
        <v>2162</v>
      </c>
      <c r="I371" s="11"/>
      <c r="J371" s="31" t="s">
        <v>478</v>
      </c>
      <c r="K371" s="33" t="s">
        <v>1761</v>
      </c>
      <c r="L371" s="11"/>
      <c r="M371" s="11"/>
      <c r="N371" s="11" t="s">
        <v>867</v>
      </c>
      <c r="O371" s="11" t="s">
        <v>866</v>
      </c>
      <c r="P371" s="11"/>
      <c r="Q371" s="11"/>
      <c r="R371" s="15" t="s">
        <v>2426</v>
      </c>
      <c r="S371" s="48" t="s">
        <v>1070</v>
      </c>
      <c r="T371" s="91"/>
      <c r="U371" s="67">
        <v>42222</v>
      </c>
      <c r="V371" s="42" t="s">
        <v>568</v>
      </c>
      <c r="W371" s="59"/>
      <c r="X371" s="58"/>
    </row>
    <row r="372" spans="1:24" ht="123.75" x14ac:dyDescent="0.25">
      <c r="A372" s="100" t="s">
        <v>2870</v>
      </c>
      <c r="B372" s="102" t="s">
        <v>872</v>
      </c>
      <c r="C372" s="11" t="s">
        <v>873</v>
      </c>
      <c r="D372" s="14" t="s">
        <v>874</v>
      </c>
      <c r="E372" s="79" t="s">
        <v>26</v>
      </c>
      <c r="F372" s="14" t="s">
        <v>2499</v>
      </c>
      <c r="G372" s="55"/>
      <c r="H372" s="11" t="s">
        <v>1988</v>
      </c>
      <c r="I372" s="11" t="s">
        <v>875</v>
      </c>
      <c r="J372" s="31" t="s">
        <v>484</v>
      </c>
      <c r="K372" s="33" t="s">
        <v>477</v>
      </c>
      <c r="L372" s="109" t="s">
        <v>876</v>
      </c>
      <c r="M372" s="11"/>
      <c r="N372" s="11" t="s">
        <v>877</v>
      </c>
      <c r="O372" s="11" t="s">
        <v>878</v>
      </c>
      <c r="P372" s="11"/>
      <c r="Q372" s="11"/>
      <c r="R372" s="15" t="s">
        <v>2423</v>
      </c>
      <c r="S372" s="48" t="s">
        <v>879</v>
      </c>
      <c r="T372" s="91"/>
      <c r="U372" s="67">
        <v>42213</v>
      </c>
      <c r="V372" s="42" t="s">
        <v>568</v>
      </c>
      <c r="W372" s="59"/>
      <c r="X372" s="58"/>
    </row>
    <row r="373" spans="1:24" ht="45" x14ac:dyDescent="0.25">
      <c r="A373" s="100" t="s">
        <v>2871</v>
      </c>
      <c r="B373" s="102" t="s">
        <v>405</v>
      </c>
      <c r="C373" s="11" t="s">
        <v>2475</v>
      </c>
      <c r="D373" s="14" t="s">
        <v>103</v>
      </c>
      <c r="E373" s="76" t="s">
        <v>2171</v>
      </c>
      <c r="F373" s="14" t="s">
        <v>2499</v>
      </c>
      <c r="G373" s="55" t="s">
        <v>1024</v>
      </c>
      <c r="H373" s="11" t="s">
        <v>2001</v>
      </c>
      <c r="I373" s="11" t="s">
        <v>1045</v>
      </c>
      <c r="J373" s="31" t="s">
        <v>493</v>
      </c>
      <c r="K373" s="33" t="s">
        <v>494</v>
      </c>
      <c r="L373" s="109" t="s">
        <v>2340</v>
      </c>
      <c r="M373" s="11"/>
      <c r="N373" s="11" t="s">
        <v>33</v>
      </c>
      <c r="O373" s="11" t="s">
        <v>582</v>
      </c>
      <c r="P373" s="11"/>
      <c r="Q373" s="11"/>
      <c r="R373" s="15" t="s">
        <v>2426</v>
      </c>
      <c r="S373" s="19" t="s">
        <v>406</v>
      </c>
      <c r="T373" s="91"/>
      <c r="U373" s="67">
        <v>42213</v>
      </c>
      <c r="V373" s="42" t="s">
        <v>568</v>
      </c>
      <c r="W373" s="59"/>
      <c r="X373" s="58"/>
    </row>
    <row r="374" spans="1:24" ht="45" x14ac:dyDescent="0.25">
      <c r="A374" s="100" t="s">
        <v>2872</v>
      </c>
      <c r="B374" s="102" t="s">
        <v>868</v>
      </c>
      <c r="C374" s="11" t="s">
        <v>869</v>
      </c>
      <c r="D374" s="14" t="s">
        <v>56</v>
      </c>
      <c r="E374" s="76" t="s">
        <v>2171</v>
      </c>
      <c r="F374" s="14" t="s">
        <v>2499</v>
      </c>
      <c r="G374" s="56" t="s">
        <v>1023</v>
      </c>
      <c r="H374" s="11" t="s">
        <v>1989</v>
      </c>
      <c r="I374" s="11"/>
      <c r="J374" s="31" t="s">
        <v>478</v>
      </c>
      <c r="K374" s="33" t="s">
        <v>1761</v>
      </c>
      <c r="L374" s="11"/>
      <c r="M374" s="11"/>
      <c r="N374" s="11" t="s">
        <v>29</v>
      </c>
      <c r="O374" s="11" t="s">
        <v>870</v>
      </c>
      <c r="P374" s="11"/>
      <c r="Q374" s="11"/>
      <c r="R374" s="15" t="s">
        <v>2426</v>
      </c>
      <c r="S374" s="48" t="s">
        <v>871</v>
      </c>
      <c r="T374" s="91"/>
      <c r="U374" s="67">
        <v>42222</v>
      </c>
      <c r="V374" s="42" t="s">
        <v>568</v>
      </c>
      <c r="W374" s="59"/>
      <c r="X374" s="58"/>
    </row>
    <row r="375" spans="1:24" ht="123.75" x14ac:dyDescent="0.25">
      <c r="A375" s="100" t="s">
        <v>2873</v>
      </c>
      <c r="B375" s="102" t="s">
        <v>2251</v>
      </c>
      <c r="C375" s="11" t="s">
        <v>2252</v>
      </c>
      <c r="D375" s="14" t="s">
        <v>52</v>
      </c>
      <c r="E375" s="76" t="s">
        <v>26</v>
      </c>
      <c r="F375" s="14" t="s">
        <v>2499</v>
      </c>
      <c r="G375" s="56"/>
      <c r="H375" s="11" t="s">
        <v>2253</v>
      </c>
      <c r="I375" s="11" t="s">
        <v>2254</v>
      </c>
      <c r="J375" s="31" t="s">
        <v>484</v>
      </c>
      <c r="K375" s="33" t="s">
        <v>477</v>
      </c>
      <c r="L375" s="11"/>
      <c r="M375" s="11"/>
      <c r="N375" s="11" t="s">
        <v>2255</v>
      </c>
      <c r="O375" s="11" t="s">
        <v>2256</v>
      </c>
      <c r="P375" s="11"/>
      <c r="Q375" s="11"/>
      <c r="R375" s="15" t="s">
        <v>2422</v>
      </c>
      <c r="S375" s="17" t="s">
        <v>2257</v>
      </c>
      <c r="T375" s="91"/>
      <c r="U375" s="67">
        <v>42558</v>
      </c>
      <c r="V375" s="42" t="s">
        <v>568</v>
      </c>
      <c r="W375" s="59"/>
      <c r="X375" s="58"/>
    </row>
    <row r="376" spans="1:24" ht="56.25" x14ac:dyDescent="0.25">
      <c r="A376" s="100" t="s">
        <v>2874</v>
      </c>
      <c r="B376" s="102" t="s">
        <v>1801</v>
      </c>
      <c r="C376" s="11" t="s">
        <v>2474</v>
      </c>
      <c r="D376" s="14" t="s">
        <v>56</v>
      </c>
      <c r="E376" s="76" t="s">
        <v>2171</v>
      </c>
      <c r="F376" s="14" t="s">
        <v>2499</v>
      </c>
      <c r="G376" s="56" t="s">
        <v>1023</v>
      </c>
      <c r="H376" s="11" t="s">
        <v>1942</v>
      </c>
      <c r="I376" s="11" t="s">
        <v>1802</v>
      </c>
      <c r="J376" s="31" t="s">
        <v>478</v>
      </c>
      <c r="K376" s="33" t="s">
        <v>1761</v>
      </c>
      <c r="L376" s="11"/>
      <c r="M376" s="11"/>
      <c r="N376" s="11" t="s">
        <v>29</v>
      </c>
      <c r="O376" s="11" t="s">
        <v>1803</v>
      </c>
      <c r="P376" s="11"/>
      <c r="Q376" s="11"/>
      <c r="R376" s="15" t="s">
        <v>2426</v>
      </c>
      <c r="S376" s="17" t="s">
        <v>1804</v>
      </c>
      <c r="T376" s="93"/>
      <c r="U376" s="67">
        <v>42549</v>
      </c>
      <c r="V376" s="42" t="s">
        <v>568</v>
      </c>
      <c r="W376" s="59"/>
      <c r="X376" s="58"/>
    </row>
    <row r="377" spans="1:24" ht="168.75" x14ac:dyDescent="0.25">
      <c r="A377" s="100" t="s">
        <v>2875</v>
      </c>
      <c r="B377" s="102" t="s">
        <v>244</v>
      </c>
      <c r="C377" s="11" t="s">
        <v>365</v>
      </c>
      <c r="D377" s="14" t="s">
        <v>53</v>
      </c>
      <c r="E377" s="76" t="s">
        <v>26</v>
      </c>
      <c r="F377" s="14" t="s">
        <v>2499</v>
      </c>
      <c r="G377" s="55" t="s">
        <v>1024</v>
      </c>
      <c r="H377" s="11" t="s">
        <v>2033</v>
      </c>
      <c r="I377" s="11"/>
      <c r="J377" s="30" t="s">
        <v>470</v>
      </c>
      <c r="K377" s="38" t="s">
        <v>513</v>
      </c>
      <c r="L377" s="11"/>
      <c r="M377" s="11" t="s">
        <v>58</v>
      </c>
      <c r="N377" s="11" t="s">
        <v>409</v>
      </c>
      <c r="O377" s="11" t="s">
        <v>212</v>
      </c>
      <c r="P377" s="11"/>
      <c r="Q377" s="11"/>
      <c r="R377" s="15" t="s">
        <v>2422</v>
      </c>
      <c r="S377" s="19" t="s">
        <v>245</v>
      </c>
      <c r="T377" s="91"/>
      <c r="U377" s="67">
        <v>42206</v>
      </c>
      <c r="V377" s="42" t="s">
        <v>568</v>
      </c>
      <c r="W377" s="59"/>
      <c r="X377" s="58"/>
    </row>
    <row r="378" spans="1:24" ht="112.5" x14ac:dyDescent="0.25">
      <c r="A378" s="100" t="s">
        <v>2876</v>
      </c>
      <c r="B378" s="102" t="s">
        <v>1721</v>
      </c>
      <c r="C378" s="11" t="s">
        <v>1722</v>
      </c>
      <c r="D378" s="14" t="s">
        <v>53</v>
      </c>
      <c r="E378" s="76" t="s">
        <v>233</v>
      </c>
      <c r="F378" s="14" t="s">
        <v>2499</v>
      </c>
      <c r="G378" s="56" t="s">
        <v>1027</v>
      </c>
      <c r="H378" s="11" t="s">
        <v>2072</v>
      </c>
      <c r="I378" s="11" t="s">
        <v>1723</v>
      </c>
      <c r="J378" s="31" t="s">
        <v>489</v>
      </c>
      <c r="K378" s="35"/>
      <c r="L378" s="110" t="s">
        <v>2314</v>
      </c>
      <c r="M378" s="11"/>
      <c r="N378" s="11" t="s">
        <v>49</v>
      </c>
      <c r="O378" s="11" t="s">
        <v>1724</v>
      </c>
      <c r="P378" s="11"/>
      <c r="Q378" s="11"/>
      <c r="R378" s="15" t="s">
        <v>2403</v>
      </c>
      <c r="S378" s="48" t="s">
        <v>1725</v>
      </c>
      <c r="T378" s="91"/>
      <c r="U378" s="67">
        <v>42544</v>
      </c>
      <c r="V378" s="42" t="s">
        <v>568</v>
      </c>
      <c r="W378" s="59"/>
      <c r="X378" s="58"/>
    </row>
    <row r="379" spans="1:24" ht="45" x14ac:dyDescent="0.25">
      <c r="A379" s="100" t="s">
        <v>2877</v>
      </c>
      <c r="B379" s="102" t="s">
        <v>247</v>
      </c>
      <c r="C379" s="11" t="s">
        <v>246</v>
      </c>
      <c r="D379" s="14" t="s">
        <v>209</v>
      </c>
      <c r="E379" s="76" t="s">
        <v>26</v>
      </c>
      <c r="F379" s="14" t="s">
        <v>2499</v>
      </c>
      <c r="G379" s="55" t="s">
        <v>1024</v>
      </c>
      <c r="H379" s="11" t="s">
        <v>2034</v>
      </c>
      <c r="I379" s="11" t="s">
        <v>248</v>
      </c>
      <c r="J379" s="31" t="s">
        <v>561</v>
      </c>
      <c r="K379" s="33" t="s">
        <v>562</v>
      </c>
      <c r="L379" s="11"/>
      <c r="M379" s="11" t="s">
        <v>59</v>
      </c>
      <c r="N379" s="11" t="s">
        <v>420</v>
      </c>
      <c r="O379" s="11" t="s">
        <v>421</v>
      </c>
      <c r="P379" s="11"/>
      <c r="Q379" s="11"/>
      <c r="R379" s="15" t="s">
        <v>2422</v>
      </c>
      <c r="S379" s="19" t="s">
        <v>249</v>
      </c>
      <c r="T379" s="91"/>
      <c r="U379" s="67">
        <v>42206</v>
      </c>
      <c r="V379" s="42" t="s">
        <v>568</v>
      </c>
      <c r="W379" s="59"/>
      <c r="X379" s="58"/>
    </row>
    <row r="380" spans="1:24" ht="101.25" x14ac:dyDescent="0.25">
      <c r="A380" s="100" t="s">
        <v>2878</v>
      </c>
      <c r="B380" s="102" t="s">
        <v>164</v>
      </c>
      <c r="C380" s="11" t="s">
        <v>250</v>
      </c>
      <c r="D380" s="14" t="s">
        <v>226</v>
      </c>
      <c r="E380" s="76" t="s">
        <v>233</v>
      </c>
      <c r="F380" s="14" t="s">
        <v>2499</v>
      </c>
      <c r="G380" s="55"/>
      <c r="H380" s="11" t="s">
        <v>2101</v>
      </c>
      <c r="I380" s="11" t="s">
        <v>527</v>
      </c>
      <c r="J380" s="31" t="s">
        <v>489</v>
      </c>
      <c r="K380" s="35"/>
      <c r="L380" s="110" t="s">
        <v>2331</v>
      </c>
      <c r="M380" s="11"/>
      <c r="N380" s="11" t="s">
        <v>181</v>
      </c>
      <c r="O380" s="11" t="s">
        <v>663</v>
      </c>
      <c r="P380" s="11"/>
      <c r="Q380" s="11"/>
      <c r="R380" s="15" t="s">
        <v>2403</v>
      </c>
      <c r="S380" s="19" t="s">
        <v>251</v>
      </c>
      <c r="T380" s="91">
        <v>588.54999999999995</v>
      </c>
      <c r="U380" s="67">
        <v>42206</v>
      </c>
      <c r="V380" s="42" t="s">
        <v>568</v>
      </c>
      <c r="W380" s="59"/>
      <c r="X380" s="58"/>
    </row>
    <row r="381" spans="1:24" ht="90" x14ac:dyDescent="0.25">
      <c r="A381" s="100" t="s">
        <v>2879</v>
      </c>
      <c r="B381" s="102" t="s">
        <v>2258</v>
      </c>
      <c r="C381" s="11" t="s">
        <v>2259</v>
      </c>
      <c r="D381" s="14" t="s">
        <v>103</v>
      </c>
      <c r="E381" s="76" t="s">
        <v>233</v>
      </c>
      <c r="F381" s="14" t="s">
        <v>2499</v>
      </c>
      <c r="G381" s="55" t="s">
        <v>1024</v>
      </c>
      <c r="H381" s="11" t="s">
        <v>2155</v>
      </c>
      <c r="I381" s="11" t="s">
        <v>2260</v>
      </c>
      <c r="J381" s="31"/>
      <c r="K381" s="35"/>
      <c r="L381" s="110" t="s">
        <v>2338</v>
      </c>
      <c r="M381" s="11"/>
      <c r="N381" s="11" t="s">
        <v>1386</v>
      </c>
      <c r="O381" s="11"/>
      <c r="P381" s="11"/>
      <c r="Q381" s="11"/>
      <c r="R381" s="15" t="s">
        <v>2408</v>
      </c>
      <c r="S381" s="17" t="s">
        <v>2261</v>
      </c>
      <c r="T381" s="91">
        <v>1050</v>
      </c>
      <c r="U381" s="67">
        <v>42558</v>
      </c>
      <c r="V381" s="42" t="s">
        <v>568</v>
      </c>
      <c r="W381" s="59"/>
      <c r="X381" s="58"/>
    </row>
    <row r="382" spans="1:24" ht="90" x14ac:dyDescent="0.25">
      <c r="A382" s="100" t="s">
        <v>2880</v>
      </c>
      <c r="B382" s="102" t="s">
        <v>897</v>
      </c>
      <c r="C382" s="11"/>
      <c r="D382" s="14" t="s">
        <v>53</v>
      </c>
      <c r="E382" s="76" t="s">
        <v>2171</v>
      </c>
      <c r="F382" s="14" t="s">
        <v>2499</v>
      </c>
      <c r="G382" s="55" t="s">
        <v>1024</v>
      </c>
      <c r="H382" s="11" t="s">
        <v>2035</v>
      </c>
      <c r="I382" s="11" t="s">
        <v>898</v>
      </c>
      <c r="J382" s="31" t="s">
        <v>478</v>
      </c>
      <c r="K382" s="33" t="s">
        <v>1761</v>
      </c>
      <c r="L382" s="25"/>
      <c r="M382" s="11" t="s">
        <v>899</v>
      </c>
      <c r="N382" s="11" t="s">
        <v>900</v>
      </c>
      <c r="O382" s="11" t="s">
        <v>297</v>
      </c>
      <c r="P382" s="11"/>
      <c r="Q382" s="11"/>
      <c r="R382" s="15" t="s">
        <v>2426</v>
      </c>
      <c r="S382" s="48" t="s">
        <v>901</v>
      </c>
      <c r="T382" s="91"/>
      <c r="U382" s="67">
        <v>42213</v>
      </c>
      <c r="V382" s="42" t="s">
        <v>568</v>
      </c>
      <c r="W382" s="59"/>
      <c r="X382" s="58"/>
    </row>
    <row r="383" spans="1:24" ht="45" x14ac:dyDescent="0.25">
      <c r="A383" s="100" t="s">
        <v>2881</v>
      </c>
      <c r="B383" s="102" t="s">
        <v>902</v>
      </c>
      <c r="C383" s="11" t="s">
        <v>903</v>
      </c>
      <c r="D383" s="14" t="s">
        <v>56</v>
      </c>
      <c r="E383" s="76" t="s">
        <v>26</v>
      </c>
      <c r="F383" s="14" t="s">
        <v>2499</v>
      </c>
      <c r="G383" s="56" t="s">
        <v>1023</v>
      </c>
      <c r="H383" s="11" t="s">
        <v>1942</v>
      </c>
      <c r="I383" s="11" t="s">
        <v>904</v>
      </c>
      <c r="J383" s="31" t="s">
        <v>486</v>
      </c>
      <c r="K383" s="35"/>
      <c r="L383" s="25"/>
      <c r="M383" s="11"/>
      <c r="N383" s="11" t="s">
        <v>29</v>
      </c>
      <c r="O383" s="11" t="s">
        <v>905</v>
      </c>
      <c r="P383" s="11"/>
      <c r="Q383" s="11"/>
      <c r="R383" s="15" t="s">
        <v>2403</v>
      </c>
      <c r="S383" s="48" t="s">
        <v>906</v>
      </c>
      <c r="T383" s="91">
        <v>434.38</v>
      </c>
      <c r="U383" s="67">
        <v>42213</v>
      </c>
      <c r="V383" s="42" t="s">
        <v>568</v>
      </c>
      <c r="W383" s="59"/>
      <c r="X383" s="58"/>
    </row>
    <row r="384" spans="1:24" ht="56.25" x14ac:dyDescent="0.25">
      <c r="A384" s="100" t="s">
        <v>2882</v>
      </c>
      <c r="B384" s="102" t="s">
        <v>1809</v>
      </c>
      <c r="C384" s="11" t="s">
        <v>2388</v>
      </c>
      <c r="D384" s="14" t="s">
        <v>56</v>
      </c>
      <c r="E384" s="76"/>
      <c r="F384" s="14" t="s">
        <v>2499</v>
      </c>
      <c r="G384" s="56" t="s">
        <v>1023</v>
      </c>
      <c r="H384" s="11" t="s">
        <v>1942</v>
      </c>
      <c r="I384" s="11"/>
      <c r="J384" s="31" t="s">
        <v>2276</v>
      </c>
      <c r="K384" s="33" t="s">
        <v>2275</v>
      </c>
      <c r="L384" s="11"/>
      <c r="M384" s="11"/>
      <c r="N384" s="11" t="s">
        <v>29</v>
      </c>
      <c r="O384" s="11" t="s">
        <v>2211</v>
      </c>
      <c r="P384" s="11"/>
      <c r="Q384" s="11"/>
      <c r="R384" s="15" t="s">
        <v>2414</v>
      </c>
      <c r="S384" s="48" t="s">
        <v>1810</v>
      </c>
      <c r="T384" s="91"/>
      <c r="U384" s="67">
        <v>42549</v>
      </c>
      <c r="V384" s="42" t="s">
        <v>568</v>
      </c>
      <c r="W384" s="59"/>
      <c r="X384" s="58"/>
    </row>
    <row r="385" spans="1:25" ht="101.25" x14ac:dyDescent="0.25">
      <c r="A385" s="100" t="s">
        <v>2883</v>
      </c>
      <c r="B385" s="102" t="s">
        <v>1813</v>
      </c>
      <c r="C385" s="11"/>
      <c r="D385" s="14" t="s">
        <v>226</v>
      </c>
      <c r="E385" s="76" t="s">
        <v>233</v>
      </c>
      <c r="F385" s="14" t="s">
        <v>2499</v>
      </c>
      <c r="G385" s="56"/>
      <c r="H385" s="11" t="s">
        <v>2120</v>
      </c>
      <c r="I385" s="11"/>
      <c r="J385" s="31" t="s">
        <v>489</v>
      </c>
      <c r="K385" s="35"/>
      <c r="L385" s="110" t="s">
        <v>2317</v>
      </c>
      <c r="M385" s="11" t="s">
        <v>1517</v>
      </c>
      <c r="N385" s="11" t="s">
        <v>1814</v>
      </c>
      <c r="O385" s="11" t="s">
        <v>1815</v>
      </c>
      <c r="P385" s="11"/>
      <c r="Q385" s="11"/>
      <c r="R385" s="15" t="s">
        <v>2403</v>
      </c>
      <c r="S385" s="48" t="s">
        <v>1816</v>
      </c>
      <c r="T385" s="91"/>
      <c r="U385" s="67">
        <v>42549</v>
      </c>
      <c r="V385" s="42" t="s">
        <v>568</v>
      </c>
      <c r="W385" s="59"/>
      <c r="X385" s="58"/>
    </row>
    <row r="386" spans="1:25" ht="112.5" x14ac:dyDescent="0.25">
      <c r="A386" s="100" t="s">
        <v>2884</v>
      </c>
      <c r="B386" s="102" t="s">
        <v>1726</v>
      </c>
      <c r="C386" s="11" t="s">
        <v>1727</v>
      </c>
      <c r="D386" s="14" t="s">
        <v>226</v>
      </c>
      <c r="E386" s="76" t="s">
        <v>233</v>
      </c>
      <c r="F386" s="14" t="s">
        <v>2499</v>
      </c>
      <c r="G386" s="56"/>
      <c r="H386" s="11" t="s">
        <v>2121</v>
      </c>
      <c r="I386" s="11"/>
      <c r="J386" s="31" t="s">
        <v>489</v>
      </c>
      <c r="K386" s="35"/>
      <c r="L386" s="110" t="s">
        <v>2329</v>
      </c>
      <c r="M386" s="11"/>
      <c r="N386" s="11" t="s">
        <v>181</v>
      </c>
      <c r="O386" s="11" t="s">
        <v>2207</v>
      </c>
      <c r="P386" s="11"/>
      <c r="Q386" s="11"/>
      <c r="R386" s="15" t="s">
        <v>2403</v>
      </c>
      <c r="S386" s="48" t="s">
        <v>1728</v>
      </c>
      <c r="T386" s="91"/>
      <c r="U386" s="67">
        <v>42544</v>
      </c>
      <c r="V386" s="42" t="s">
        <v>568</v>
      </c>
      <c r="W386" s="59"/>
      <c r="X386" s="58"/>
    </row>
    <row r="387" spans="1:25" ht="101.25" x14ac:dyDescent="0.25">
      <c r="A387" s="100" t="s">
        <v>2885</v>
      </c>
      <c r="B387" s="102" t="s">
        <v>907</v>
      </c>
      <c r="C387" s="11" t="s">
        <v>908</v>
      </c>
      <c r="D387" s="14" t="s">
        <v>226</v>
      </c>
      <c r="E387" s="76" t="s">
        <v>233</v>
      </c>
      <c r="F387" s="14" t="s">
        <v>2499</v>
      </c>
      <c r="G387" s="55"/>
      <c r="H387" s="11" t="s">
        <v>2122</v>
      </c>
      <c r="I387" s="11" t="s">
        <v>909</v>
      </c>
      <c r="J387" s="31" t="s">
        <v>489</v>
      </c>
      <c r="K387" s="35"/>
      <c r="L387" s="110" t="s">
        <v>2308</v>
      </c>
      <c r="M387" s="11"/>
      <c r="N387" s="11" t="s">
        <v>181</v>
      </c>
      <c r="O387" s="11" t="s">
        <v>663</v>
      </c>
      <c r="P387" s="11"/>
      <c r="Q387" s="11"/>
      <c r="R387" s="15" t="s">
        <v>2403</v>
      </c>
      <c r="S387" s="48" t="s">
        <v>910</v>
      </c>
      <c r="T387" s="91">
        <v>588.54999999999995</v>
      </c>
      <c r="U387" s="67">
        <v>42213</v>
      </c>
      <c r="V387" s="42" t="s">
        <v>568</v>
      </c>
      <c r="W387" s="59"/>
      <c r="X387" s="58"/>
    </row>
    <row r="388" spans="1:25" ht="101.25" x14ac:dyDescent="0.25">
      <c r="A388" s="100" t="s">
        <v>2886</v>
      </c>
      <c r="B388" s="102" t="s">
        <v>1817</v>
      </c>
      <c r="C388" s="11"/>
      <c r="D388" s="14" t="s">
        <v>226</v>
      </c>
      <c r="E388" s="76" t="s">
        <v>233</v>
      </c>
      <c r="F388" s="14" t="s">
        <v>2499</v>
      </c>
      <c r="G388" s="56"/>
      <c r="H388" s="11" t="s">
        <v>2123</v>
      </c>
      <c r="I388" s="11"/>
      <c r="J388" s="31" t="s">
        <v>489</v>
      </c>
      <c r="K388" s="35"/>
      <c r="L388" s="110" t="s">
        <v>2301</v>
      </c>
      <c r="M388" s="11"/>
      <c r="N388" s="11" t="s">
        <v>181</v>
      </c>
      <c r="O388" s="11" t="s">
        <v>1263</v>
      </c>
      <c r="P388" s="11"/>
      <c r="Q388" s="11"/>
      <c r="R388" s="15" t="s">
        <v>2403</v>
      </c>
      <c r="S388" s="48" t="s">
        <v>1818</v>
      </c>
      <c r="T388" s="91"/>
      <c r="U388" s="67">
        <v>42549</v>
      </c>
      <c r="V388" s="42" t="s">
        <v>568</v>
      </c>
      <c r="W388" s="59"/>
      <c r="X388" s="58"/>
    </row>
    <row r="389" spans="1:25" ht="112.5" x14ac:dyDescent="0.25">
      <c r="A389" s="100" t="s">
        <v>2887</v>
      </c>
      <c r="B389" s="102" t="s">
        <v>1625</v>
      </c>
      <c r="C389" s="11" t="s">
        <v>1624</v>
      </c>
      <c r="D389" s="14" t="s">
        <v>53</v>
      </c>
      <c r="E389" s="76" t="s">
        <v>233</v>
      </c>
      <c r="F389" s="14" t="s">
        <v>2499</v>
      </c>
      <c r="G389" s="61" t="s">
        <v>1026</v>
      </c>
      <c r="H389" s="11" t="s">
        <v>2158</v>
      </c>
      <c r="I389" s="11" t="s">
        <v>1630</v>
      </c>
      <c r="J389" s="62" t="s">
        <v>489</v>
      </c>
      <c r="K389" s="63"/>
      <c r="L389" s="110" t="s">
        <v>2324</v>
      </c>
      <c r="M389" s="11"/>
      <c r="N389" s="11" t="s">
        <v>49</v>
      </c>
      <c r="O389" s="11" t="s">
        <v>1724</v>
      </c>
      <c r="P389" s="11"/>
      <c r="Q389" s="11"/>
      <c r="R389" s="15" t="s">
        <v>2403</v>
      </c>
      <c r="S389" s="48" t="s">
        <v>1626</v>
      </c>
      <c r="T389" s="91"/>
      <c r="U389" s="68">
        <v>42543</v>
      </c>
      <c r="V389" s="65" t="s">
        <v>568</v>
      </c>
      <c r="W389" s="59"/>
      <c r="X389" s="58"/>
    </row>
    <row r="390" spans="1:25" ht="67.5" x14ac:dyDescent="0.25">
      <c r="A390" s="100" t="s">
        <v>2888</v>
      </c>
      <c r="B390" s="102" t="s">
        <v>1623</v>
      </c>
      <c r="C390" s="11" t="s">
        <v>1811</v>
      </c>
      <c r="D390" s="14" t="s">
        <v>53</v>
      </c>
      <c r="E390" s="76" t="s">
        <v>26</v>
      </c>
      <c r="F390" s="14" t="s">
        <v>2499</v>
      </c>
      <c r="G390" s="55" t="s">
        <v>1026</v>
      </c>
      <c r="H390" s="11" t="s">
        <v>2159</v>
      </c>
      <c r="I390" s="11" t="s">
        <v>1633</v>
      </c>
      <c r="J390" s="31" t="s">
        <v>470</v>
      </c>
      <c r="K390" s="38" t="s">
        <v>513</v>
      </c>
      <c r="L390" s="110" t="s">
        <v>2336</v>
      </c>
      <c r="M390" s="11" t="s">
        <v>59</v>
      </c>
      <c r="N390" s="11" t="s">
        <v>1139</v>
      </c>
      <c r="O390" s="9" t="s">
        <v>35</v>
      </c>
      <c r="P390" s="9"/>
      <c r="Q390" s="9"/>
      <c r="R390" s="15" t="s">
        <v>2406</v>
      </c>
      <c r="S390" s="19" t="s">
        <v>252</v>
      </c>
      <c r="T390" s="91"/>
      <c r="U390" s="67">
        <v>42543</v>
      </c>
      <c r="V390" s="42" t="s">
        <v>568</v>
      </c>
      <c r="W390" s="59"/>
      <c r="X390" s="58"/>
    </row>
    <row r="391" spans="1:25" ht="146.25" x14ac:dyDescent="0.25">
      <c r="A391" s="100" t="s">
        <v>2889</v>
      </c>
      <c r="B391" s="102" t="s">
        <v>165</v>
      </c>
      <c r="C391" s="11" t="s">
        <v>410</v>
      </c>
      <c r="D391" s="14" t="s">
        <v>285</v>
      </c>
      <c r="E391" s="76" t="s">
        <v>146</v>
      </c>
      <c r="F391" s="14" t="s">
        <v>2499</v>
      </c>
      <c r="G391" s="55" t="s">
        <v>1024</v>
      </c>
      <c r="H391" s="11" t="s">
        <v>2073</v>
      </c>
      <c r="I391" s="11" t="s">
        <v>1646</v>
      </c>
      <c r="J391" s="31" t="s">
        <v>1645</v>
      </c>
      <c r="K391" s="33" t="s">
        <v>1643</v>
      </c>
      <c r="L391" s="111" t="s">
        <v>2294</v>
      </c>
      <c r="M391" s="11"/>
      <c r="N391" s="11" t="s">
        <v>169</v>
      </c>
      <c r="O391" s="11" t="s">
        <v>255</v>
      </c>
      <c r="P391" s="11"/>
      <c r="Q391" s="11"/>
      <c r="R391" s="15" t="s">
        <v>2425</v>
      </c>
      <c r="S391" s="19" t="s">
        <v>253</v>
      </c>
      <c r="T391" s="91"/>
      <c r="U391" s="67">
        <v>42543</v>
      </c>
      <c r="V391" s="42" t="s">
        <v>568</v>
      </c>
      <c r="W391" s="59"/>
      <c r="X391" s="58"/>
    </row>
    <row r="392" spans="1:25" ht="45" x14ac:dyDescent="0.25">
      <c r="A392" s="100" t="s">
        <v>2890</v>
      </c>
      <c r="B392" s="102" t="s">
        <v>1819</v>
      </c>
      <c r="C392" s="11" t="s">
        <v>1821</v>
      </c>
      <c r="D392" s="14" t="s">
        <v>56</v>
      </c>
      <c r="E392" s="76" t="s">
        <v>2176</v>
      </c>
      <c r="F392" s="14" t="s">
        <v>2499</v>
      </c>
      <c r="G392" s="56" t="s">
        <v>1023</v>
      </c>
      <c r="H392" s="11" t="s">
        <v>1990</v>
      </c>
      <c r="I392" s="11"/>
      <c r="J392" s="31" t="s">
        <v>2221</v>
      </c>
      <c r="K392" s="33" t="s">
        <v>1372</v>
      </c>
      <c r="L392" s="109" t="s">
        <v>2342</v>
      </c>
      <c r="M392" s="11"/>
      <c r="N392" s="11" t="s">
        <v>29</v>
      </c>
      <c r="O392" s="11" t="s">
        <v>1820</v>
      </c>
      <c r="P392" s="11"/>
      <c r="Q392" s="11"/>
      <c r="R392" s="15" t="s">
        <v>2409</v>
      </c>
      <c r="S392" s="17" t="s">
        <v>1822</v>
      </c>
      <c r="T392" s="91">
        <v>272</v>
      </c>
      <c r="U392" s="67">
        <v>42549</v>
      </c>
      <c r="V392" s="42" t="s">
        <v>568</v>
      </c>
      <c r="W392" s="59"/>
      <c r="X392" s="58"/>
    </row>
    <row r="393" spans="1:25" ht="101.25" x14ac:dyDescent="0.25">
      <c r="A393" s="100" t="s">
        <v>2891</v>
      </c>
      <c r="B393" s="102" t="s">
        <v>1823</v>
      </c>
      <c r="C393" s="11"/>
      <c r="D393" s="14" t="s">
        <v>226</v>
      </c>
      <c r="E393" s="76" t="s">
        <v>233</v>
      </c>
      <c r="F393" s="14" t="s">
        <v>2499</v>
      </c>
      <c r="G393" s="56"/>
      <c r="H393" s="11" t="s">
        <v>2119</v>
      </c>
      <c r="I393" s="11"/>
      <c r="J393" s="31" t="s">
        <v>489</v>
      </c>
      <c r="K393" s="35"/>
      <c r="L393" s="110" t="s">
        <v>2304</v>
      </c>
      <c r="M393" s="11"/>
      <c r="N393" s="11" t="s">
        <v>181</v>
      </c>
      <c r="O393" s="11" t="s">
        <v>1815</v>
      </c>
      <c r="P393" s="11"/>
      <c r="Q393" s="11"/>
      <c r="R393" s="15" t="s">
        <v>2403</v>
      </c>
      <c r="S393" s="48" t="s">
        <v>1824</v>
      </c>
      <c r="T393" s="91"/>
      <c r="U393" s="67">
        <v>42549</v>
      </c>
      <c r="V393" s="42" t="s">
        <v>568</v>
      </c>
      <c r="W393" s="59"/>
      <c r="X393" s="58"/>
    </row>
    <row r="394" spans="1:25" ht="33.75" x14ac:dyDescent="0.25">
      <c r="A394" s="100" t="s">
        <v>2892</v>
      </c>
      <c r="B394" s="102" t="s">
        <v>911</v>
      </c>
      <c r="C394" s="11" t="s">
        <v>912</v>
      </c>
      <c r="D394" s="14" t="s">
        <v>56</v>
      </c>
      <c r="E394" s="76" t="s">
        <v>26</v>
      </c>
      <c r="F394" s="14" t="s">
        <v>2499</v>
      </c>
      <c r="G394" s="55"/>
      <c r="H394" s="11" t="s">
        <v>2104</v>
      </c>
      <c r="I394" s="11" t="s">
        <v>736</v>
      </c>
      <c r="J394" s="31" t="s">
        <v>483</v>
      </c>
      <c r="K394" s="33" t="s">
        <v>476</v>
      </c>
      <c r="L394" s="11"/>
      <c r="M394" s="11"/>
      <c r="N394" s="11" t="s">
        <v>29</v>
      </c>
      <c r="O394" s="11" t="s">
        <v>307</v>
      </c>
      <c r="P394" s="11"/>
      <c r="Q394" s="11"/>
      <c r="R394" s="15" t="s">
        <v>2422</v>
      </c>
      <c r="S394" s="48" t="s">
        <v>913</v>
      </c>
      <c r="T394" s="91"/>
      <c r="U394" s="67">
        <v>42213</v>
      </c>
      <c r="V394" s="42" t="s">
        <v>568</v>
      </c>
      <c r="W394" s="59"/>
      <c r="X394" s="58"/>
    </row>
    <row r="395" spans="1:25" ht="22.5" x14ac:dyDescent="0.25">
      <c r="A395" s="100" t="s">
        <v>2893</v>
      </c>
      <c r="B395" s="102" t="s">
        <v>2262</v>
      </c>
      <c r="C395" s="11"/>
      <c r="D395" s="14"/>
      <c r="E395" s="76"/>
      <c r="F395" s="14" t="s">
        <v>2499</v>
      </c>
      <c r="G395" s="56"/>
      <c r="H395" s="11"/>
      <c r="I395" s="11" t="s">
        <v>2392</v>
      </c>
      <c r="J395" s="31"/>
      <c r="K395" s="35"/>
      <c r="L395" s="11"/>
      <c r="M395" s="11"/>
      <c r="N395" s="11"/>
      <c r="O395" s="11"/>
      <c r="P395" s="11"/>
      <c r="Q395" s="11"/>
      <c r="R395" s="15"/>
      <c r="S395" s="17"/>
      <c r="T395" s="91"/>
      <c r="U395" s="67">
        <v>42558</v>
      </c>
      <c r="V395" s="42" t="s">
        <v>568</v>
      </c>
      <c r="W395" s="59"/>
      <c r="X395" s="58"/>
    </row>
    <row r="396" spans="1:25" ht="90" x14ac:dyDescent="0.25">
      <c r="A396" s="100" t="s">
        <v>2894</v>
      </c>
      <c r="B396" s="102" t="s">
        <v>925</v>
      </c>
      <c r="C396" s="11" t="s">
        <v>2202</v>
      </c>
      <c r="D396" s="14" t="s">
        <v>226</v>
      </c>
      <c r="E396" s="76" t="s">
        <v>233</v>
      </c>
      <c r="F396" s="14" t="s">
        <v>2499</v>
      </c>
      <c r="G396" s="55"/>
      <c r="H396" s="11" t="s">
        <v>2124</v>
      </c>
      <c r="I396" s="11" t="s">
        <v>926</v>
      </c>
      <c r="J396" s="31" t="s">
        <v>489</v>
      </c>
      <c r="K396" s="35"/>
      <c r="L396" s="110" t="s">
        <v>2321</v>
      </c>
      <c r="M396" s="11"/>
      <c r="N396" s="11" t="s">
        <v>181</v>
      </c>
      <c r="O396" s="11" t="s">
        <v>663</v>
      </c>
      <c r="P396" s="11"/>
      <c r="Q396" s="11"/>
      <c r="R396" s="15" t="s">
        <v>2403</v>
      </c>
      <c r="S396" s="48" t="s">
        <v>927</v>
      </c>
      <c r="T396" s="91">
        <v>588.54999999999995</v>
      </c>
      <c r="U396" s="67">
        <v>42213</v>
      </c>
      <c r="V396" s="42" t="s">
        <v>568</v>
      </c>
      <c r="W396" s="59"/>
      <c r="X396" s="58"/>
      <c r="Y396" s="125"/>
    </row>
    <row r="397" spans="1:25" ht="45" x14ac:dyDescent="0.25">
      <c r="A397" s="100" t="s">
        <v>2895</v>
      </c>
      <c r="B397" s="102" t="s">
        <v>1039</v>
      </c>
      <c r="C397" s="11" t="s">
        <v>2476</v>
      </c>
      <c r="D397" s="14" t="s">
        <v>56</v>
      </c>
      <c r="E397" s="76" t="s">
        <v>2171</v>
      </c>
      <c r="F397" s="14" t="s">
        <v>2499</v>
      </c>
      <c r="G397" s="56" t="s">
        <v>1023</v>
      </c>
      <c r="H397" s="11" t="s">
        <v>1970</v>
      </c>
      <c r="I397" s="11"/>
      <c r="J397" s="31" t="s">
        <v>478</v>
      </c>
      <c r="K397" s="33" t="s">
        <v>1761</v>
      </c>
      <c r="L397" s="11"/>
      <c r="M397" s="11"/>
      <c r="N397" s="9" t="s">
        <v>346</v>
      </c>
      <c r="O397" s="11" t="s">
        <v>1013</v>
      </c>
      <c r="P397" s="11"/>
      <c r="Q397" s="11"/>
      <c r="R397" s="15" t="s">
        <v>2426</v>
      </c>
      <c r="S397" s="48" t="s">
        <v>914</v>
      </c>
      <c r="T397" s="91"/>
      <c r="U397" s="67">
        <v>42213</v>
      </c>
      <c r="V397" s="42" t="s">
        <v>568</v>
      </c>
      <c r="W397" s="59"/>
      <c r="X397" s="58"/>
    </row>
    <row r="398" spans="1:25" ht="33.75" x14ac:dyDescent="0.25">
      <c r="A398" s="100" t="s">
        <v>2896</v>
      </c>
      <c r="B398" s="102" t="s">
        <v>2195</v>
      </c>
      <c r="C398" s="11" t="s">
        <v>258</v>
      </c>
      <c r="D398" s="14" t="s">
        <v>54</v>
      </c>
      <c r="E398" s="79" t="s">
        <v>2172</v>
      </c>
      <c r="F398" s="14" t="s">
        <v>2499</v>
      </c>
      <c r="G398" s="55"/>
      <c r="H398" s="11" t="s">
        <v>256</v>
      </c>
      <c r="I398" s="11"/>
      <c r="J398" s="31" t="s">
        <v>481</v>
      </c>
      <c r="K398" s="38" t="s">
        <v>1395</v>
      </c>
      <c r="L398" s="108" t="s">
        <v>2283</v>
      </c>
      <c r="M398" s="11"/>
      <c r="N398" s="11"/>
      <c r="O398" s="11" t="s">
        <v>259</v>
      </c>
      <c r="P398" s="11"/>
      <c r="Q398" s="11"/>
      <c r="R398" s="15" t="s">
        <v>2403</v>
      </c>
      <c r="S398" s="19" t="s">
        <v>257</v>
      </c>
      <c r="T398" s="91">
        <v>3073.74</v>
      </c>
      <c r="U398" s="67">
        <v>42206</v>
      </c>
      <c r="V398" s="42" t="s">
        <v>568</v>
      </c>
      <c r="W398" s="59"/>
      <c r="X398" s="58"/>
    </row>
    <row r="399" spans="1:25" ht="90" x14ac:dyDescent="0.25">
      <c r="A399" s="100" t="s">
        <v>2897</v>
      </c>
      <c r="B399" s="102" t="s">
        <v>928</v>
      </c>
      <c r="C399" s="11" t="s">
        <v>2203</v>
      </c>
      <c r="D399" s="14" t="s">
        <v>103</v>
      </c>
      <c r="E399" s="76" t="s">
        <v>233</v>
      </c>
      <c r="F399" s="14" t="s">
        <v>2499</v>
      </c>
      <c r="G399" s="55" t="s">
        <v>1024</v>
      </c>
      <c r="H399" s="11" t="s">
        <v>2048</v>
      </c>
      <c r="I399" s="11" t="s">
        <v>929</v>
      </c>
      <c r="J399" s="31" t="s">
        <v>489</v>
      </c>
      <c r="K399" s="35"/>
      <c r="L399" s="110" t="s">
        <v>2311</v>
      </c>
      <c r="M399" s="11"/>
      <c r="N399" s="11" t="s">
        <v>33</v>
      </c>
      <c r="O399" s="11" t="s">
        <v>663</v>
      </c>
      <c r="P399" s="11"/>
      <c r="Q399" s="11"/>
      <c r="R399" s="15" t="s">
        <v>2403</v>
      </c>
      <c r="S399" s="48" t="s">
        <v>930</v>
      </c>
      <c r="T399" s="91">
        <v>498.25</v>
      </c>
      <c r="U399" s="67">
        <v>42213</v>
      </c>
      <c r="V399" s="42" t="s">
        <v>568</v>
      </c>
      <c r="W399" s="59"/>
      <c r="X399" s="58"/>
    </row>
    <row r="400" spans="1:25" ht="90" x14ac:dyDescent="0.25">
      <c r="A400" s="100" t="s">
        <v>2898</v>
      </c>
      <c r="B400" s="102" t="s">
        <v>1829</v>
      </c>
      <c r="C400" s="11"/>
      <c r="D400" s="14" t="s">
        <v>209</v>
      </c>
      <c r="E400" s="76" t="s">
        <v>26</v>
      </c>
      <c r="F400" s="14" t="s">
        <v>2499</v>
      </c>
      <c r="G400" s="56" t="s">
        <v>1027</v>
      </c>
      <c r="H400" s="11" t="s">
        <v>2074</v>
      </c>
      <c r="I400" s="11" t="s">
        <v>1830</v>
      </c>
      <c r="J400" s="31" t="s">
        <v>486</v>
      </c>
      <c r="K400" s="35"/>
      <c r="L400" s="109" t="s">
        <v>2336</v>
      </c>
      <c r="M400" s="11" t="s">
        <v>58</v>
      </c>
      <c r="N400" s="11" t="s">
        <v>1832</v>
      </c>
      <c r="O400" s="11" t="s">
        <v>1779</v>
      </c>
      <c r="P400" s="11"/>
      <c r="Q400" s="11"/>
      <c r="R400" s="15" t="s">
        <v>2406</v>
      </c>
      <c r="S400" s="17" t="s">
        <v>1831</v>
      </c>
      <c r="T400" s="93">
        <v>330.19</v>
      </c>
      <c r="U400" s="67">
        <v>42550</v>
      </c>
      <c r="V400" s="42" t="s">
        <v>568</v>
      </c>
      <c r="W400" s="59"/>
      <c r="X400" s="58"/>
    </row>
    <row r="401" spans="1:24" ht="90" x14ac:dyDescent="0.25">
      <c r="A401" s="100" t="s">
        <v>2899</v>
      </c>
      <c r="B401" s="102" t="s">
        <v>1833</v>
      </c>
      <c r="C401" s="11" t="s">
        <v>1834</v>
      </c>
      <c r="D401" s="14" t="s">
        <v>54</v>
      </c>
      <c r="E401" s="76" t="s">
        <v>233</v>
      </c>
      <c r="F401" s="14" t="s">
        <v>2499</v>
      </c>
      <c r="G401" s="56"/>
      <c r="H401" s="11" t="s">
        <v>1835</v>
      </c>
      <c r="I401" s="11" t="s">
        <v>2477</v>
      </c>
      <c r="J401" s="31" t="s">
        <v>1665</v>
      </c>
      <c r="K401" s="35"/>
      <c r="L401" s="110" t="s">
        <v>2295</v>
      </c>
      <c r="M401" s="11"/>
      <c r="N401" s="11"/>
      <c r="O401" s="11" t="s">
        <v>1836</v>
      </c>
      <c r="P401" s="11"/>
      <c r="Q401" s="11"/>
      <c r="R401" s="15" t="s">
        <v>2406</v>
      </c>
      <c r="S401" s="48" t="s">
        <v>1837</v>
      </c>
      <c r="T401" s="91"/>
      <c r="U401" s="67">
        <v>42550</v>
      </c>
      <c r="V401" s="42" t="s">
        <v>568</v>
      </c>
      <c r="W401" s="59"/>
      <c r="X401" s="58"/>
    </row>
    <row r="402" spans="1:24" ht="45" x14ac:dyDescent="0.25">
      <c r="A402" s="100" t="s">
        <v>2900</v>
      </c>
      <c r="B402" s="102" t="s">
        <v>915</v>
      </c>
      <c r="C402" s="11" t="s">
        <v>917</v>
      </c>
      <c r="D402" s="14" t="s">
        <v>54</v>
      </c>
      <c r="E402" s="76" t="s">
        <v>26</v>
      </c>
      <c r="F402" s="14" t="s">
        <v>2499</v>
      </c>
      <c r="G402" s="55"/>
      <c r="H402" s="11" t="s">
        <v>916</v>
      </c>
      <c r="I402" s="11"/>
      <c r="J402" s="30" t="s">
        <v>470</v>
      </c>
      <c r="K402" s="38" t="s">
        <v>513</v>
      </c>
      <c r="L402" s="11"/>
      <c r="M402" s="11"/>
      <c r="N402" s="11" t="s">
        <v>916</v>
      </c>
      <c r="O402" s="11" t="s">
        <v>918</v>
      </c>
      <c r="P402" s="11"/>
      <c r="Q402" s="11"/>
      <c r="R402" s="15" t="s">
        <v>2434</v>
      </c>
      <c r="S402" s="48" t="s">
        <v>412</v>
      </c>
      <c r="T402" s="91">
        <v>509.39</v>
      </c>
      <c r="U402" s="67">
        <v>42213</v>
      </c>
      <c r="V402" s="42" t="s">
        <v>568</v>
      </c>
      <c r="W402" s="59"/>
      <c r="X402" s="58"/>
    </row>
    <row r="403" spans="1:24" ht="67.5" x14ac:dyDescent="0.25">
      <c r="A403" s="100" t="s">
        <v>2901</v>
      </c>
      <c r="B403" s="102" t="s">
        <v>919</v>
      </c>
      <c r="C403" s="11" t="s">
        <v>920</v>
      </c>
      <c r="D403" s="14" t="s">
        <v>340</v>
      </c>
      <c r="E403" s="76" t="s">
        <v>26</v>
      </c>
      <c r="F403" s="14" t="s">
        <v>2499</v>
      </c>
      <c r="G403" s="55"/>
      <c r="H403" s="11" t="s">
        <v>741</v>
      </c>
      <c r="I403" s="11" t="s">
        <v>921</v>
      </c>
      <c r="J403" s="31" t="s">
        <v>486</v>
      </c>
      <c r="K403" s="35"/>
      <c r="L403" s="109" t="s">
        <v>2374</v>
      </c>
      <c r="M403" s="11"/>
      <c r="N403" s="11" t="s">
        <v>922</v>
      </c>
      <c r="O403" s="11" t="s">
        <v>923</v>
      </c>
      <c r="P403" s="11"/>
      <c r="Q403" s="11"/>
      <c r="R403" s="15" t="s">
        <v>2406</v>
      </c>
      <c r="S403" s="48" t="s">
        <v>924</v>
      </c>
      <c r="T403" s="91">
        <v>4252.0200000000004</v>
      </c>
      <c r="U403" s="67">
        <v>42213</v>
      </c>
      <c r="V403" s="42" t="s">
        <v>568</v>
      </c>
      <c r="W403" s="59"/>
      <c r="X403" s="58"/>
    </row>
    <row r="404" spans="1:24" ht="78.75" x14ac:dyDescent="0.25">
      <c r="A404" s="100" t="s">
        <v>2902</v>
      </c>
      <c r="B404" s="102" t="s">
        <v>1838</v>
      </c>
      <c r="C404" s="11"/>
      <c r="D404" s="14" t="s">
        <v>56</v>
      </c>
      <c r="E404" s="76" t="s">
        <v>2173</v>
      </c>
      <c r="F404" s="14" t="s">
        <v>2499</v>
      </c>
      <c r="G404" s="61"/>
      <c r="H404" s="11" t="s">
        <v>2095</v>
      </c>
      <c r="I404" s="11"/>
      <c r="J404" s="31" t="s">
        <v>553</v>
      </c>
      <c r="K404" s="33" t="s">
        <v>1758</v>
      </c>
      <c r="L404" s="11"/>
      <c r="M404" s="11"/>
      <c r="N404" s="11" t="s">
        <v>29</v>
      </c>
      <c r="O404" s="11" t="s">
        <v>1578</v>
      </c>
      <c r="P404" s="11"/>
      <c r="Q404" s="11"/>
      <c r="R404" s="15" t="s">
        <v>2433</v>
      </c>
      <c r="S404" s="17" t="s">
        <v>1161</v>
      </c>
      <c r="T404" s="93"/>
      <c r="U404" s="68">
        <v>42550</v>
      </c>
      <c r="V404" s="65" t="s">
        <v>568</v>
      </c>
      <c r="W404" s="59"/>
      <c r="X404" s="58"/>
    </row>
    <row r="405" spans="1:24" ht="45" x14ac:dyDescent="0.25">
      <c r="A405" s="100" t="s">
        <v>2903</v>
      </c>
      <c r="B405" s="102" t="s">
        <v>2263</v>
      </c>
      <c r="C405" s="11" t="s">
        <v>2264</v>
      </c>
      <c r="D405" s="14"/>
      <c r="E405" s="76"/>
      <c r="F405" s="14" t="s">
        <v>2499</v>
      </c>
      <c r="G405" s="56"/>
      <c r="H405" s="11"/>
      <c r="I405" s="11" t="s">
        <v>2265</v>
      </c>
      <c r="J405" s="31"/>
      <c r="K405" s="35"/>
      <c r="L405" s="11"/>
      <c r="M405" s="11"/>
      <c r="N405" s="11"/>
      <c r="O405" s="11"/>
      <c r="P405" s="11"/>
      <c r="Q405" s="11"/>
      <c r="R405" s="15"/>
      <c r="S405" s="17"/>
      <c r="T405" s="91"/>
      <c r="U405" s="67">
        <v>42558</v>
      </c>
      <c r="V405" s="42" t="s">
        <v>568</v>
      </c>
      <c r="W405" s="59"/>
      <c r="X405" s="58"/>
    </row>
    <row r="406" spans="1:24" ht="67.5" x14ac:dyDescent="0.25">
      <c r="A406" s="100" t="s">
        <v>2904</v>
      </c>
      <c r="B406" s="102" t="s">
        <v>1892</v>
      </c>
      <c r="C406" s="11" t="s">
        <v>1893</v>
      </c>
      <c r="D406" s="14" t="s">
        <v>103</v>
      </c>
      <c r="E406" s="76" t="s">
        <v>146</v>
      </c>
      <c r="F406" s="14" t="s">
        <v>2499</v>
      </c>
      <c r="G406" s="56" t="s">
        <v>1024</v>
      </c>
      <c r="H406" s="11" t="s">
        <v>2054</v>
      </c>
      <c r="I406" s="11"/>
      <c r="J406" s="31"/>
      <c r="K406" s="35"/>
      <c r="L406" s="11"/>
      <c r="M406" s="11"/>
      <c r="N406" s="11"/>
      <c r="O406" s="11" t="s">
        <v>1894</v>
      </c>
      <c r="P406" s="11"/>
      <c r="Q406" s="11"/>
      <c r="R406" s="15" t="s">
        <v>2405</v>
      </c>
      <c r="S406" s="48" t="s">
        <v>1895</v>
      </c>
      <c r="T406" s="91">
        <v>23000</v>
      </c>
      <c r="U406" s="67">
        <v>42550</v>
      </c>
      <c r="V406" s="42" t="s">
        <v>568</v>
      </c>
      <c r="W406" s="59"/>
      <c r="X406" s="58"/>
    </row>
    <row r="407" spans="1:24" ht="90" x14ac:dyDescent="0.25">
      <c r="A407" s="100" t="s">
        <v>2905</v>
      </c>
      <c r="B407" s="102" t="s">
        <v>1839</v>
      </c>
      <c r="C407" s="11" t="s">
        <v>1840</v>
      </c>
      <c r="D407" s="14" t="s">
        <v>209</v>
      </c>
      <c r="E407" s="76" t="s">
        <v>26</v>
      </c>
      <c r="F407" s="14" t="s">
        <v>2499</v>
      </c>
      <c r="G407" s="61" t="s">
        <v>1027</v>
      </c>
      <c r="H407" s="11" t="s">
        <v>2074</v>
      </c>
      <c r="I407" s="11" t="s">
        <v>1841</v>
      </c>
      <c r="J407" s="31" t="s">
        <v>486</v>
      </c>
      <c r="K407" s="63"/>
      <c r="L407" s="109" t="s">
        <v>2336</v>
      </c>
      <c r="M407" s="11" t="s">
        <v>58</v>
      </c>
      <c r="N407" s="11" t="s">
        <v>1832</v>
      </c>
      <c r="O407" s="11" t="s">
        <v>1779</v>
      </c>
      <c r="P407" s="11"/>
      <c r="Q407" s="11"/>
      <c r="R407" s="15" t="s">
        <v>2406</v>
      </c>
      <c r="S407" s="17" t="s">
        <v>1842</v>
      </c>
      <c r="T407" s="93">
        <v>513.17999999999995</v>
      </c>
      <c r="U407" s="68">
        <v>42550</v>
      </c>
      <c r="V407" s="65" t="s">
        <v>568</v>
      </c>
      <c r="W407" s="59"/>
      <c r="X407" s="58"/>
    </row>
    <row r="408" spans="1:24" ht="33.75" x14ac:dyDescent="0.25">
      <c r="A408" s="100" t="s">
        <v>2906</v>
      </c>
      <c r="B408" s="102" t="s">
        <v>2196</v>
      </c>
      <c r="C408" s="11"/>
      <c r="D408" s="14" t="s">
        <v>54</v>
      </c>
      <c r="E408" s="76" t="s">
        <v>26</v>
      </c>
      <c r="F408" s="14" t="s">
        <v>2499</v>
      </c>
      <c r="G408" s="61"/>
      <c r="H408" s="11" t="s">
        <v>1843</v>
      </c>
      <c r="I408" s="11"/>
      <c r="J408" s="62" t="s">
        <v>561</v>
      </c>
      <c r="K408" s="33" t="s">
        <v>562</v>
      </c>
      <c r="L408" s="109" t="s">
        <v>2375</v>
      </c>
      <c r="M408" s="11"/>
      <c r="N408" s="11"/>
      <c r="O408" s="11" t="s">
        <v>1844</v>
      </c>
      <c r="P408" s="11"/>
      <c r="Q408" s="11"/>
      <c r="R408" s="15" t="s">
        <v>2422</v>
      </c>
      <c r="S408" s="17" t="s">
        <v>1845</v>
      </c>
      <c r="T408" s="93"/>
      <c r="U408" s="68">
        <v>42550</v>
      </c>
      <c r="V408" s="65" t="s">
        <v>568</v>
      </c>
      <c r="W408" s="59"/>
      <c r="X408" s="58"/>
    </row>
    <row r="409" spans="1:24" ht="78.75" x14ac:dyDescent="0.25">
      <c r="A409" s="100" t="s">
        <v>2907</v>
      </c>
      <c r="B409" s="102" t="s">
        <v>358</v>
      </c>
      <c r="C409" s="11"/>
      <c r="D409" s="14" t="s">
        <v>52</v>
      </c>
      <c r="E409" s="79" t="s">
        <v>26</v>
      </c>
      <c r="F409" s="14" t="s">
        <v>2499</v>
      </c>
      <c r="G409" s="55"/>
      <c r="H409" s="11" t="s">
        <v>368</v>
      </c>
      <c r="I409" s="11" t="s">
        <v>367</v>
      </c>
      <c r="J409" s="31" t="s">
        <v>484</v>
      </c>
      <c r="K409" s="33" t="s">
        <v>477</v>
      </c>
      <c r="L409" s="11"/>
      <c r="M409" s="11"/>
      <c r="N409" s="11" t="s">
        <v>1018</v>
      </c>
      <c r="O409" s="11" t="s">
        <v>369</v>
      </c>
      <c r="P409" s="11"/>
      <c r="Q409" s="11"/>
      <c r="R409" s="15" t="s">
        <v>2423</v>
      </c>
      <c r="S409" s="19" t="s">
        <v>366</v>
      </c>
      <c r="T409" s="91"/>
      <c r="U409" s="67">
        <v>42213</v>
      </c>
      <c r="V409" s="42" t="s">
        <v>568</v>
      </c>
      <c r="W409" s="59"/>
      <c r="X409" s="58"/>
    </row>
    <row r="410" spans="1:24" ht="45" x14ac:dyDescent="0.25">
      <c r="A410" s="100" t="s">
        <v>2908</v>
      </c>
      <c r="B410" s="102" t="s">
        <v>166</v>
      </c>
      <c r="C410" s="11" t="s">
        <v>2389</v>
      </c>
      <c r="D410" s="14" t="s">
        <v>103</v>
      </c>
      <c r="E410" s="79" t="s">
        <v>26</v>
      </c>
      <c r="F410" s="14" t="s">
        <v>2499</v>
      </c>
      <c r="G410" s="55" t="s">
        <v>1024</v>
      </c>
      <c r="H410" s="11" t="s">
        <v>2014</v>
      </c>
      <c r="I410" s="11" t="s">
        <v>260</v>
      </c>
      <c r="J410" s="31" t="s">
        <v>484</v>
      </c>
      <c r="K410" s="33" t="s">
        <v>477</v>
      </c>
      <c r="L410" s="11"/>
      <c r="M410" s="11"/>
      <c r="N410" s="11" t="s">
        <v>33</v>
      </c>
      <c r="O410" s="11" t="s">
        <v>261</v>
      </c>
      <c r="P410" s="11"/>
      <c r="Q410" s="11"/>
      <c r="R410" s="15" t="s">
        <v>2423</v>
      </c>
      <c r="S410" s="19" t="s">
        <v>262</v>
      </c>
      <c r="T410" s="91"/>
      <c r="U410" s="67">
        <v>42206</v>
      </c>
      <c r="V410" s="42" t="s">
        <v>568</v>
      </c>
      <c r="W410" s="59"/>
      <c r="X410" s="58"/>
    </row>
    <row r="411" spans="1:24" ht="123.75" x14ac:dyDescent="0.25">
      <c r="A411" s="100" t="s">
        <v>2909</v>
      </c>
      <c r="B411" s="102" t="s">
        <v>1730</v>
      </c>
      <c r="C411" s="11" t="s">
        <v>1729</v>
      </c>
      <c r="D411" s="14" t="s">
        <v>56</v>
      </c>
      <c r="E411" s="76" t="s">
        <v>233</v>
      </c>
      <c r="F411" s="14" t="s">
        <v>2499</v>
      </c>
      <c r="G411" s="56" t="s">
        <v>1025</v>
      </c>
      <c r="H411" s="11" t="s">
        <v>3059</v>
      </c>
      <c r="I411" s="11" t="s">
        <v>1731</v>
      </c>
      <c r="J411" s="31" t="s">
        <v>489</v>
      </c>
      <c r="K411" s="35"/>
      <c r="L411" s="110" t="s">
        <v>2299</v>
      </c>
      <c r="M411" s="11"/>
      <c r="N411" s="11" t="s">
        <v>1732</v>
      </c>
      <c r="O411" s="11" t="s">
        <v>1733</v>
      </c>
      <c r="P411" s="11"/>
      <c r="Q411" s="11"/>
      <c r="R411" s="15" t="s">
        <v>2403</v>
      </c>
      <c r="S411" s="48" t="s">
        <v>1734</v>
      </c>
      <c r="T411" s="91">
        <v>1459.36</v>
      </c>
      <c r="U411" s="67">
        <v>42544</v>
      </c>
      <c r="V411" s="42" t="s">
        <v>568</v>
      </c>
      <c r="W411" s="59"/>
      <c r="X411" s="58"/>
    </row>
    <row r="412" spans="1:24" ht="56.25" x14ac:dyDescent="0.25">
      <c r="A412" s="100" t="s">
        <v>2910</v>
      </c>
      <c r="B412" s="102" t="s">
        <v>1846</v>
      </c>
      <c r="C412" s="11" t="s">
        <v>2229</v>
      </c>
      <c r="D412" s="14" t="s">
        <v>56</v>
      </c>
      <c r="E412" s="76" t="s">
        <v>26</v>
      </c>
      <c r="F412" s="14" t="s">
        <v>2499</v>
      </c>
      <c r="G412" s="61" t="s">
        <v>1023</v>
      </c>
      <c r="H412" s="11" t="s">
        <v>1991</v>
      </c>
      <c r="I412" s="11"/>
      <c r="J412" s="62" t="s">
        <v>485</v>
      </c>
      <c r="K412" s="63"/>
      <c r="L412" s="109" t="s">
        <v>2376</v>
      </c>
      <c r="M412" s="11"/>
      <c r="N412" s="11" t="s">
        <v>29</v>
      </c>
      <c r="O412" s="11" t="s">
        <v>1847</v>
      </c>
      <c r="P412" s="11"/>
      <c r="Q412" s="11"/>
      <c r="R412" s="15" t="s">
        <v>2406</v>
      </c>
      <c r="S412" s="48" t="s">
        <v>1848</v>
      </c>
      <c r="T412" s="91">
        <v>197.98</v>
      </c>
      <c r="U412" s="68">
        <v>42550</v>
      </c>
      <c r="V412" s="65" t="s">
        <v>568</v>
      </c>
      <c r="W412" s="59"/>
      <c r="X412" s="58"/>
    </row>
    <row r="413" spans="1:24" ht="90" x14ac:dyDescent="0.25">
      <c r="A413" s="100" t="s">
        <v>2911</v>
      </c>
      <c r="B413" s="102" t="s">
        <v>1849</v>
      </c>
      <c r="C413" s="11" t="s">
        <v>1850</v>
      </c>
      <c r="D413" s="14"/>
      <c r="E413" s="76" t="s">
        <v>26</v>
      </c>
      <c r="F413" s="14" t="s">
        <v>2499</v>
      </c>
      <c r="G413" s="61"/>
      <c r="H413" s="11" t="s">
        <v>1851</v>
      </c>
      <c r="I413" s="11"/>
      <c r="J413" s="62" t="s">
        <v>561</v>
      </c>
      <c r="K413" s="33" t="s">
        <v>562</v>
      </c>
      <c r="L413" s="11"/>
      <c r="M413" s="11"/>
      <c r="N413" s="11" t="s">
        <v>1386</v>
      </c>
      <c r="O413" s="11" t="s">
        <v>1852</v>
      </c>
      <c r="P413" s="11"/>
      <c r="Q413" s="11"/>
      <c r="R413" s="15" t="s">
        <v>2422</v>
      </c>
      <c r="S413" s="17" t="s">
        <v>1853</v>
      </c>
      <c r="T413" s="93"/>
      <c r="U413" s="68">
        <v>42550</v>
      </c>
      <c r="V413" s="65" t="s">
        <v>568</v>
      </c>
      <c r="W413" s="59"/>
      <c r="X413" s="58"/>
    </row>
    <row r="414" spans="1:24" ht="101.25" x14ac:dyDescent="0.25">
      <c r="A414" s="100" t="s">
        <v>2912</v>
      </c>
      <c r="B414" s="102" t="s">
        <v>2244</v>
      </c>
      <c r="C414" s="11" t="s">
        <v>2245</v>
      </c>
      <c r="D414" s="14" t="s">
        <v>226</v>
      </c>
      <c r="E414" s="78" t="s">
        <v>233</v>
      </c>
      <c r="F414" s="14" t="s">
        <v>2499</v>
      </c>
      <c r="G414" s="55"/>
      <c r="H414" s="11" t="s">
        <v>2246</v>
      </c>
      <c r="I414" s="11" t="s">
        <v>2247</v>
      </c>
      <c r="J414" s="31" t="s">
        <v>489</v>
      </c>
      <c r="K414" s="35"/>
      <c r="L414" s="110" t="s">
        <v>2323</v>
      </c>
      <c r="M414" s="11"/>
      <c r="N414" s="11" t="s">
        <v>2248</v>
      </c>
      <c r="O414" s="11" t="s">
        <v>2249</v>
      </c>
      <c r="P414" s="11"/>
      <c r="Q414" s="11"/>
      <c r="R414" s="15" t="s">
        <v>2403</v>
      </c>
      <c r="S414" s="89" t="s">
        <v>2250</v>
      </c>
      <c r="T414" s="92"/>
      <c r="U414" s="67">
        <v>42558</v>
      </c>
      <c r="V414" s="42" t="s">
        <v>568</v>
      </c>
      <c r="W414" s="59"/>
      <c r="X414" s="58"/>
    </row>
    <row r="415" spans="1:24" ht="135" x14ac:dyDescent="0.25">
      <c r="A415" s="100" t="s">
        <v>2913</v>
      </c>
      <c r="B415" s="102" t="s">
        <v>391</v>
      </c>
      <c r="C415" s="11" t="s">
        <v>392</v>
      </c>
      <c r="D415" s="14" t="s">
        <v>103</v>
      </c>
      <c r="E415" s="76" t="s">
        <v>233</v>
      </c>
      <c r="F415" s="14" t="s">
        <v>2499</v>
      </c>
      <c r="G415" s="55" t="s">
        <v>1024</v>
      </c>
      <c r="H415" s="11" t="s">
        <v>2237</v>
      </c>
      <c r="I415" s="11" t="s">
        <v>2241</v>
      </c>
      <c r="J415" s="31" t="s">
        <v>2243</v>
      </c>
      <c r="K415" s="33" t="s">
        <v>2240</v>
      </c>
      <c r="L415" s="110" t="s">
        <v>2339</v>
      </c>
      <c r="M415" s="11" t="s">
        <v>57</v>
      </c>
      <c r="N415" s="11" t="s">
        <v>169</v>
      </c>
      <c r="O415" s="11" t="s">
        <v>2235</v>
      </c>
      <c r="P415" s="11"/>
      <c r="Q415" s="11"/>
      <c r="R415" s="15" t="s">
        <v>2408</v>
      </c>
      <c r="S415" s="48" t="s">
        <v>2238</v>
      </c>
      <c r="T415" s="91">
        <v>963</v>
      </c>
      <c r="U415" s="67">
        <v>42558</v>
      </c>
      <c r="V415" s="42" t="s">
        <v>568</v>
      </c>
      <c r="W415" s="59"/>
      <c r="X415" s="58"/>
    </row>
    <row r="416" spans="1:24" ht="45" x14ac:dyDescent="0.25">
      <c r="A416" s="100" t="s">
        <v>2914</v>
      </c>
      <c r="B416" s="102" t="s">
        <v>263</v>
      </c>
      <c r="C416" s="11" t="s">
        <v>1074</v>
      </c>
      <c r="D416" s="14" t="s">
        <v>56</v>
      </c>
      <c r="E416" s="78" t="s">
        <v>2171</v>
      </c>
      <c r="F416" s="14" t="s">
        <v>2499</v>
      </c>
      <c r="G416" s="56" t="s">
        <v>1023</v>
      </c>
      <c r="H416" s="11" t="s">
        <v>1942</v>
      </c>
      <c r="I416" s="11" t="s">
        <v>1075</v>
      </c>
      <c r="J416" s="30" t="s">
        <v>470</v>
      </c>
      <c r="K416" s="38" t="s">
        <v>513</v>
      </c>
      <c r="L416" s="11"/>
      <c r="M416" s="11"/>
      <c r="N416" s="11" t="s">
        <v>29</v>
      </c>
      <c r="O416" s="11" t="s">
        <v>195</v>
      </c>
      <c r="P416" s="11"/>
      <c r="Q416" s="11"/>
      <c r="R416" s="15" t="s">
        <v>2426</v>
      </c>
      <c r="S416" s="24"/>
      <c r="T416" s="93"/>
      <c r="U416" s="67">
        <v>42206</v>
      </c>
      <c r="V416" s="42" t="s">
        <v>568</v>
      </c>
      <c r="W416" s="59"/>
      <c r="X416" s="58"/>
    </row>
    <row r="417" spans="1:24" ht="67.5" x14ac:dyDescent="0.25">
      <c r="A417" s="100" t="s">
        <v>2915</v>
      </c>
      <c r="B417" s="102" t="s">
        <v>1185</v>
      </c>
      <c r="C417" s="11" t="s">
        <v>1186</v>
      </c>
      <c r="D417" s="14" t="s">
        <v>103</v>
      </c>
      <c r="E417" s="78" t="s">
        <v>2169</v>
      </c>
      <c r="F417" s="14" t="s">
        <v>2499</v>
      </c>
      <c r="G417" s="56" t="s">
        <v>1024</v>
      </c>
      <c r="H417" s="11" t="s">
        <v>2036</v>
      </c>
      <c r="I417" s="11" t="s">
        <v>1187</v>
      </c>
      <c r="J417" s="31" t="s">
        <v>492</v>
      </c>
      <c r="K417" s="35"/>
      <c r="L417" s="11"/>
      <c r="M417" s="11"/>
      <c r="N417" s="11" t="s">
        <v>1169</v>
      </c>
      <c r="O417" s="11" t="s">
        <v>1515</v>
      </c>
      <c r="P417" s="11"/>
      <c r="Q417" s="11"/>
      <c r="R417" s="15" t="s">
        <v>2406</v>
      </c>
      <c r="S417" s="48" t="s">
        <v>1188</v>
      </c>
      <c r="T417" s="91"/>
      <c r="U417" s="67">
        <v>42530</v>
      </c>
      <c r="V417" s="42" t="s">
        <v>568</v>
      </c>
      <c r="W417" s="59"/>
      <c r="X417" s="58"/>
    </row>
    <row r="418" spans="1:24" ht="56.25" x14ac:dyDescent="0.25">
      <c r="A418" s="100" t="s">
        <v>2916</v>
      </c>
      <c r="B418" s="102" t="s">
        <v>936</v>
      </c>
      <c r="C418" s="11" t="s">
        <v>937</v>
      </c>
      <c r="D418" s="14" t="s">
        <v>56</v>
      </c>
      <c r="E418" s="76" t="s">
        <v>26</v>
      </c>
      <c r="F418" s="14" t="s">
        <v>2499</v>
      </c>
      <c r="G418" s="56" t="s">
        <v>1023</v>
      </c>
      <c r="H418" s="11" t="s">
        <v>1972</v>
      </c>
      <c r="I418" s="11" t="s">
        <v>938</v>
      </c>
      <c r="J418" s="31" t="s">
        <v>486</v>
      </c>
      <c r="K418" s="35"/>
      <c r="L418" s="11"/>
      <c r="M418" s="11"/>
      <c r="N418" s="11" t="s">
        <v>29</v>
      </c>
      <c r="O418" s="11" t="s">
        <v>905</v>
      </c>
      <c r="P418" s="11"/>
      <c r="Q418" s="11"/>
      <c r="R418" s="15" t="s">
        <v>2403</v>
      </c>
      <c r="S418" s="48" t="s">
        <v>939</v>
      </c>
      <c r="T418" s="91">
        <v>342.84</v>
      </c>
      <c r="U418" s="67">
        <v>42213</v>
      </c>
      <c r="V418" s="42" t="s">
        <v>568</v>
      </c>
      <c r="W418" s="59"/>
      <c r="X418" s="58"/>
    </row>
    <row r="419" spans="1:24" ht="101.25" x14ac:dyDescent="0.25">
      <c r="A419" s="100" t="s">
        <v>2917</v>
      </c>
      <c r="B419" s="102" t="s">
        <v>264</v>
      </c>
      <c r="C419" s="11" t="s">
        <v>2204</v>
      </c>
      <c r="D419" s="14" t="s">
        <v>226</v>
      </c>
      <c r="E419" s="76" t="s">
        <v>233</v>
      </c>
      <c r="F419" s="14" t="s">
        <v>2499</v>
      </c>
      <c r="G419" s="55" t="s">
        <v>1024</v>
      </c>
      <c r="H419" s="11" t="s">
        <v>2126</v>
      </c>
      <c r="I419" s="11"/>
      <c r="J419" s="31" t="s">
        <v>489</v>
      </c>
      <c r="K419" s="35"/>
      <c r="L419" s="110" t="s">
        <v>2302</v>
      </c>
      <c r="M419" s="11"/>
      <c r="N419" s="11" t="s">
        <v>181</v>
      </c>
      <c r="O419" s="11" t="s">
        <v>2391</v>
      </c>
      <c r="P419" s="11"/>
      <c r="Q419" s="11"/>
      <c r="R419" s="15" t="s">
        <v>2403</v>
      </c>
      <c r="S419" s="19" t="s">
        <v>265</v>
      </c>
      <c r="T419" s="91">
        <v>219.26</v>
      </c>
      <c r="U419" s="67">
        <v>42530</v>
      </c>
      <c r="V419" s="42" t="s">
        <v>568</v>
      </c>
      <c r="W419" s="59"/>
      <c r="X419" s="58"/>
    </row>
    <row r="420" spans="1:24" ht="90" x14ac:dyDescent="0.25">
      <c r="A420" s="100" t="s">
        <v>2918</v>
      </c>
      <c r="B420" s="102" t="s">
        <v>1051</v>
      </c>
      <c r="C420" s="11" t="s">
        <v>1052</v>
      </c>
      <c r="D420" s="14" t="s">
        <v>103</v>
      </c>
      <c r="E420" s="76" t="s">
        <v>233</v>
      </c>
      <c r="F420" s="14" t="s">
        <v>2499</v>
      </c>
      <c r="G420" s="55" t="s">
        <v>1024</v>
      </c>
      <c r="H420" s="11" t="s">
        <v>2234</v>
      </c>
      <c r="I420" s="11" t="s">
        <v>2242</v>
      </c>
      <c r="J420" s="31" t="s">
        <v>2243</v>
      </c>
      <c r="K420" s="33" t="s">
        <v>2240</v>
      </c>
      <c r="L420" s="110" t="s">
        <v>2289</v>
      </c>
      <c r="M420" s="11" t="s">
        <v>57</v>
      </c>
      <c r="N420" s="11" t="s">
        <v>169</v>
      </c>
      <c r="O420" s="11" t="s">
        <v>2235</v>
      </c>
      <c r="P420" s="11"/>
      <c r="Q420" s="11"/>
      <c r="R420" s="15" t="s">
        <v>2408</v>
      </c>
      <c r="S420" s="48" t="s">
        <v>2236</v>
      </c>
      <c r="T420" s="91">
        <v>1340</v>
      </c>
      <c r="U420" s="67">
        <v>42558</v>
      </c>
      <c r="V420" s="42" t="s">
        <v>568</v>
      </c>
      <c r="W420" s="59"/>
      <c r="X420" s="58"/>
    </row>
    <row r="421" spans="1:24" ht="281.25" x14ac:dyDescent="0.25">
      <c r="A421" s="100" t="s">
        <v>2919</v>
      </c>
      <c r="B421" s="102" t="s">
        <v>385</v>
      </c>
      <c r="C421" s="11"/>
      <c r="D421" s="14" t="s">
        <v>386</v>
      </c>
      <c r="E421" s="78" t="s">
        <v>2171</v>
      </c>
      <c r="F421" s="14" t="s">
        <v>2499</v>
      </c>
      <c r="G421" s="55"/>
      <c r="H421" s="11" t="s">
        <v>388</v>
      </c>
      <c r="I421" s="11" t="s">
        <v>466</v>
      </c>
      <c r="J421" s="31" t="s">
        <v>556</v>
      </c>
      <c r="K421" s="33" t="s">
        <v>557</v>
      </c>
      <c r="L421" s="11"/>
      <c r="M421" s="11"/>
      <c r="N421" s="11" t="s">
        <v>958</v>
      </c>
      <c r="O421" s="11" t="s">
        <v>389</v>
      </c>
      <c r="P421" s="11"/>
      <c r="Q421" s="11"/>
      <c r="R421" s="15" t="s">
        <v>2426</v>
      </c>
      <c r="S421" s="19" t="s">
        <v>387</v>
      </c>
      <c r="T421" s="91"/>
      <c r="U421" s="67">
        <v>42215</v>
      </c>
      <c r="V421" s="42" t="s">
        <v>568</v>
      </c>
      <c r="W421" s="59"/>
      <c r="X421" s="58"/>
    </row>
    <row r="422" spans="1:24" ht="45" x14ac:dyDescent="0.25">
      <c r="A422" s="100" t="s">
        <v>2920</v>
      </c>
      <c r="B422" s="102" t="s">
        <v>1042</v>
      </c>
      <c r="C422" s="11" t="s">
        <v>947</v>
      </c>
      <c r="D422" s="14" t="s">
        <v>56</v>
      </c>
      <c r="E422" s="76" t="s">
        <v>2171</v>
      </c>
      <c r="F422" s="14" t="s">
        <v>2499</v>
      </c>
      <c r="G422" s="56" t="s">
        <v>1023</v>
      </c>
      <c r="H422" s="11" t="s">
        <v>1970</v>
      </c>
      <c r="I422" s="11"/>
      <c r="J422" s="31" t="s">
        <v>478</v>
      </c>
      <c r="K422" s="33" t="s">
        <v>1761</v>
      </c>
      <c r="L422" s="11"/>
      <c r="M422" s="11"/>
      <c r="N422" s="11" t="s">
        <v>949</v>
      </c>
      <c r="O422" s="11" t="s">
        <v>721</v>
      </c>
      <c r="P422" s="11"/>
      <c r="Q422" s="11"/>
      <c r="R422" s="15" t="s">
        <v>2426</v>
      </c>
      <c r="S422" s="48" t="s">
        <v>948</v>
      </c>
      <c r="T422" s="91"/>
      <c r="U422" s="67">
        <v>42215</v>
      </c>
      <c r="V422" s="42" t="s">
        <v>568</v>
      </c>
      <c r="W422" s="59"/>
      <c r="X422" s="58"/>
    </row>
    <row r="423" spans="1:24" ht="101.25" x14ac:dyDescent="0.25">
      <c r="A423" s="100" t="s">
        <v>2921</v>
      </c>
      <c r="B423" s="102" t="s">
        <v>167</v>
      </c>
      <c r="C423" s="11" t="s">
        <v>2205</v>
      </c>
      <c r="D423" s="14" t="s">
        <v>226</v>
      </c>
      <c r="E423" s="76" t="s">
        <v>233</v>
      </c>
      <c r="F423" s="14" t="s">
        <v>2499</v>
      </c>
      <c r="G423" s="55"/>
      <c r="H423" s="11" t="s">
        <v>2127</v>
      </c>
      <c r="I423" s="11" t="s">
        <v>788</v>
      </c>
      <c r="J423" s="31" t="s">
        <v>489</v>
      </c>
      <c r="K423" s="35"/>
      <c r="L423" s="110" t="s">
        <v>2317</v>
      </c>
      <c r="M423" s="11"/>
      <c r="N423" s="11" t="s">
        <v>181</v>
      </c>
      <c r="O423" s="11" t="s">
        <v>789</v>
      </c>
      <c r="P423" s="11"/>
      <c r="Q423" s="11"/>
      <c r="R423" s="15" t="s">
        <v>2403</v>
      </c>
      <c r="S423" s="19" t="s">
        <v>266</v>
      </c>
      <c r="T423" s="91"/>
      <c r="U423" s="67">
        <v>42206</v>
      </c>
      <c r="V423" s="42" t="s">
        <v>568</v>
      </c>
      <c r="W423" s="59"/>
      <c r="X423" s="58"/>
    </row>
    <row r="424" spans="1:24" ht="45" x14ac:dyDescent="0.25">
      <c r="A424" s="100" t="s">
        <v>2922</v>
      </c>
      <c r="B424" s="102" t="s">
        <v>945</v>
      </c>
      <c r="C424" s="11" t="s">
        <v>1907</v>
      </c>
      <c r="D424" s="14" t="s">
        <v>53</v>
      </c>
      <c r="E424" s="76" t="s">
        <v>2171</v>
      </c>
      <c r="F424" s="14" t="s">
        <v>2499</v>
      </c>
      <c r="G424" s="56"/>
      <c r="H424" s="11" t="s">
        <v>313</v>
      </c>
      <c r="I424" s="11" t="s">
        <v>348</v>
      </c>
      <c r="J424" s="49" t="s">
        <v>478</v>
      </c>
      <c r="K424" s="33" t="s">
        <v>1761</v>
      </c>
      <c r="L424" s="25"/>
      <c r="M424" s="11"/>
      <c r="N424" s="11" t="s">
        <v>181</v>
      </c>
      <c r="O424" s="11" t="s">
        <v>878</v>
      </c>
      <c r="P424" s="11"/>
      <c r="Q424" s="11"/>
      <c r="R424" s="15" t="s">
        <v>2426</v>
      </c>
      <c r="S424" s="48" t="s">
        <v>946</v>
      </c>
      <c r="T424" s="91"/>
      <c r="U424" s="67">
        <v>42222</v>
      </c>
      <c r="V424" s="42" t="s">
        <v>568</v>
      </c>
      <c r="W424" s="59"/>
      <c r="X424" s="58"/>
    </row>
    <row r="425" spans="1:24" ht="22.5" x14ac:dyDescent="0.25">
      <c r="A425" s="100" t="s">
        <v>2923</v>
      </c>
      <c r="B425" s="102" t="s">
        <v>944</v>
      </c>
      <c r="C425" s="11" t="s">
        <v>267</v>
      </c>
      <c r="D425" s="14" t="s">
        <v>53</v>
      </c>
      <c r="E425" s="76" t="s">
        <v>26</v>
      </c>
      <c r="F425" s="14" t="s">
        <v>2499</v>
      </c>
      <c r="G425" s="55" t="s">
        <v>1024</v>
      </c>
      <c r="H425" s="11" t="s">
        <v>1998</v>
      </c>
      <c r="I425" s="11"/>
      <c r="J425" s="31" t="s">
        <v>485</v>
      </c>
      <c r="K425" s="35"/>
      <c r="L425" s="11"/>
      <c r="M425" s="11"/>
      <c r="N425" s="11" t="s">
        <v>49</v>
      </c>
      <c r="O425" s="11" t="s">
        <v>30</v>
      </c>
      <c r="P425" s="11"/>
      <c r="Q425" s="11"/>
      <c r="R425" s="15" t="s">
        <v>2406</v>
      </c>
      <c r="S425" s="19" t="s">
        <v>268</v>
      </c>
      <c r="T425" s="91"/>
      <c r="U425" s="67">
        <v>42206</v>
      </c>
      <c r="V425" s="42" t="s">
        <v>568</v>
      </c>
      <c r="W425" s="59"/>
      <c r="X425" s="58"/>
    </row>
    <row r="426" spans="1:24" ht="45" x14ac:dyDescent="0.25">
      <c r="A426" s="100" t="s">
        <v>2924</v>
      </c>
      <c r="B426" s="102" t="s">
        <v>2200</v>
      </c>
      <c r="C426" s="11" t="s">
        <v>2201</v>
      </c>
      <c r="D426" s="14" t="s">
        <v>56</v>
      </c>
      <c r="E426" s="78" t="s">
        <v>2171</v>
      </c>
      <c r="F426" s="14" t="s">
        <v>2499</v>
      </c>
      <c r="G426" s="56" t="s">
        <v>1025</v>
      </c>
      <c r="H426" s="11" t="s">
        <v>2125</v>
      </c>
      <c r="I426" s="11"/>
      <c r="J426" s="31" t="s">
        <v>516</v>
      </c>
      <c r="K426" s="33" t="s">
        <v>1762</v>
      </c>
      <c r="L426" s="109" t="s">
        <v>2377</v>
      </c>
      <c r="M426" s="11"/>
      <c r="N426" s="11" t="s">
        <v>29</v>
      </c>
      <c r="O426" s="11" t="s">
        <v>30</v>
      </c>
      <c r="P426" s="11"/>
      <c r="Q426" s="11"/>
      <c r="R426" s="15" t="s">
        <v>2426</v>
      </c>
      <c r="S426" s="19" t="s">
        <v>461</v>
      </c>
      <c r="T426" s="91"/>
      <c r="U426" s="67">
        <v>42206</v>
      </c>
      <c r="V426" s="42" t="s">
        <v>568</v>
      </c>
      <c r="W426" s="59"/>
      <c r="X426" s="58"/>
    </row>
    <row r="427" spans="1:24" ht="56.25" x14ac:dyDescent="0.25">
      <c r="A427" s="100" t="s">
        <v>2925</v>
      </c>
      <c r="B427" s="102" t="s">
        <v>940</v>
      </c>
      <c r="C427" s="11" t="s">
        <v>943</v>
      </c>
      <c r="D427" s="14" t="s">
        <v>103</v>
      </c>
      <c r="E427" s="78" t="s">
        <v>2169</v>
      </c>
      <c r="F427" s="14" t="s">
        <v>2499</v>
      </c>
      <c r="G427" s="55" t="s">
        <v>1024</v>
      </c>
      <c r="H427" s="11" t="s">
        <v>2037</v>
      </c>
      <c r="I427" s="11" t="s">
        <v>941</v>
      </c>
      <c r="J427" s="31" t="s">
        <v>531</v>
      </c>
      <c r="K427" s="35"/>
      <c r="L427" s="109" t="s">
        <v>2378</v>
      </c>
      <c r="M427" s="11"/>
      <c r="N427" s="11" t="s">
        <v>33</v>
      </c>
      <c r="O427" s="11" t="s">
        <v>1854</v>
      </c>
      <c r="P427" s="11"/>
      <c r="Q427" s="11"/>
      <c r="R427" s="15" t="s">
        <v>2407</v>
      </c>
      <c r="S427" s="48" t="s">
        <v>942</v>
      </c>
      <c r="T427" s="91">
        <v>1861.43</v>
      </c>
      <c r="U427" s="67">
        <v>42550</v>
      </c>
      <c r="V427" s="42" t="s">
        <v>568</v>
      </c>
      <c r="W427" s="59"/>
      <c r="X427" s="58"/>
    </row>
    <row r="428" spans="1:24" ht="45" x14ac:dyDescent="0.25">
      <c r="A428" s="100" t="s">
        <v>2926</v>
      </c>
      <c r="B428" s="102" t="s">
        <v>1858</v>
      </c>
      <c r="C428" s="11"/>
      <c r="D428" s="14" t="s">
        <v>280</v>
      </c>
      <c r="E428" s="76" t="s">
        <v>2171</v>
      </c>
      <c r="F428" s="14" t="s">
        <v>2499</v>
      </c>
      <c r="G428" s="56"/>
      <c r="H428" s="11"/>
      <c r="I428" s="11" t="s">
        <v>2267</v>
      </c>
      <c r="J428" s="31"/>
      <c r="K428" s="33"/>
      <c r="L428" s="11"/>
      <c r="M428" s="11"/>
      <c r="N428" s="11"/>
      <c r="O428" s="11"/>
      <c r="P428" s="11"/>
      <c r="Q428" s="11"/>
      <c r="R428" s="15"/>
      <c r="S428" s="48"/>
      <c r="T428" s="95"/>
      <c r="U428" s="68">
        <v>42558</v>
      </c>
      <c r="V428" s="42" t="s">
        <v>568</v>
      </c>
      <c r="W428" s="59"/>
      <c r="X428" s="58"/>
    </row>
    <row r="429" spans="1:24" ht="45" x14ac:dyDescent="0.25">
      <c r="A429" s="100" t="s">
        <v>2927</v>
      </c>
      <c r="B429" s="102" t="s">
        <v>1859</v>
      </c>
      <c r="C429" s="11"/>
      <c r="D429" s="14" t="s">
        <v>280</v>
      </c>
      <c r="E429" s="78" t="s">
        <v>2171</v>
      </c>
      <c r="F429" s="14" t="s">
        <v>2499</v>
      </c>
      <c r="G429" s="56"/>
      <c r="H429" s="11"/>
      <c r="I429" s="11" t="s">
        <v>2266</v>
      </c>
      <c r="J429" s="31"/>
      <c r="K429" s="33"/>
      <c r="L429" s="11"/>
      <c r="M429" s="11"/>
      <c r="N429" s="11"/>
      <c r="O429" s="11"/>
      <c r="P429" s="11"/>
      <c r="Q429" s="11"/>
      <c r="R429" s="15"/>
      <c r="S429" s="17"/>
      <c r="T429" s="93"/>
      <c r="U429" s="68">
        <v>42558</v>
      </c>
      <c r="V429" s="42" t="s">
        <v>568</v>
      </c>
      <c r="W429" s="59"/>
      <c r="X429" s="58"/>
    </row>
    <row r="430" spans="1:24" ht="45" x14ac:dyDescent="0.25">
      <c r="A430" s="100" t="s">
        <v>2928</v>
      </c>
      <c r="B430" s="102" t="s">
        <v>954</v>
      </c>
      <c r="C430" s="11"/>
      <c r="D430" s="14" t="s">
        <v>56</v>
      </c>
      <c r="E430" s="78" t="s">
        <v>2171</v>
      </c>
      <c r="F430" s="14" t="s">
        <v>2499</v>
      </c>
      <c r="G430" s="56" t="s">
        <v>1023</v>
      </c>
      <c r="H430" s="11" t="s">
        <v>1992</v>
      </c>
      <c r="I430" s="23" t="s">
        <v>956</v>
      </c>
      <c r="J430" s="31" t="s">
        <v>480</v>
      </c>
      <c r="K430" s="33" t="s">
        <v>473</v>
      </c>
      <c r="L430" s="109" t="s">
        <v>2336</v>
      </c>
      <c r="M430" s="11" t="s">
        <v>296</v>
      </c>
      <c r="N430" s="11" t="s">
        <v>955</v>
      </c>
      <c r="O430" s="11" t="s">
        <v>195</v>
      </c>
      <c r="P430" s="11"/>
      <c r="Q430" s="11"/>
      <c r="R430" s="15" t="s">
        <v>2426</v>
      </c>
      <c r="S430" s="48" t="s">
        <v>957</v>
      </c>
      <c r="T430" s="91"/>
      <c r="U430" s="67">
        <v>42215</v>
      </c>
      <c r="V430" s="42" t="s">
        <v>568</v>
      </c>
      <c r="W430" s="59"/>
      <c r="X430" s="58"/>
    </row>
    <row r="431" spans="1:24" ht="56.25" x14ac:dyDescent="0.25">
      <c r="A431" s="100" t="s">
        <v>2929</v>
      </c>
      <c r="B431" s="102" t="s">
        <v>269</v>
      </c>
      <c r="C431" s="11" t="s">
        <v>271</v>
      </c>
      <c r="D431" s="14" t="s">
        <v>56</v>
      </c>
      <c r="E431" s="78" t="s">
        <v>2169</v>
      </c>
      <c r="F431" s="14" t="s">
        <v>2499</v>
      </c>
      <c r="G431" s="56" t="s">
        <v>1023</v>
      </c>
      <c r="H431" s="11" t="s">
        <v>1993</v>
      </c>
      <c r="I431" s="11" t="s">
        <v>270</v>
      </c>
      <c r="J431" s="31" t="s">
        <v>480</v>
      </c>
      <c r="K431" s="33" t="s">
        <v>473</v>
      </c>
      <c r="L431" s="11"/>
      <c r="M431" s="11"/>
      <c r="N431" s="11" t="s">
        <v>1017</v>
      </c>
      <c r="O431" s="11" t="s">
        <v>30</v>
      </c>
      <c r="P431" s="11"/>
      <c r="Q431" s="11"/>
      <c r="R431" s="15" t="s">
        <v>2430</v>
      </c>
      <c r="S431" s="19" t="s">
        <v>462</v>
      </c>
      <c r="T431" s="91"/>
      <c r="U431" s="67">
        <v>42206</v>
      </c>
      <c r="V431" s="42" t="s">
        <v>568</v>
      </c>
      <c r="W431" s="59"/>
      <c r="X431" s="58"/>
    </row>
    <row r="432" spans="1:24" ht="22.5" x14ac:dyDescent="0.25">
      <c r="A432" s="100" t="s">
        <v>2930</v>
      </c>
      <c r="B432" s="102" t="s">
        <v>1855</v>
      </c>
      <c r="C432" s="11" t="s">
        <v>1856</v>
      </c>
      <c r="D432" s="14" t="s">
        <v>56</v>
      </c>
      <c r="E432" s="76" t="s">
        <v>26</v>
      </c>
      <c r="F432" s="14" t="s">
        <v>2499</v>
      </c>
      <c r="G432" s="56" t="s">
        <v>1023</v>
      </c>
      <c r="H432" s="11" t="s">
        <v>1942</v>
      </c>
      <c r="I432" s="11"/>
      <c r="J432" s="31" t="s">
        <v>486</v>
      </c>
      <c r="K432" s="63"/>
      <c r="L432" s="11"/>
      <c r="M432" s="11"/>
      <c r="N432" s="11" t="s">
        <v>1862</v>
      </c>
      <c r="O432" s="11" t="s">
        <v>41</v>
      </c>
      <c r="P432" s="11"/>
      <c r="Q432" s="11"/>
      <c r="R432" s="15" t="s">
        <v>2406</v>
      </c>
      <c r="S432" s="48" t="s">
        <v>1857</v>
      </c>
      <c r="T432" s="91">
        <v>217.12</v>
      </c>
      <c r="U432" s="68">
        <v>42550</v>
      </c>
      <c r="V432" s="42" t="s">
        <v>568</v>
      </c>
      <c r="W432" s="59"/>
      <c r="X432" s="58"/>
    </row>
    <row r="433" spans="1:24" ht="22.5" x14ac:dyDescent="0.25">
      <c r="A433" s="100" t="s">
        <v>2931</v>
      </c>
      <c r="B433" s="102" t="s">
        <v>168</v>
      </c>
      <c r="C433" s="11"/>
      <c r="D433" s="14" t="s">
        <v>56</v>
      </c>
      <c r="E433" s="76" t="s">
        <v>2173</v>
      </c>
      <c r="F433" s="14" t="s">
        <v>2499</v>
      </c>
      <c r="G433" s="56" t="s">
        <v>1023</v>
      </c>
      <c r="H433" s="11" t="s">
        <v>1994</v>
      </c>
      <c r="I433" s="11"/>
      <c r="J433" s="31" t="s">
        <v>553</v>
      </c>
      <c r="K433" s="33" t="s">
        <v>1758</v>
      </c>
      <c r="L433" s="11"/>
      <c r="M433" s="11"/>
      <c r="N433" s="11" t="s">
        <v>29</v>
      </c>
      <c r="O433" s="11" t="s">
        <v>30</v>
      </c>
      <c r="P433" s="11"/>
      <c r="Q433" s="11"/>
      <c r="R433" s="15" t="s">
        <v>2433</v>
      </c>
      <c r="S433" s="19" t="s">
        <v>272</v>
      </c>
      <c r="T433" s="91"/>
      <c r="U433" s="67">
        <v>42206</v>
      </c>
      <c r="V433" s="42" t="s">
        <v>568</v>
      </c>
      <c r="W433" s="59"/>
      <c r="X433" s="58"/>
    </row>
    <row r="434" spans="1:24" ht="22.5" x14ac:dyDescent="0.25">
      <c r="A434" s="100" t="s">
        <v>2932</v>
      </c>
      <c r="B434" s="102" t="s">
        <v>1860</v>
      </c>
      <c r="C434" s="11" t="s">
        <v>1861</v>
      </c>
      <c r="D434" s="14" t="s">
        <v>56</v>
      </c>
      <c r="E434" s="76" t="s">
        <v>26</v>
      </c>
      <c r="F434" s="14" t="s">
        <v>2499</v>
      </c>
      <c r="G434" s="56" t="s">
        <v>1023</v>
      </c>
      <c r="H434" s="11" t="s">
        <v>1942</v>
      </c>
      <c r="I434" s="11"/>
      <c r="J434" s="31" t="s">
        <v>486</v>
      </c>
      <c r="K434" s="63"/>
      <c r="L434" s="11"/>
      <c r="M434" s="11"/>
      <c r="N434" s="11" t="s">
        <v>1941</v>
      </c>
      <c r="O434" s="11" t="s">
        <v>1847</v>
      </c>
      <c r="P434" s="11"/>
      <c r="Q434" s="11"/>
      <c r="R434" s="15" t="s">
        <v>2406</v>
      </c>
      <c r="S434" s="17" t="s">
        <v>1863</v>
      </c>
      <c r="T434" s="93">
        <v>112.63</v>
      </c>
      <c r="U434" s="68">
        <v>42550</v>
      </c>
      <c r="V434" s="42" t="s">
        <v>568</v>
      </c>
      <c r="W434" s="59"/>
      <c r="X434" s="58"/>
    </row>
    <row r="435" spans="1:24" ht="101.25" x14ac:dyDescent="0.25">
      <c r="A435" s="100" t="s">
        <v>2933</v>
      </c>
      <c r="B435" s="102" t="s">
        <v>950</v>
      </c>
      <c r="C435" s="11" t="s">
        <v>951</v>
      </c>
      <c r="D435" s="14" t="s">
        <v>56</v>
      </c>
      <c r="E435" s="76" t="s">
        <v>2171</v>
      </c>
      <c r="F435" s="14" t="s">
        <v>2499</v>
      </c>
      <c r="G435" s="56" t="s">
        <v>1023</v>
      </c>
      <c r="H435" s="11" t="s">
        <v>1942</v>
      </c>
      <c r="I435" s="11" t="s">
        <v>952</v>
      </c>
      <c r="J435" s="31" t="s">
        <v>478</v>
      </c>
      <c r="K435" s="33" t="s">
        <v>1761</v>
      </c>
      <c r="L435" s="11"/>
      <c r="M435" s="11"/>
      <c r="N435" s="11" t="s">
        <v>949</v>
      </c>
      <c r="O435" s="11" t="s">
        <v>721</v>
      </c>
      <c r="P435" s="11"/>
      <c r="Q435" s="11"/>
      <c r="R435" s="15" t="s">
        <v>2426</v>
      </c>
      <c r="S435" s="48" t="s">
        <v>953</v>
      </c>
      <c r="T435" s="91"/>
      <c r="U435" s="67">
        <v>42215</v>
      </c>
      <c r="V435" s="42" t="s">
        <v>568</v>
      </c>
      <c r="W435" s="59"/>
      <c r="X435" s="58"/>
    </row>
    <row r="436" spans="1:24" ht="78.75" x14ac:dyDescent="0.25">
      <c r="A436" s="100" t="s">
        <v>2934</v>
      </c>
      <c r="B436" s="102" t="s">
        <v>932</v>
      </c>
      <c r="C436" s="11" t="s">
        <v>933</v>
      </c>
      <c r="D436" s="14" t="s">
        <v>56</v>
      </c>
      <c r="E436" s="76" t="s">
        <v>2171</v>
      </c>
      <c r="F436" s="14" t="s">
        <v>2499</v>
      </c>
      <c r="G436" s="56" t="s">
        <v>1023</v>
      </c>
      <c r="H436" s="11" t="s">
        <v>1942</v>
      </c>
      <c r="I436" s="11" t="s">
        <v>934</v>
      </c>
      <c r="J436" s="31" t="s">
        <v>478</v>
      </c>
      <c r="K436" s="33" t="s">
        <v>1761</v>
      </c>
      <c r="L436" s="11"/>
      <c r="M436" s="11"/>
      <c r="N436" s="11" t="s">
        <v>29</v>
      </c>
      <c r="O436" s="11" t="s">
        <v>195</v>
      </c>
      <c r="P436" s="11"/>
      <c r="Q436" s="11"/>
      <c r="R436" s="15" t="s">
        <v>2426</v>
      </c>
      <c r="S436" s="48" t="s">
        <v>935</v>
      </c>
      <c r="T436" s="91"/>
      <c r="U436" s="67">
        <v>42213</v>
      </c>
      <c r="V436" s="42" t="s">
        <v>568</v>
      </c>
      <c r="W436" s="59"/>
      <c r="X436" s="58"/>
    </row>
    <row r="437" spans="1:24" ht="56.25" x14ac:dyDescent="0.25">
      <c r="A437" s="100" t="s">
        <v>2935</v>
      </c>
      <c r="B437" s="105" t="s">
        <v>2268</v>
      </c>
      <c r="C437" s="11" t="s">
        <v>2269</v>
      </c>
      <c r="D437" s="4" t="s">
        <v>56</v>
      </c>
      <c r="E437" s="90"/>
      <c r="F437" s="14" t="s">
        <v>2499</v>
      </c>
      <c r="G437" s="54" t="s">
        <v>1023</v>
      </c>
      <c r="H437" s="11" t="s">
        <v>2270</v>
      </c>
      <c r="I437" s="11" t="s">
        <v>2271</v>
      </c>
      <c r="J437" s="31" t="s">
        <v>2276</v>
      </c>
      <c r="K437" s="33" t="s">
        <v>2275</v>
      </c>
      <c r="L437" s="11"/>
      <c r="M437" s="11"/>
      <c r="N437" s="11" t="s">
        <v>2272</v>
      </c>
      <c r="O437" s="11" t="s">
        <v>2273</v>
      </c>
      <c r="P437" s="11"/>
      <c r="Q437" s="11"/>
      <c r="R437" s="15" t="s">
        <v>2414</v>
      </c>
      <c r="S437" s="17" t="s">
        <v>2274</v>
      </c>
      <c r="T437" s="91"/>
      <c r="U437" s="67">
        <v>42558</v>
      </c>
      <c r="V437" s="42" t="s">
        <v>568</v>
      </c>
      <c r="W437" s="59"/>
      <c r="X437" s="58"/>
    </row>
    <row r="438" spans="1:24" ht="112.5" x14ac:dyDescent="0.25">
      <c r="A438" s="100" t="s">
        <v>2936</v>
      </c>
      <c r="B438" s="102" t="s">
        <v>273</v>
      </c>
      <c r="C438" s="11"/>
      <c r="D438" s="14" t="s">
        <v>54</v>
      </c>
      <c r="E438" s="76"/>
      <c r="F438" s="14" t="s">
        <v>2499</v>
      </c>
      <c r="G438" s="55"/>
      <c r="H438" s="11" t="s">
        <v>274</v>
      </c>
      <c r="I438" s="11" t="s">
        <v>277</v>
      </c>
      <c r="J438" s="31" t="s">
        <v>563</v>
      </c>
      <c r="K438" s="33" t="s">
        <v>564</v>
      </c>
      <c r="L438" s="11"/>
      <c r="M438" s="11"/>
      <c r="N438" s="11" t="s">
        <v>275</v>
      </c>
      <c r="O438" s="11" t="s">
        <v>276</v>
      </c>
      <c r="P438" s="11"/>
      <c r="Q438" s="11"/>
      <c r="R438" s="15" t="s">
        <v>2417</v>
      </c>
      <c r="S438" s="48" t="s">
        <v>278</v>
      </c>
      <c r="T438" s="91"/>
      <c r="U438" s="67">
        <v>42206</v>
      </c>
      <c r="V438" s="42" t="s">
        <v>568</v>
      </c>
      <c r="W438" s="59"/>
      <c r="X438" s="58"/>
    </row>
    <row r="439" spans="1:24" ht="146.25" x14ac:dyDescent="0.25">
      <c r="A439" s="100" t="s">
        <v>2937</v>
      </c>
      <c r="B439" s="102" t="s">
        <v>959</v>
      </c>
      <c r="C439" s="11" t="s">
        <v>1050</v>
      </c>
      <c r="D439" s="14" t="s">
        <v>54</v>
      </c>
      <c r="E439" s="76" t="s">
        <v>233</v>
      </c>
      <c r="F439" s="14" t="s">
        <v>2499</v>
      </c>
      <c r="G439" s="55"/>
      <c r="H439" s="11" t="s">
        <v>960</v>
      </c>
      <c r="I439" s="11" t="s">
        <v>1049</v>
      </c>
      <c r="J439" s="31" t="s">
        <v>961</v>
      </c>
      <c r="K439" s="35"/>
      <c r="L439" s="109" t="s">
        <v>2381</v>
      </c>
      <c r="M439" s="11"/>
      <c r="N439" s="11"/>
      <c r="O439" s="11" t="s">
        <v>30</v>
      </c>
      <c r="P439" s="11"/>
      <c r="Q439" s="11"/>
      <c r="R439" s="15" t="s">
        <v>2436</v>
      </c>
      <c r="S439" s="48" t="s">
        <v>962</v>
      </c>
      <c r="T439" s="91"/>
      <c r="U439" s="67">
        <v>42215</v>
      </c>
      <c r="V439" s="42" t="s">
        <v>568</v>
      </c>
      <c r="W439" s="59"/>
      <c r="X439" s="58"/>
    </row>
    <row r="440" spans="1:24" ht="67.5" x14ac:dyDescent="0.25">
      <c r="A440" s="100" t="s">
        <v>2938</v>
      </c>
      <c r="B440" s="102" t="s">
        <v>1873</v>
      </c>
      <c r="C440" s="11"/>
      <c r="D440" s="14" t="s">
        <v>52</v>
      </c>
      <c r="E440" s="78" t="s">
        <v>2171</v>
      </c>
      <c r="F440" s="14" t="s">
        <v>2499</v>
      </c>
      <c r="G440" s="56"/>
      <c r="H440" s="11" t="s">
        <v>1874</v>
      </c>
      <c r="I440" s="11"/>
      <c r="J440" s="31"/>
      <c r="K440" s="35"/>
      <c r="L440" s="11"/>
      <c r="M440" s="11"/>
      <c r="N440" s="11" t="s">
        <v>1875</v>
      </c>
      <c r="O440" s="11" t="s">
        <v>1876</v>
      </c>
      <c r="P440" s="11"/>
      <c r="Q440" s="11"/>
      <c r="R440" s="15" t="s">
        <v>2426</v>
      </c>
      <c r="S440" s="17" t="s">
        <v>1877</v>
      </c>
      <c r="T440" s="93"/>
      <c r="U440" s="67">
        <v>42550</v>
      </c>
      <c r="V440" s="42" t="s">
        <v>568</v>
      </c>
      <c r="W440" s="59"/>
      <c r="X440" s="58"/>
    </row>
    <row r="441" spans="1:24" ht="146.25" x14ac:dyDescent="0.25">
      <c r="A441" s="100" t="s">
        <v>2939</v>
      </c>
      <c r="B441" s="102" t="s">
        <v>279</v>
      </c>
      <c r="C441" s="11" t="s">
        <v>2208</v>
      </c>
      <c r="D441" s="14" t="s">
        <v>280</v>
      </c>
      <c r="E441" s="78" t="s">
        <v>2171</v>
      </c>
      <c r="F441" s="14" t="s">
        <v>2499</v>
      </c>
      <c r="G441" s="56" t="s">
        <v>1026</v>
      </c>
      <c r="H441" s="11" t="s">
        <v>1224</v>
      </c>
      <c r="I441" s="11" t="s">
        <v>1221</v>
      </c>
      <c r="J441" s="31" t="s">
        <v>1214</v>
      </c>
      <c r="K441" s="38" t="s">
        <v>1215</v>
      </c>
      <c r="L441" s="11"/>
      <c r="M441" s="11"/>
      <c r="N441" s="11" t="s">
        <v>1223</v>
      </c>
      <c r="O441" s="11" t="s">
        <v>1222</v>
      </c>
      <c r="P441" s="11"/>
      <c r="Q441" s="11"/>
      <c r="R441" s="15" t="s">
        <v>2426</v>
      </c>
      <c r="S441" s="48" t="s">
        <v>463</v>
      </c>
      <c r="T441" s="91"/>
      <c r="U441" s="67">
        <v>42531</v>
      </c>
      <c r="V441" s="42" t="s">
        <v>568</v>
      </c>
      <c r="W441" s="59"/>
      <c r="X441" s="58"/>
    </row>
    <row r="442" spans="1:24" ht="30" x14ac:dyDescent="0.25">
      <c r="A442" s="100" t="s">
        <v>2940</v>
      </c>
      <c r="B442" s="102" t="s">
        <v>1878</v>
      </c>
      <c r="C442" s="11" t="s">
        <v>1879</v>
      </c>
      <c r="D442" s="14" t="s">
        <v>56</v>
      </c>
      <c r="E442" s="76" t="s">
        <v>26</v>
      </c>
      <c r="F442" s="14" t="s">
        <v>2499</v>
      </c>
      <c r="G442" s="56" t="s">
        <v>1023</v>
      </c>
      <c r="H442" s="11" t="s">
        <v>1995</v>
      </c>
      <c r="I442" s="11"/>
      <c r="J442" s="31"/>
      <c r="K442" s="35"/>
      <c r="L442" s="11"/>
      <c r="M442" s="11"/>
      <c r="N442" s="11" t="s">
        <v>1862</v>
      </c>
      <c r="O442" s="11" t="s">
        <v>378</v>
      </c>
      <c r="P442" s="11"/>
      <c r="Q442" s="11"/>
      <c r="R442" s="15" t="s">
        <v>2422</v>
      </c>
      <c r="S442" s="17" t="s">
        <v>1880</v>
      </c>
      <c r="T442" s="93"/>
      <c r="U442" s="67">
        <v>42550</v>
      </c>
      <c r="V442" s="42" t="s">
        <v>568</v>
      </c>
      <c r="W442" s="59"/>
      <c r="X442" s="58"/>
    </row>
    <row r="443" spans="1:24" ht="123.75" x14ac:dyDescent="0.25">
      <c r="A443" s="100" t="s">
        <v>2941</v>
      </c>
      <c r="B443" s="102" t="s">
        <v>963</v>
      </c>
      <c r="C443" s="11" t="s">
        <v>964</v>
      </c>
      <c r="D443" s="14" t="s">
        <v>226</v>
      </c>
      <c r="E443" s="76" t="s">
        <v>233</v>
      </c>
      <c r="F443" s="14" t="s">
        <v>2499</v>
      </c>
      <c r="G443" s="55"/>
      <c r="H443" s="11" t="s">
        <v>2089</v>
      </c>
      <c r="I443" s="11" t="s">
        <v>965</v>
      </c>
      <c r="J443" s="31" t="s">
        <v>489</v>
      </c>
      <c r="K443" s="35"/>
      <c r="L443" s="110" t="s">
        <v>2330</v>
      </c>
      <c r="M443" s="11"/>
      <c r="N443" s="11" t="s">
        <v>181</v>
      </c>
      <c r="O443" s="11" t="s">
        <v>663</v>
      </c>
      <c r="P443" s="11"/>
      <c r="Q443" s="11"/>
      <c r="R443" s="15" t="s">
        <v>2403</v>
      </c>
      <c r="S443" s="48" t="s">
        <v>966</v>
      </c>
      <c r="T443" s="91">
        <v>588.54999999999995</v>
      </c>
      <c r="U443" s="67">
        <v>42215</v>
      </c>
      <c r="V443" s="42" t="s">
        <v>568</v>
      </c>
      <c r="W443" s="59"/>
      <c r="X443" s="58"/>
    </row>
    <row r="444" spans="1:24" ht="78.75" x14ac:dyDescent="0.25">
      <c r="A444" s="100" t="s">
        <v>2942</v>
      </c>
      <c r="B444" s="102" t="s">
        <v>967</v>
      </c>
      <c r="C444" s="11" t="s">
        <v>968</v>
      </c>
      <c r="D444" s="14" t="s">
        <v>209</v>
      </c>
      <c r="E444" s="76" t="s">
        <v>2171</v>
      </c>
      <c r="F444" s="14" t="s">
        <v>2499</v>
      </c>
      <c r="G444" s="57" t="s">
        <v>1027</v>
      </c>
      <c r="H444" s="11" t="s">
        <v>2075</v>
      </c>
      <c r="I444" s="11" t="s">
        <v>971</v>
      </c>
      <c r="J444" s="31" t="s">
        <v>478</v>
      </c>
      <c r="K444" s="33" t="s">
        <v>1761</v>
      </c>
      <c r="L444" s="25"/>
      <c r="M444" s="11" t="s">
        <v>57</v>
      </c>
      <c r="N444" s="11" t="s">
        <v>969</v>
      </c>
      <c r="O444" s="11" t="s">
        <v>297</v>
      </c>
      <c r="P444" s="11"/>
      <c r="Q444" s="11"/>
      <c r="R444" s="15" t="s">
        <v>2426</v>
      </c>
      <c r="S444" s="48" t="s">
        <v>970</v>
      </c>
      <c r="T444" s="91"/>
      <c r="U444" s="67">
        <v>42215</v>
      </c>
      <c r="V444" s="42" t="s">
        <v>568</v>
      </c>
      <c r="W444" s="59"/>
      <c r="X444" s="58"/>
    </row>
    <row r="445" spans="1:24" ht="56.25" x14ac:dyDescent="0.25">
      <c r="A445" s="100" t="s">
        <v>2943</v>
      </c>
      <c r="B445" s="102" t="s">
        <v>976</v>
      </c>
      <c r="C445" s="11" t="s">
        <v>2153</v>
      </c>
      <c r="D445" s="14" t="s">
        <v>103</v>
      </c>
      <c r="E445" s="76" t="s">
        <v>26</v>
      </c>
      <c r="F445" s="14" t="s">
        <v>2499</v>
      </c>
      <c r="G445" s="55" t="s">
        <v>1024</v>
      </c>
      <c r="H445" s="11" t="s">
        <v>2038</v>
      </c>
      <c r="I445" s="11" t="s">
        <v>693</v>
      </c>
      <c r="J445" s="30" t="s">
        <v>470</v>
      </c>
      <c r="K445" s="38" t="s">
        <v>513</v>
      </c>
      <c r="L445" s="25"/>
      <c r="M445" s="11"/>
      <c r="N445" s="11" t="s">
        <v>169</v>
      </c>
      <c r="O445" s="11" t="s">
        <v>2154</v>
      </c>
      <c r="P445" s="11"/>
      <c r="Q445" s="11"/>
      <c r="R445" s="15" t="s">
        <v>2434</v>
      </c>
      <c r="S445" s="48" t="s">
        <v>412</v>
      </c>
      <c r="T445" s="91">
        <v>369.8</v>
      </c>
      <c r="U445" s="67">
        <v>42552</v>
      </c>
      <c r="V445" s="42" t="s">
        <v>568</v>
      </c>
      <c r="W445" s="59"/>
      <c r="X445" s="58"/>
    </row>
    <row r="446" spans="1:24" ht="45" x14ac:dyDescent="0.25">
      <c r="A446" s="100" t="s">
        <v>2944</v>
      </c>
      <c r="B446" s="102" t="s">
        <v>1886</v>
      </c>
      <c r="C446" s="11" t="s">
        <v>1887</v>
      </c>
      <c r="D446" s="14" t="s">
        <v>53</v>
      </c>
      <c r="E446" s="76"/>
      <c r="F446" s="14" t="s">
        <v>2499</v>
      </c>
      <c r="G446" s="56" t="s">
        <v>1024</v>
      </c>
      <c r="H446" s="11" t="s">
        <v>2039</v>
      </c>
      <c r="I446" s="11"/>
      <c r="J446" s="31"/>
      <c r="K446" s="35"/>
      <c r="L446" s="11"/>
      <c r="M446" s="11" t="s">
        <v>59</v>
      </c>
      <c r="N446" s="11" t="s">
        <v>1888</v>
      </c>
      <c r="O446" s="11" t="s">
        <v>1891</v>
      </c>
      <c r="P446" s="11"/>
      <c r="Q446" s="11"/>
      <c r="R446" s="15" t="s">
        <v>2418</v>
      </c>
      <c r="S446" s="84" t="s">
        <v>1890</v>
      </c>
      <c r="T446" s="93"/>
      <c r="U446" s="67">
        <v>42550</v>
      </c>
      <c r="V446" s="42" t="s">
        <v>568</v>
      </c>
      <c r="W446" s="59"/>
      <c r="X446" s="58"/>
    </row>
    <row r="447" spans="1:24" ht="101.25" x14ac:dyDescent="0.25">
      <c r="A447" s="100" t="s">
        <v>2945</v>
      </c>
      <c r="B447" s="102" t="s">
        <v>1040</v>
      </c>
      <c r="C447" s="11" t="s">
        <v>2478</v>
      </c>
      <c r="D447" s="14"/>
      <c r="E447" s="76"/>
      <c r="F447" s="14" t="s">
        <v>2499</v>
      </c>
      <c r="G447" s="55"/>
      <c r="H447" s="11"/>
      <c r="I447" s="11" t="s">
        <v>1072</v>
      </c>
      <c r="J447" s="31"/>
      <c r="K447" s="35"/>
      <c r="L447" s="25"/>
      <c r="M447" s="11"/>
      <c r="N447" s="11" t="s">
        <v>985</v>
      </c>
      <c r="O447" s="11"/>
      <c r="P447" s="11"/>
      <c r="Q447" s="11"/>
      <c r="R447" s="15"/>
      <c r="S447" s="84"/>
      <c r="T447" s="93"/>
      <c r="U447" s="67">
        <v>42215</v>
      </c>
      <c r="V447" s="42" t="s">
        <v>568</v>
      </c>
      <c r="W447" s="59"/>
      <c r="X447" s="58"/>
    </row>
    <row r="448" spans="1:24" ht="56.25" x14ac:dyDescent="0.25">
      <c r="A448" s="100" t="s">
        <v>2946</v>
      </c>
      <c r="B448" s="102" t="s">
        <v>289</v>
      </c>
      <c r="C448" s="11" t="s">
        <v>290</v>
      </c>
      <c r="D448" s="14" t="s">
        <v>103</v>
      </c>
      <c r="E448" s="76" t="s">
        <v>146</v>
      </c>
      <c r="F448" s="14" t="s">
        <v>2499</v>
      </c>
      <c r="G448" s="55" t="s">
        <v>1024</v>
      </c>
      <c r="H448" s="11" t="s">
        <v>2040</v>
      </c>
      <c r="I448" s="11"/>
      <c r="J448" s="31" t="s">
        <v>565</v>
      </c>
      <c r="K448" s="33" t="s">
        <v>566</v>
      </c>
      <c r="L448" s="11"/>
      <c r="M448" s="11"/>
      <c r="N448" s="11" t="s">
        <v>33</v>
      </c>
      <c r="O448" s="11" t="s">
        <v>283</v>
      </c>
      <c r="P448" s="11"/>
      <c r="Q448" s="11"/>
      <c r="R448" s="15" t="s">
        <v>2420</v>
      </c>
      <c r="S448" s="48" t="s">
        <v>1351</v>
      </c>
      <c r="T448" s="91"/>
      <c r="U448" s="67">
        <v>42536</v>
      </c>
      <c r="V448" s="42" t="s">
        <v>568</v>
      </c>
      <c r="W448" s="59"/>
      <c r="X448" s="58"/>
    </row>
    <row r="449" spans="1:24" ht="135" x14ac:dyDescent="0.25">
      <c r="A449" s="100" t="s">
        <v>2947</v>
      </c>
      <c r="B449" s="102" t="s">
        <v>977</v>
      </c>
      <c r="C449" s="11" t="s">
        <v>978</v>
      </c>
      <c r="D449" s="14" t="s">
        <v>53</v>
      </c>
      <c r="E449" s="76" t="s">
        <v>26</v>
      </c>
      <c r="F449" s="14" t="s">
        <v>2499</v>
      </c>
      <c r="G449" s="55" t="s">
        <v>1026</v>
      </c>
      <c r="H449" s="11" t="s">
        <v>2161</v>
      </c>
      <c r="I449" s="11" t="s">
        <v>979</v>
      </c>
      <c r="J449" s="31" t="s">
        <v>555</v>
      </c>
      <c r="K449" s="35"/>
      <c r="L449" s="109" t="s">
        <v>2336</v>
      </c>
      <c r="M449" s="11" t="s">
        <v>59</v>
      </c>
      <c r="N449" s="11" t="s">
        <v>767</v>
      </c>
      <c r="O449" s="11" t="s">
        <v>407</v>
      </c>
      <c r="P449" s="11"/>
      <c r="Q449" s="11"/>
      <c r="R449" s="15" t="s">
        <v>2406</v>
      </c>
      <c r="S449" s="48" t="s">
        <v>980</v>
      </c>
      <c r="T449" s="91">
        <v>415.77</v>
      </c>
      <c r="U449" s="67">
        <v>42215</v>
      </c>
      <c r="V449" s="42" t="s">
        <v>568</v>
      </c>
      <c r="W449" s="59"/>
      <c r="X449" s="58"/>
    </row>
    <row r="450" spans="1:24" ht="135" x14ac:dyDescent="0.25">
      <c r="A450" s="100" t="s">
        <v>2948</v>
      </c>
      <c r="B450" s="102" t="s">
        <v>972</v>
      </c>
      <c r="C450" s="11" t="s">
        <v>973</v>
      </c>
      <c r="D450" s="14" t="s">
        <v>53</v>
      </c>
      <c r="E450" s="76" t="s">
        <v>26</v>
      </c>
      <c r="F450" s="14" t="s">
        <v>2499</v>
      </c>
      <c r="G450" s="55" t="s">
        <v>1026</v>
      </c>
      <c r="H450" s="11" t="s">
        <v>2161</v>
      </c>
      <c r="I450" s="11" t="s">
        <v>974</v>
      </c>
      <c r="J450" s="31" t="s">
        <v>555</v>
      </c>
      <c r="K450" s="35"/>
      <c r="L450" s="109" t="s">
        <v>2336</v>
      </c>
      <c r="M450" s="11" t="s">
        <v>59</v>
      </c>
      <c r="N450" s="11" t="s">
        <v>767</v>
      </c>
      <c r="O450" s="11" t="s">
        <v>407</v>
      </c>
      <c r="P450" s="11"/>
      <c r="Q450" s="11"/>
      <c r="R450" s="15" t="s">
        <v>2406</v>
      </c>
      <c r="S450" s="52" t="s">
        <v>975</v>
      </c>
      <c r="T450" s="97">
        <v>570.22</v>
      </c>
      <c r="U450" s="67">
        <v>42215</v>
      </c>
      <c r="V450" s="42" t="s">
        <v>568</v>
      </c>
      <c r="W450" s="59"/>
      <c r="X450" s="58"/>
    </row>
    <row r="451" spans="1:24" ht="90" x14ac:dyDescent="0.25">
      <c r="A451" s="100" t="s">
        <v>2949</v>
      </c>
      <c r="B451" s="102" t="s">
        <v>1881</v>
      </c>
      <c r="C451" s="11" t="s">
        <v>1882</v>
      </c>
      <c r="D451" s="14" t="s">
        <v>53</v>
      </c>
      <c r="E451" s="76" t="s">
        <v>26</v>
      </c>
      <c r="F451" s="14" t="s">
        <v>2499</v>
      </c>
      <c r="G451" s="56" t="s">
        <v>1026</v>
      </c>
      <c r="H451" s="11" t="s">
        <v>2165</v>
      </c>
      <c r="I451" s="11" t="s">
        <v>1883</v>
      </c>
      <c r="J451" s="31" t="s">
        <v>555</v>
      </c>
      <c r="K451" s="35"/>
      <c r="L451" s="11"/>
      <c r="M451" s="11" t="s">
        <v>59</v>
      </c>
      <c r="N451" s="11" t="s">
        <v>1884</v>
      </c>
      <c r="O451" s="11" t="s">
        <v>407</v>
      </c>
      <c r="P451" s="11"/>
      <c r="Q451" s="11"/>
      <c r="R451" s="15" t="s">
        <v>2406</v>
      </c>
      <c r="S451" s="17" t="s">
        <v>1885</v>
      </c>
      <c r="T451" s="93"/>
      <c r="U451" s="67">
        <v>42550</v>
      </c>
      <c r="V451" s="42" t="s">
        <v>568</v>
      </c>
      <c r="W451" s="59"/>
      <c r="X451" s="58"/>
    </row>
    <row r="452" spans="1:24" ht="123.75" x14ac:dyDescent="0.25">
      <c r="A452" s="100" t="s">
        <v>2950</v>
      </c>
      <c r="B452" s="102" t="s">
        <v>1896</v>
      </c>
      <c r="C452" s="11" t="s">
        <v>1897</v>
      </c>
      <c r="D452" s="14" t="s">
        <v>226</v>
      </c>
      <c r="E452" s="76" t="s">
        <v>233</v>
      </c>
      <c r="F452" s="14" t="s">
        <v>2499</v>
      </c>
      <c r="G452" s="56"/>
      <c r="H452" s="11" t="s">
        <v>2128</v>
      </c>
      <c r="I452" s="11"/>
      <c r="J452" s="31" t="s">
        <v>489</v>
      </c>
      <c r="K452" s="35"/>
      <c r="L452" s="110" t="s">
        <v>2307</v>
      </c>
      <c r="M452" s="11"/>
      <c r="N452" s="11" t="s">
        <v>181</v>
      </c>
      <c r="O452" s="11" t="s">
        <v>1898</v>
      </c>
      <c r="P452" s="11"/>
      <c r="Q452" s="11"/>
      <c r="R452" s="15" t="s">
        <v>2403</v>
      </c>
      <c r="S452" s="48" t="s">
        <v>1899</v>
      </c>
      <c r="T452" s="91"/>
      <c r="U452" s="67">
        <v>42550</v>
      </c>
      <c r="V452" s="42" t="s">
        <v>568</v>
      </c>
      <c r="W452" s="59"/>
      <c r="X452" s="58"/>
    </row>
    <row r="453" spans="1:24" ht="90" x14ac:dyDescent="0.25">
      <c r="A453" s="100" t="s">
        <v>2951</v>
      </c>
      <c r="B453" s="102" t="s">
        <v>986</v>
      </c>
      <c r="C453" s="11" t="s">
        <v>987</v>
      </c>
      <c r="D453" s="14" t="s">
        <v>103</v>
      </c>
      <c r="E453" s="76" t="s">
        <v>233</v>
      </c>
      <c r="F453" s="14" t="s">
        <v>2499</v>
      </c>
      <c r="G453" s="55" t="s">
        <v>1024</v>
      </c>
      <c r="H453" s="11" t="s">
        <v>2155</v>
      </c>
      <c r="I453" s="11" t="s">
        <v>989</v>
      </c>
      <c r="J453" s="30" t="s">
        <v>470</v>
      </c>
      <c r="K453" s="38" t="s">
        <v>513</v>
      </c>
      <c r="L453" s="110" t="s">
        <v>2337</v>
      </c>
      <c r="M453" s="11"/>
      <c r="N453" s="11" t="s">
        <v>33</v>
      </c>
      <c r="O453" s="11" t="s">
        <v>30</v>
      </c>
      <c r="P453" s="11"/>
      <c r="Q453" s="11"/>
      <c r="R453" s="15" t="s">
        <v>2408</v>
      </c>
      <c r="S453" s="48" t="s">
        <v>988</v>
      </c>
      <c r="T453" s="91">
        <v>1050</v>
      </c>
      <c r="U453" s="67">
        <v>42215</v>
      </c>
      <c r="V453" s="42" t="s">
        <v>568</v>
      </c>
      <c r="W453" s="59"/>
      <c r="X453" s="58"/>
    </row>
    <row r="454" spans="1:24" ht="60" x14ac:dyDescent="0.25">
      <c r="A454" s="100" t="s">
        <v>2952</v>
      </c>
      <c r="B454" s="102" t="s">
        <v>992</v>
      </c>
      <c r="C454" s="11"/>
      <c r="D454" s="14" t="s">
        <v>56</v>
      </c>
      <c r="E454" s="79" t="s">
        <v>26</v>
      </c>
      <c r="F454" s="14" t="s">
        <v>2499</v>
      </c>
      <c r="G454" s="56" t="s">
        <v>1025</v>
      </c>
      <c r="H454" s="11" t="s">
        <v>2129</v>
      </c>
      <c r="I454" s="11"/>
      <c r="J454" s="31" t="s">
        <v>2218</v>
      </c>
      <c r="K454" s="33" t="s">
        <v>487</v>
      </c>
      <c r="L454" s="109" t="s">
        <v>2379</v>
      </c>
      <c r="M454" s="11"/>
      <c r="N454" s="11" t="s">
        <v>29</v>
      </c>
      <c r="O454" s="11" t="s">
        <v>993</v>
      </c>
      <c r="P454" s="11"/>
      <c r="Q454" s="11"/>
      <c r="R454" s="15" t="s">
        <v>2411</v>
      </c>
      <c r="S454" s="48" t="s">
        <v>994</v>
      </c>
      <c r="T454" s="91"/>
      <c r="U454" s="67">
        <v>42550</v>
      </c>
      <c r="V454" s="42" t="s">
        <v>568</v>
      </c>
      <c r="W454" s="59"/>
      <c r="X454" s="58"/>
    </row>
    <row r="455" spans="1:24" ht="101.25" x14ac:dyDescent="0.25">
      <c r="A455" s="100" t="s">
        <v>2953</v>
      </c>
      <c r="B455" s="102" t="s">
        <v>1900</v>
      </c>
      <c r="C455" s="11" t="s">
        <v>1901</v>
      </c>
      <c r="D455" s="14" t="s">
        <v>226</v>
      </c>
      <c r="E455" s="76" t="s">
        <v>233</v>
      </c>
      <c r="F455" s="14" t="s">
        <v>2499</v>
      </c>
      <c r="G455" s="56"/>
      <c r="H455" s="11" t="s">
        <v>2130</v>
      </c>
      <c r="I455" s="11"/>
      <c r="J455" s="31" t="s">
        <v>489</v>
      </c>
      <c r="K455" s="35"/>
      <c r="L455" s="110" t="s">
        <v>2312</v>
      </c>
      <c r="M455" s="11"/>
      <c r="N455" s="11" t="s">
        <v>181</v>
      </c>
      <c r="O455" s="11" t="s">
        <v>1709</v>
      </c>
      <c r="P455" s="11"/>
      <c r="Q455" s="11"/>
      <c r="R455" s="15" t="s">
        <v>2403</v>
      </c>
      <c r="S455" s="48" t="s">
        <v>1902</v>
      </c>
      <c r="T455" s="91"/>
      <c r="U455" s="67">
        <v>42550</v>
      </c>
      <c r="V455" s="42" t="s">
        <v>568</v>
      </c>
      <c r="W455" s="59"/>
      <c r="X455" s="58"/>
    </row>
    <row r="456" spans="1:24" ht="60" x14ac:dyDescent="0.25">
      <c r="A456" s="100" t="s">
        <v>2954</v>
      </c>
      <c r="B456" s="102" t="s">
        <v>1903</v>
      </c>
      <c r="C456" s="11"/>
      <c r="D456" s="14" t="s">
        <v>56</v>
      </c>
      <c r="E456" s="79" t="s">
        <v>26</v>
      </c>
      <c r="F456" s="14" t="s">
        <v>2499</v>
      </c>
      <c r="G456" s="56" t="s">
        <v>1025</v>
      </c>
      <c r="H456" s="11" t="s">
        <v>2129</v>
      </c>
      <c r="I456" s="11"/>
      <c r="J456" s="31" t="s">
        <v>2218</v>
      </c>
      <c r="K456" s="33" t="s">
        <v>487</v>
      </c>
      <c r="L456" s="109" t="s">
        <v>2379</v>
      </c>
      <c r="M456" s="11"/>
      <c r="N456" s="11" t="s">
        <v>29</v>
      </c>
      <c r="O456" s="11" t="s">
        <v>993</v>
      </c>
      <c r="P456" s="11"/>
      <c r="Q456" s="11"/>
      <c r="R456" s="15" t="s">
        <v>2411</v>
      </c>
      <c r="S456" s="17" t="s">
        <v>1904</v>
      </c>
      <c r="T456" s="93"/>
      <c r="U456" s="67">
        <v>42550</v>
      </c>
      <c r="V456" s="42" t="s">
        <v>568</v>
      </c>
      <c r="W456" s="59"/>
      <c r="X456" s="58"/>
    </row>
    <row r="457" spans="1:24" ht="101.25" x14ac:dyDescent="0.25">
      <c r="A457" s="100" t="s">
        <v>2955</v>
      </c>
      <c r="B457" s="102" t="s">
        <v>990</v>
      </c>
      <c r="C457" s="11"/>
      <c r="D457" s="14" t="s">
        <v>226</v>
      </c>
      <c r="E457" s="76" t="s">
        <v>233</v>
      </c>
      <c r="F457" s="14" t="s">
        <v>2499</v>
      </c>
      <c r="G457" s="55"/>
      <c r="H457" s="11" t="s">
        <v>2131</v>
      </c>
      <c r="I457" s="11"/>
      <c r="J457" s="31" t="s">
        <v>489</v>
      </c>
      <c r="K457" s="35"/>
      <c r="L457" s="110" t="s">
        <v>2312</v>
      </c>
      <c r="M457" s="11"/>
      <c r="N457" s="11" t="s">
        <v>181</v>
      </c>
      <c r="O457" s="11" t="s">
        <v>663</v>
      </c>
      <c r="P457" s="11"/>
      <c r="Q457" s="11"/>
      <c r="R457" s="15" t="s">
        <v>2403</v>
      </c>
      <c r="S457" s="48" t="s">
        <v>991</v>
      </c>
      <c r="T457" s="91">
        <v>588.54999999999995</v>
      </c>
      <c r="U457" s="67">
        <v>42215</v>
      </c>
      <c r="V457" s="42" t="s">
        <v>568</v>
      </c>
      <c r="W457" s="59"/>
      <c r="X457" s="58"/>
    </row>
    <row r="458" spans="1:24" ht="45" x14ac:dyDescent="0.25">
      <c r="A458" s="100" t="s">
        <v>2956</v>
      </c>
      <c r="B458" s="102" t="s">
        <v>995</v>
      </c>
      <c r="C458" s="11" t="s">
        <v>998</v>
      </c>
      <c r="D458" s="14" t="s">
        <v>56</v>
      </c>
      <c r="E458" s="76" t="s">
        <v>26</v>
      </c>
      <c r="F458" s="14" t="s">
        <v>2499</v>
      </c>
      <c r="G458" s="56" t="s">
        <v>1023</v>
      </c>
      <c r="H458" s="11" t="s">
        <v>1942</v>
      </c>
      <c r="I458" s="11" t="s">
        <v>999</v>
      </c>
      <c r="J458" s="30" t="s">
        <v>486</v>
      </c>
      <c r="K458" s="38"/>
      <c r="L458" s="109" t="s">
        <v>996</v>
      </c>
      <c r="M458" s="11"/>
      <c r="N458" s="11" t="s">
        <v>29</v>
      </c>
      <c r="O458" s="11" t="s">
        <v>582</v>
      </c>
      <c r="P458" s="11"/>
      <c r="Q458" s="11"/>
      <c r="R458" s="15" t="s">
        <v>2406</v>
      </c>
      <c r="S458" s="48" t="s">
        <v>997</v>
      </c>
      <c r="T458" s="91"/>
      <c r="U458" s="67">
        <v>42215</v>
      </c>
      <c r="V458" s="42" t="s">
        <v>568</v>
      </c>
      <c r="W458" s="59"/>
      <c r="X458" s="58"/>
    </row>
    <row r="459" spans="1:24" ht="33.75" x14ac:dyDescent="0.25">
      <c r="A459" s="100" t="s">
        <v>2957</v>
      </c>
      <c r="B459" s="102" t="s">
        <v>1000</v>
      </c>
      <c r="C459" s="11"/>
      <c r="D459" s="14" t="s">
        <v>56</v>
      </c>
      <c r="E459" s="76" t="s">
        <v>240</v>
      </c>
      <c r="F459" s="14" t="s">
        <v>2499</v>
      </c>
      <c r="G459" s="56" t="s">
        <v>1023</v>
      </c>
      <c r="H459" s="11" t="s">
        <v>1996</v>
      </c>
      <c r="I459" s="11" t="s">
        <v>1001</v>
      </c>
      <c r="J459" s="31" t="s">
        <v>1002</v>
      </c>
      <c r="K459" s="33" t="s">
        <v>1764</v>
      </c>
      <c r="L459" s="109" t="s">
        <v>2380</v>
      </c>
      <c r="M459" s="11"/>
      <c r="N459" s="11" t="s">
        <v>29</v>
      </c>
      <c r="O459" s="11" t="s">
        <v>1004</v>
      </c>
      <c r="P459" s="11"/>
      <c r="Q459" s="11"/>
      <c r="R459" s="15" t="s">
        <v>2424</v>
      </c>
      <c r="S459" s="48" t="s">
        <v>1003</v>
      </c>
      <c r="T459" s="91">
        <v>690</v>
      </c>
      <c r="U459" s="67">
        <v>42215</v>
      </c>
      <c r="V459" s="42" t="s">
        <v>568</v>
      </c>
      <c r="W459" s="59"/>
      <c r="X459" s="58"/>
    </row>
    <row r="460" spans="1:24" ht="33.75" x14ac:dyDescent="0.25">
      <c r="A460" s="116">
        <v>1</v>
      </c>
      <c r="B460" s="102" t="s">
        <v>2960</v>
      </c>
      <c r="C460" s="11"/>
      <c r="D460" s="14" t="s">
        <v>52</v>
      </c>
      <c r="E460" s="90" t="s">
        <v>26</v>
      </c>
      <c r="F460" s="3" t="s">
        <v>2961</v>
      </c>
      <c r="G460" s="117"/>
      <c r="H460" s="11" t="s">
        <v>2962</v>
      </c>
      <c r="I460" s="11" t="s">
        <v>2963</v>
      </c>
      <c r="J460" s="31" t="s">
        <v>470</v>
      </c>
      <c r="K460" s="63" t="s">
        <v>2995</v>
      </c>
      <c r="L460" s="11"/>
      <c r="M460" s="11" t="s">
        <v>57</v>
      </c>
      <c r="N460" s="11"/>
      <c r="O460" s="11"/>
      <c r="P460" s="11" t="s">
        <v>2964</v>
      </c>
      <c r="Q460" s="11" t="s">
        <v>2965</v>
      </c>
      <c r="R460" s="15"/>
      <c r="S460" s="17"/>
      <c r="T460" s="118"/>
      <c r="U460" s="68">
        <v>42565</v>
      </c>
      <c r="V460" s="42" t="s">
        <v>568</v>
      </c>
      <c r="W460" s="59"/>
      <c r="X460" s="58"/>
    </row>
    <row r="461" spans="1:24" ht="22.5" x14ac:dyDescent="0.25">
      <c r="A461" s="116">
        <v>2</v>
      </c>
      <c r="B461" s="102" t="s">
        <v>2966</v>
      </c>
      <c r="C461" s="11"/>
      <c r="D461" s="14" t="s">
        <v>54</v>
      </c>
      <c r="E461" s="76" t="s">
        <v>26</v>
      </c>
      <c r="F461" s="3" t="s">
        <v>2961</v>
      </c>
      <c r="G461" s="122"/>
      <c r="H461" s="11" t="s">
        <v>2967</v>
      </c>
      <c r="I461" s="11" t="s">
        <v>2968</v>
      </c>
      <c r="J461" s="31" t="s">
        <v>2969</v>
      </c>
      <c r="K461" s="63"/>
      <c r="L461" s="25"/>
      <c r="M461" s="11" t="s">
        <v>1430</v>
      </c>
      <c r="N461" s="11"/>
      <c r="O461" s="11"/>
      <c r="P461" s="11" t="s">
        <v>2970</v>
      </c>
      <c r="Q461" s="11" t="s">
        <v>2965</v>
      </c>
      <c r="R461" s="15"/>
      <c r="S461" s="89"/>
      <c r="T461" s="123"/>
      <c r="U461" s="68">
        <v>42565</v>
      </c>
      <c r="V461" s="42" t="s">
        <v>568</v>
      </c>
      <c r="W461" s="59"/>
      <c r="X461" s="58"/>
    </row>
    <row r="462" spans="1:24" ht="33.75" x14ac:dyDescent="0.25">
      <c r="A462" s="116">
        <v>3</v>
      </c>
      <c r="B462" s="102" t="s">
        <v>2971</v>
      </c>
      <c r="C462" s="11" t="s">
        <v>2972</v>
      </c>
      <c r="D462" s="14" t="s">
        <v>2973</v>
      </c>
      <c r="E462" s="76" t="s">
        <v>26</v>
      </c>
      <c r="F462" s="3" t="s">
        <v>2961</v>
      </c>
      <c r="G462" s="54" t="s">
        <v>1023</v>
      </c>
      <c r="H462" s="11" t="s">
        <v>2976</v>
      </c>
      <c r="I462" s="11"/>
      <c r="J462" s="31" t="s">
        <v>2974</v>
      </c>
      <c r="K462" s="63"/>
      <c r="L462" s="25" t="s">
        <v>2336</v>
      </c>
      <c r="M462" s="11"/>
      <c r="N462" s="11" t="s">
        <v>29</v>
      </c>
      <c r="O462" s="11" t="s">
        <v>1137</v>
      </c>
      <c r="P462" s="11"/>
      <c r="Q462" s="11" t="s">
        <v>2965</v>
      </c>
      <c r="R462" s="15"/>
      <c r="S462" s="89"/>
      <c r="T462" s="123"/>
      <c r="U462" s="68">
        <v>42565</v>
      </c>
      <c r="V462" s="42" t="s">
        <v>568</v>
      </c>
      <c r="W462" s="59"/>
      <c r="X462" s="58"/>
    </row>
    <row r="463" spans="1:24" ht="22.5" x14ac:dyDescent="0.25">
      <c r="A463" s="116">
        <v>4</v>
      </c>
      <c r="B463" s="102" t="s">
        <v>2975</v>
      </c>
      <c r="C463" s="11"/>
      <c r="D463" s="14" t="s">
        <v>56</v>
      </c>
      <c r="E463" s="76" t="s">
        <v>26</v>
      </c>
      <c r="F463" s="3" t="s">
        <v>2961</v>
      </c>
      <c r="G463" s="55" t="s">
        <v>1023</v>
      </c>
      <c r="H463" s="11" t="s">
        <v>1942</v>
      </c>
      <c r="I463" s="11"/>
      <c r="J463" s="31" t="s">
        <v>2974</v>
      </c>
      <c r="K463" s="63"/>
      <c r="L463" s="11"/>
      <c r="M463" s="11"/>
      <c r="N463" s="11"/>
      <c r="O463" s="11"/>
      <c r="P463" s="11" t="s">
        <v>2977</v>
      </c>
      <c r="Q463" s="11" t="s">
        <v>2978</v>
      </c>
      <c r="R463" s="15"/>
      <c r="S463" s="17"/>
      <c r="T463" s="118"/>
      <c r="U463" s="68">
        <v>42565</v>
      </c>
      <c r="V463" s="42" t="s">
        <v>568</v>
      </c>
      <c r="W463" s="59"/>
      <c r="X463" s="58"/>
    </row>
    <row r="464" spans="1:24" ht="67.5" x14ac:dyDescent="0.25">
      <c r="A464" s="116">
        <v>5</v>
      </c>
      <c r="B464" s="102" t="s">
        <v>2981</v>
      </c>
      <c r="C464" s="11" t="s">
        <v>2979</v>
      </c>
      <c r="D464" s="128" t="s">
        <v>56</v>
      </c>
      <c r="E464" s="76" t="s">
        <v>26</v>
      </c>
      <c r="F464" s="14" t="s">
        <v>2961</v>
      </c>
      <c r="G464" s="56" t="s">
        <v>1023</v>
      </c>
      <c r="H464" s="11" t="s">
        <v>1942</v>
      </c>
      <c r="I464" s="11"/>
      <c r="J464" s="31" t="s">
        <v>2980</v>
      </c>
      <c r="K464" s="63"/>
      <c r="L464" s="11"/>
      <c r="M464" s="11"/>
      <c r="N464" s="11"/>
      <c r="O464" s="11"/>
      <c r="P464" s="11" t="s">
        <v>2982</v>
      </c>
      <c r="Q464" s="11" t="s">
        <v>2978</v>
      </c>
      <c r="R464" s="15"/>
      <c r="S464" s="17"/>
      <c r="T464" s="118"/>
      <c r="U464" s="68">
        <v>42565</v>
      </c>
      <c r="V464" s="42" t="s">
        <v>568</v>
      </c>
      <c r="W464" s="59"/>
      <c r="X464" s="58"/>
    </row>
    <row r="465" spans="1:24" ht="22.5" x14ac:dyDescent="0.25">
      <c r="A465" s="116">
        <v>6</v>
      </c>
      <c r="B465" s="102" t="s">
        <v>2983</v>
      </c>
      <c r="C465" s="11"/>
      <c r="D465" s="14" t="s">
        <v>3041</v>
      </c>
      <c r="E465" s="76" t="s">
        <v>26</v>
      </c>
      <c r="F465" s="14" t="s">
        <v>2961</v>
      </c>
      <c r="G465" s="56" t="s">
        <v>1027</v>
      </c>
      <c r="H465" s="11" t="s">
        <v>2984</v>
      </c>
      <c r="I465" s="11" t="s">
        <v>2986</v>
      </c>
      <c r="J465" s="31" t="s">
        <v>470</v>
      </c>
      <c r="K465" s="63" t="s">
        <v>2995</v>
      </c>
      <c r="L465" s="11"/>
      <c r="M465" s="11" t="s">
        <v>2985</v>
      </c>
      <c r="N465" s="11"/>
      <c r="O465" s="11"/>
      <c r="P465" s="11" t="s">
        <v>2996</v>
      </c>
      <c r="Q465" s="11" t="s">
        <v>2965</v>
      </c>
      <c r="R465" s="15"/>
      <c r="S465" s="17"/>
      <c r="T465" s="118"/>
      <c r="U465" s="68">
        <v>42565</v>
      </c>
      <c r="V465" s="42" t="s">
        <v>568</v>
      </c>
      <c r="W465" s="59"/>
      <c r="X465" s="58"/>
    </row>
    <row r="466" spans="1:24" ht="67.5" x14ac:dyDescent="0.25">
      <c r="A466" s="100">
        <v>7</v>
      </c>
      <c r="B466" s="102" t="s">
        <v>2989</v>
      </c>
      <c r="C466" s="11"/>
      <c r="D466" s="14" t="s">
        <v>52</v>
      </c>
      <c r="E466" s="76" t="s">
        <v>26</v>
      </c>
      <c r="F466" s="14" t="s">
        <v>2961</v>
      </c>
      <c r="G466" s="56"/>
      <c r="H466" s="11" t="s">
        <v>2987</v>
      </c>
      <c r="I466" s="11" t="s">
        <v>2988</v>
      </c>
      <c r="J466" s="31" t="s">
        <v>2969</v>
      </c>
      <c r="K466" s="35"/>
      <c r="L466" s="25"/>
      <c r="M466" s="11" t="s">
        <v>57</v>
      </c>
      <c r="N466" s="11"/>
      <c r="O466" s="11"/>
      <c r="P466" s="11" t="s">
        <v>2990</v>
      </c>
      <c r="Q466" s="11" t="s">
        <v>2978</v>
      </c>
      <c r="R466" s="15"/>
      <c r="S466" s="17"/>
      <c r="T466" s="91"/>
      <c r="U466" s="67">
        <v>42565</v>
      </c>
      <c r="V466" s="42" t="s">
        <v>568</v>
      </c>
      <c r="W466" s="59"/>
      <c r="X466" s="58"/>
    </row>
    <row r="467" spans="1:24" ht="45" x14ac:dyDescent="0.25">
      <c r="A467" s="100">
        <v>8</v>
      </c>
      <c r="B467" s="102" t="s">
        <v>2989</v>
      </c>
      <c r="C467" s="11"/>
      <c r="D467" s="14" t="s">
        <v>340</v>
      </c>
      <c r="E467" s="76" t="s">
        <v>26</v>
      </c>
      <c r="F467" s="14" t="s">
        <v>2961</v>
      </c>
      <c r="G467" s="56"/>
      <c r="H467" s="11" t="s">
        <v>2991</v>
      </c>
      <c r="I467" s="11" t="s">
        <v>2993</v>
      </c>
      <c r="J467" s="31" t="s">
        <v>2969</v>
      </c>
      <c r="K467" s="35"/>
      <c r="L467" s="11"/>
      <c r="M467" s="11"/>
      <c r="N467" s="11"/>
      <c r="O467" s="11" t="s">
        <v>1137</v>
      </c>
      <c r="P467" s="11" t="s">
        <v>2992</v>
      </c>
      <c r="Q467" s="11" t="s">
        <v>2978</v>
      </c>
      <c r="R467" s="15"/>
      <c r="S467" s="17"/>
      <c r="T467" s="91"/>
      <c r="U467" s="67">
        <v>42565</v>
      </c>
      <c r="V467" s="42" t="s">
        <v>568</v>
      </c>
      <c r="W467" s="59"/>
      <c r="X467" s="58"/>
    </row>
    <row r="468" spans="1:24" x14ac:dyDescent="0.25">
      <c r="A468" s="100">
        <v>9</v>
      </c>
      <c r="B468" s="102" t="s">
        <v>2983</v>
      </c>
      <c r="C468" s="11"/>
      <c r="D468" s="14" t="s">
        <v>3042</v>
      </c>
      <c r="E468" s="76" t="s">
        <v>26</v>
      </c>
      <c r="F468" s="14" t="s">
        <v>2961</v>
      </c>
      <c r="G468" s="56" t="s">
        <v>1027</v>
      </c>
      <c r="H468" s="11" t="s">
        <v>2994</v>
      </c>
      <c r="I468" s="11" t="s">
        <v>2997</v>
      </c>
      <c r="J468" s="31" t="s">
        <v>470</v>
      </c>
      <c r="K468" s="35" t="s">
        <v>2995</v>
      </c>
      <c r="L468" s="11"/>
      <c r="M468" s="11" t="s">
        <v>2985</v>
      </c>
      <c r="N468" s="11"/>
      <c r="O468" s="11"/>
      <c r="P468" s="11" t="s">
        <v>2996</v>
      </c>
      <c r="Q468" s="11" t="s">
        <v>2965</v>
      </c>
      <c r="R468" s="15"/>
      <c r="S468" s="17"/>
      <c r="T468" s="93"/>
      <c r="U468" s="67"/>
      <c r="V468" s="42"/>
      <c r="W468" s="59"/>
      <c r="X468" s="58"/>
    </row>
    <row r="469" spans="1:24" ht="33.75" x14ac:dyDescent="0.25">
      <c r="A469" s="100">
        <v>10</v>
      </c>
      <c r="B469" s="102" t="s">
        <v>3001</v>
      </c>
      <c r="C469" s="11"/>
      <c r="D469" s="14" t="s">
        <v>2998</v>
      </c>
      <c r="E469" s="76" t="s">
        <v>26</v>
      </c>
      <c r="F469" s="14" t="s">
        <v>2961</v>
      </c>
      <c r="G469" s="56"/>
      <c r="H469" s="11" t="s">
        <v>2999</v>
      </c>
      <c r="I469" s="11" t="s">
        <v>3000</v>
      </c>
      <c r="J469" s="31" t="s">
        <v>2969</v>
      </c>
      <c r="K469" s="35"/>
      <c r="L469" s="11"/>
      <c r="M469" s="11"/>
      <c r="N469" s="11"/>
      <c r="O469" s="11" t="s">
        <v>1137</v>
      </c>
      <c r="P469" s="11" t="s">
        <v>3002</v>
      </c>
      <c r="Q469" s="11" t="s">
        <v>2978</v>
      </c>
      <c r="R469" s="15"/>
      <c r="S469" s="17"/>
      <c r="T469" s="93"/>
      <c r="U469" s="67">
        <v>42565</v>
      </c>
      <c r="V469" s="42" t="s">
        <v>568</v>
      </c>
      <c r="W469" s="59"/>
      <c r="X469" s="58"/>
    </row>
    <row r="470" spans="1:24" ht="45" x14ac:dyDescent="0.25">
      <c r="A470" s="100">
        <v>11</v>
      </c>
      <c r="B470" s="102" t="s">
        <v>3005</v>
      </c>
      <c r="C470" s="11"/>
      <c r="D470" s="14" t="s">
        <v>54</v>
      </c>
      <c r="E470" s="76" t="s">
        <v>26</v>
      </c>
      <c r="F470" s="14" t="s">
        <v>2961</v>
      </c>
      <c r="G470" s="56"/>
      <c r="H470" s="11" t="s">
        <v>3003</v>
      </c>
      <c r="I470" s="11" t="s">
        <v>3004</v>
      </c>
      <c r="J470" s="31" t="s">
        <v>2969</v>
      </c>
      <c r="K470" s="35"/>
      <c r="L470" s="11"/>
      <c r="M470" s="11"/>
      <c r="N470" s="11"/>
      <c r="O470" s="11"/>
      <c r="P470" s="11" t="s">
        <v>3006</v>
      </c>
      <c r="Q470" s="11" t="s">
        <v>2978</v>
      </c>
      <c r="R470" s="15"/>
      <c r="S470" s="17"/>
      <c r="T470" s="93"/>
      <c r="U470" s="67">
        <v>42565</v>
      </c>
      <c r="V470" s="42" t="s">
        <v>568</v>
      </c>
      <c r="W470" s="59"/>
      <c r="X470" s="58"/>
    </row>
    <row r="471" spans="1:24" ht="33.75" x14ac:dyDescent="0.25">
      <c r="A471" s="100">
        <v>12</v>
      </c>
      <c r="B471" s="102" t="s">
        <v>3007</v>
      </c>
      <c r="C471" s="11" t="s">
        <v>3008</v>
      </c>
      <c r="D471" s="14" t="s">
        <v>56</v>
      </c>
      <c r="E471" s="76" t="s">
        <v>26</v>
      </c>
      <c r="F471" s="14" t="s">
        <v>2961</v>
      </c>
      <c r="G471" s="56" t="s">
        <v>1023</v>
      </c>
      <c r="H471" s="11" t="s">
        <v>1942</v>
      </c>
      <c r="I471" s="11" t="s">
        <v>3009</v>
      </c>
      <c r="J471" s="31" t="s">
        <v>1559</v>
      </c>
      <c r="K471" s="35"/>
      <c r="L471" s="11"/>
      <c r="M471" s="11"/>
      <c r="N471" s="11"/>
      <c r="O471" s="11"/>
      <c r="P471" s="11" t="s">
        <v>3010</v>
      </c>
      <c r="Q471" s="11" t="s">
        <v>2965</v>
      </c>
      <c r="R471" s="15"/>
      <c r="S471" s="17"/>
      <c r="T471" s="93"/>
      <c r="U471" s="67">
        <v>42565</v>
      </c>
      <c r="V471" s="42" t="s">
        <v>568</v>
      </c>
      <c r="W471" s="59"/>
      <c r="X471" s="58"/>
    </row>
    <row r="472" spans="1:24" ht="33.75" x14ac:dyDescent="0.25">
      <c r="A472" s="100">
        <v>13</v>
      </c>
      <c r="B472" s="102" t="s">
        <v>3012</v>
      </c>
      <c r="C472" s="11" t="s">
        <v>3011</v>
      </c>
      <c r="D472" s="14" t="s">
        <v>56</v>
      </c>
      <c r="E472" s="76" t="s">
        <v>26</v>
      </c>
      <c r="F472" s="14" t="s">
        <v>2961</v>
      </c>
      <c r="G472" s="56" t="s">
        <v>1023</v>
      </c>
      <c r="H472" s="11" t="s">
        <v>1942</v>
      </c>
      <c r="I472" s="11" t="s">
        <v>693</v>
      </c>
      <c r="J472" s="31" t="s">
        <v>2980</v>
      </c>
      <c r="K472" s="35"/>
      <c r="L472" s="11"/>
      <c r="M472" s="11"/>
      <c r="N472" s="11"/>
      <c r="O472" s="11"/>
      <c r="P472" s="11" t="s">
        <v>3013</v>
      </c>
      <c r="Q472" s="11" t="s">
        <v>2978</v>
      </c>
      <c r="R472" s="15"/>
      <c r="S472" s="17"/>
      <c r="T472" s="93"/>
      <c r="U472" s="67">
        <v>42565</v>
      </c>
      <c r="V472" s="42" t="s">
        <v>568</v>
      </c>
      <c r="W472" s="59"/>
      <c r="X472" s="58"/>
    </row>
    <row r="473" spans="1:24" ht="56.25" x14ac:dyDescent="0.25">
      <c r="A473" s="100">
        <v>14</v>
      </c>
      <c r="B473" s="102" t="s">
        <v>3016</v>
      </c>
      <c r="C473" s="11"/>
      <c r="D473" s="14" t="s">
        <v>53</v>
      </c>
      <c r="E473" s="76" t="s">
        <v>26</v>
      </c>
      <c r="F473" s="14" t="s">
        <v>2961</v>
      </c>
      <c r="G473" s="56" t="s">
        <v>1027</v>
      </c>
      <c r="H473" s="11" t="s">
        <v>3014</v>
      </c>
      <c r="I473" s="11" t="s">
        <v>3015</v>
      </c>
      <c r="J473" s="31" t="s">
        <v>2974</v>
      </c>
      <c r="K473" s="35"/>
      <c r="L473" s="11"/>
      <c r="M473" s="11" t="s">
        <v>57</v>
      </c>
      <c r="N473" s="11"/>
      <c r="O473" s="11"/>
      <c r="P473" s="11" t="s">
        <v>3017</v>
      </c>
      <c r="Q473" s="11" t="s">
        <v>2965</v>
      </c>
      <c r="R473" s="15"/>
      <c r="S473" s="17"/>
      <c r="T473" s="93"/>
      <c r="U473" s="67">
        <v>42565</v>
      </c>
      <c r="V473" s="42" t="s">
        <v>568</v>
      </c>
      <c r="W473" s="59"/>
      <c r="X473" s="58"/>
    </row>
    <row r="474" spans="1:24" ht="33.75" x14ac:dyDescent="0.25">
      <c r="A474" s="100">
        <v>15</v>
      </c>
      <c r="B474" s="102" t="s">
        <v>3020</v>
      </c>
      <c r="C474" s="11" t="s">
        <v>3018</v>
      </c>
      <c r="D474" s="14" t="s">
        <v>53</v>
      </c>
      <c r="E474" s="76" t="s">
        <v>26</v>
      </c>
      <c r="F474" s="14" t="s">
        <v>2961</v>
      </c>
      <c r="G474" s="56" t="s">
        <v>1026</v>
      </c>
      <c r="H474" s="11" t="s">
        <v>3019</v>
      </c>
      <c r="I474" s="11"/>
      <c r="J474" s="31" t="s">
        <v>2980</v>
      </c>
      <c r="K474" s="35"/>
      <c r="L474" s="11"/>
      <c r="M474" s="11" t="s">
        <v>58</v>
      </c>
      <c r="N474" s="11" t="s">
        <v>3021</v>
      </c>
      <c r="O474" s="11" t="s">
        <v>3022</v>
      </c>
      <c r="P474" s="11" t="s">
        <v>3023</v>
      </c>
      <c r="Q474" s="11" t="s">
        <v>2978</v>
      </c>
      <c r="R474" s="15"/>
      <c r="S474" s="17"/>
      <c r="T474" s="93"/>
      <c r="U474" s="67">
        <v>42565</v>
      </c>
      <c r="V474" s="42" t="s">
        <v>568</v>
      </c>
      <c r="W474" s="59"/>
      <c r="X474" s="58"/>
    </row>
    <row r="475" spans="1:24" ht="30" x14ac:dyDescent="0.25">
      <c r="A475" s="100">
        <v>16</v>
      </c>
      <c r="B475" s="102" t="s">
        <v>3026</v>
      </c>
      <c r="C475" s="11" t="s">
        <v>3024</v>
      </c>
      <c r="D475" s="14" t="s">
        <v>56</v>
      </c>
      <c r="E475" s="76" t="s">
        <v>26</v>
      </c>
      <c r="F475" s="14" t="s">
        <v>2961</v>
      </c>
      <c r="G475" s="56" t="s">
        <v>1023</v>
      </c>
      <c r="H475" s="11" t="s">
        <v>1942</v>
      </c>
      <c r="I475" s="11" t="s">
        <v>3025</v>
      </c>
      <c r="J475" s="31" t="s">
        <v>2974</v>
      </c>
      <c r="K475" s="35"/>
      <c r="L475" s="11"/>
      <c r="M475" s="11"/>
      <c r="N475" s="11" t="s">
        <v>29</v>
      </c>
      <c r="O475" s="11" t="s">
        <v>1137</v>
      </c>
      <c r="P475" s="11" t="s">
        <v>3027</v>
      </c>
      <c r="Q475" s="11" t="s">
        <v>2978</v>
      </c>
      <c r="R475" s="15"/>
      <c r="S475" s="17"/>
      <c r="T475" s="93"/>
      <c r="U475" s="67">
        <v>42565</v>
      </c>
      <c r="V475" s="42" t="s">
        <v>568</v>
      </c>
      <c r="W475" s="59"/>
      <c r="X475" s="58"/>
    </row>
    <row r="476" spans="1:24" ht="67.5" x14ac:dyDescent="0.25">
      <c r="A476" s="100">
        <v>17</v>
      </c>
      <c r="B476" s="102" t="s">
        <v>3030</v>
      </c>
      <c r="C476" s="11" t="s">
        <v>3028</v>
      </c>
      <c r="D476" s="14" t="s">
        <v>53</v>
      </c>
      <c r="E476" s="76" t="s">
        <v>26</v>
      </c>
      <c r="F476" s="14" t="s">
        <v>2961</v>
      </c>
      <c r="G476" s="56" t="s">
        <v>1026</v>
      </c>
      <c r="H476" s="11" t="s">
        <v>3029</v>
      </c>
      <c r="I476" s="11" t="s">
        <v>3035</v>
      </c>
      <c r="J476" s="31" t="s">
        <v>2980</v>
      </c>
      <c r="K476" s="35"/>
      <c r="L476" s="11"/>
      <c r="M476" s="11" t="s">
        <v>3031</v>
      </c>
      <c r="N476" s="11" t="s">
        <v>3032</v>
      </c>
      <c r="O476" s="11" t="s">
        <v>3033</v>
      </c>
      <c r="P476" s="11" t="s">
        <v>3034</v>
      </c>
      <c r="Q476" s="11" t="s">
        <v>2978</v>
      </c>
      <c r="R476" s="15"/>
      <c r="S476" s="17"/>
      <c r="T476" s="93"/>
      <c r="U476" s="67">
        <v>42565</v>
      </c>
      <c r="V476" s="42" t="s">
        <v>568</v>
      </c>
      <c r="W476" s="59"/>
      <c r="X476" s="58"/>
    </row>
    <row r="477" spans="1:24" ht="90" x14ac:dyDescent="0.25">
      <c r="A477" s="100">
        <v>18</v>
      </c>
      <c r="B477" s="102" t="s">
        <v>3037</v>
      </c>
      <c r="C477" s="11" t="s">
        <v>3036</v>
      </c>
      <c r="D477" s="14" t="s">
        <v>56</v>
      </c>
      <c r="E477" s="76" t="s">
        <v>26</v>
      </c>
      <c r="F477" s="14" t="s">
        <v>2961</v>
      </c>
      <c r="G477" s="56" t="s">
        <v>1023</v>
      </c>
      <c r="H477" s="11" t="s">
        <v>1942</v>
      </c>
      <c r="I477" s="11" t="s">
        <v>693</v>
      </c>
      <c r="J477" s="31" t="s">
        <v>2980</v>
      </c>
      <c r="K477" s="35"/>
      <c r="L477" s="11"/>
      <c r="M477" s="11"/>
      <c r="N477" s="11"/>
      <c r="O477" s="11"/>
      <c r="P477" s="11" t="s">
        <v>3038</v>
      </c>
      <c r="Q477" s="11" t="s">
        <v>2978</v>
      </c>
      <c r="R477" s="15"/>
      <c r="S477" s="17"/>
      <c r="T477" s="93"/>
      <c r="U477" s="67">
        <v>42565</v>
      </c>
      <c r="V477" s="42" t="s">
        <v>568</v>
      </c>
      <c r="W477" s="59"/>
      <c r="X477" s="58"/>
    </row>
    <row r="478" spans="1:24" ht="67.5" x14ac:dyDescent="0.25">
      <c r="A478" s="100" t="s">
        <v>3053</v>
      </c>
      <c r="B478" s="102" t="s">
        <v>3056</v>
      </c>
      <c r="C478" s="11" t="s">
        <v>3054</v>
      </c>
      <c r="D478" s="14" t="s">
        <v>54</v>
      </c>
      <c r="E478" s="76" t="s">
        <v>2172</v>
      </c>
      <c r="F478" s="14" t="s">
        <v>2499</v>
      </c>
      <c r="G478" s="56"/>
      <c r="H478" s="11" t="s">
        <v>1253</v>
      </c>
      <c r="I478" s="11"/>
      <c r="J478" s="31" t="s">
        <v>481</v>
      </c>
      <c r="K478" s="38" t="s">
        <v>1395</v>
      </c>
      <c r="L478" s="11" t="s">
        <v>2283</v>
      </c>
      <c r="M478" s="11"/>
      <c r="N478" s="11"/>
      <c r="O478" s="11" t="s">
        <v>3057</v>
      </c>
      <c r="P478" s="11"/>
      <c r="Q478" s="11"/>
      <c r="R478" s="15" t="s">
        <v>2406</v>
      </c>
      <c r="S478" s="48" t="s">
        <v>3058</v>
      </c>
      <c r="T478" s="93"/>
      <c r="U478" s="67">
        <v>42615</v>
      </c>
      <c r="V478" s="42" t="s">
        <v>568</v>
      </c>
      <c r="W478" s="59"/>
      <c r="X478" s="58"/>
    </row>
    <row r="479" spans="1:24" x14ac:dyDescent="0.25">
      <c r="A479" s="100"/>
      <c r="B479" s="102"/>
      <c r="C479" s="11"/>
      <c r="D479" s="14"/>
      <c r="E479" s="76"/>
      <c r="F479" s="14"/>
      <c r="G479" s="56"/>
      <c r="H479" s="11"/>
      <c r="I479" s="11"/>
      <c r="J479" s="31"/>
      <c r="K479" s="35"/>
      <c r="L479" s="11"/>
      <c r="M479" s="11"/>
      <c r="N479" s="11"/>
      <c r="O479" s="11"/>
      <c r="P479" s="11"/>
      <c r="Q479" s="11"/>
      <c r="R479" s="15"/>
      <c r="S479" s="17"/>
      <c r="T479" s="93"/>
      <c r="U479" s="67"/>
      <c r="V479" s="42"/>
    </row>
    <row r="480" spans="1:24" x14ac:dyDescent="0.25">
      <c r="A480" s="100"/>
      <c r="B480" s="102"/>
      <c r="C480" s="11"/>
      <c r="D480" s="18"/>
      <c r="E480" s="76"/>
      <c r="F480" s="14"/>
      <c r="G480" s="55"/>
      <c r="H480" s="11"/>
      <c r="I480" s="11"/>
      <c r="J480" s="31"/>
      <c r="K480" s="35"/>
      <c r="L480" s="11"/>
      <c r="M480" s="11"/>
      <c r="N480" s="11"/>
      <c r="O480" s="11"/>
      <c r="P480" s="11"/>
      <c r="Q480" s="11"/>
      <c r="R480" s="15"/>
      <c r="S480" s="17"/>
      <c r="T480" s="93"/>
      <c r="U480" s="67"/>
      <c r="V480" s="42"/>
    </row>
    <row r="481" spans="1:22" x14ac:dyDescent="0.25">
      <c r="A481" s="100"/>
      <c r="B481" s="102"/>
      <c r="C481" s="11"/>
      <c r="D481" s="14"/>
      <c r="E481" s="76"/>
      <c r="F481" s="14"/>
      <c r="G481" s="55"/>
      <c r="H481" s="11"/>
      <c r="I481" s="11"/>
      <c r="J481" s="31"/>
      <c r="K481" s="35"/>
      <c r="L481" s="11"/>
      <c r="M481" s="11"/>
      <c r="N481" s="11"/>
      <c r="O481" s="11"/>
      <c r="P481" s="11"/>
      <c r="Q481" s="11"/>
      <c r="R481" s="15"/>
      <c r="S481" s="17"/>
      <c r="T481" s="93"/>
      <c r="U481" s="69"/>
      <c r="V481" s="51"/>
    </row>
    <row r="482" spans="1:22" x14ac:dyDescent="0.25">
      <c r="B482" s="102"/>
      <c r="C482" s="11"/>
      <c r="D482" s="14"/>
      <c r="E482" s="76"/>
      <c r="F482" s="14"/>
      <c r="G482" s="55"/>
      <c r="H482" s="11"/>
      <c r="I482" s="11"/>
      <c r="J482" s="31"/>
      <c r="K482" s="35"/>
      <c r="L482" s="109"/>
      <c r="M482" s="11"/>
      <c r="N482" s="11"/>
      <c r="O482" s="11"/>
      <c r="P482" s="11"/>
      <c r="Q482" s="11"/>
      <c r="R482" s="15"/>
      <c r="S482" s="84"/>
      <c r="T482" s="93"/>
      <c r="U482" s="69"/>
      <c r="V482" s="51"/>
    </row>
    <row r="483" spans="1:22" x14ac:dyDescent="0.25">
      <c r="B483" s="102"/>
      <c r="C483" s="11"/>
      <c r="D483" s="14"/>
      <c r="E483" s="76"/>
      <c r="F483" s="14"/>
      <c r="G483" s="55"/>
      <c r="H483" s="11"/>
      <c r="I483" s="11"/>
      <c r="J483" s="31"/>
      <c r="K483" s="35"/>
      <c r="L483" s="109"/>
      <c r="M483" s="11"/>
      <c r="N483" s="11"/>
      <c r="O483" s="11"/>
      <c r="P483" s="11"/>
      <c r="Q483" s="11"/>
      <c r="R483" s="15"/>
      <c r="S483" s="84"/>
      <c r="T483" s="93"/>
      <c r="U483" s="69"/>
      <c r="V483" s="51"/>
    </row>
    <row r="484" spans="1:22" x14ac:dyDescent="0.25">
      <c r="B484" s="102"/>
      <c r="C484" s="11"/>
      <c r="D484" s="14"/>
      <c r="E484" s="76"/>
      <c r="F484" s="14"/>
      <c r="G484" s="55"/>
      <c r="H484" s="11"/>
      <c r="I484" s="11"/>
      <c r="J484" s="31"/>
      <c r="K484" s="35"/>
      <c r="L484" s="109"/>
      <c r="M484" s="11"/>
      <c r="N484" s="11"/>
      <c r="O484" s="11"/>
      <c r="P484" s="11"/>
      <c r="Q484" s="11"/>
      <c r="R484" s="15"/>
      <c r="S484" s="84"/>
      <c r="T484" s="93"/>
      <c r="U484" s="69"/>
      <c r="V484" s="51"/>
    </row>
    <row r="485" spans="1:22" x14ac:dyDescent="0.25">
      <c r="B485" s="102"/>
      <c r="C485" s="11"/>
      <c r="D485" s="14"/>
      <c r="E485" s="76"/>
      <c r="F485" s="14"/>
      <c r="G485" s="55"/>
      <c r="H485" s="11"/>
      <c r="I485" s="11"/>
      <c r="J485" s="31"/>
      <c r="K485" s="35"/>
      <c r="L485" s="109"/>
      <c r="M485" s="11"/>
      <c r="N485" s="11"/>
      <c r="O485" s="11"/>
      <c r="P485" s="11"/>
      <c r="Q485" s="11"/>
      <c r="R485" s="15"/>
      <c r="S485" s="84"/>
      <c r="T485" s="93"/>
      <c r="U485" s="69"/>
      <c r="V485" s="51"/>
    </row>
  </sheetData>
  <sheetProtection sort="0" autoFilter="0"/>
  <conditionalFormatting sqref="W1:W1048576">
    <cfRule type="cellIs" dxfId="34" priority="4" operator="between">
      <formula>1</formula>
      <formula>1000</formula>
    </cfRule>
  </conditionalFormatting>
  <conditionalFormatting sqref="A1:A1048576">
    <cfRule type="duplicateValues" dxfId="33" priority="2"/>
  </conditionalFormatting>
  <conditionalFormatting sqref="Z1">
    <cfRule type="cellIs" dxfId="32" priority="1" operator="between">
      <formula>1</formula>
      <formula>1000</formula>
    </cfRule>
  </conditionalFormatting>
  <hyperlinks>
    <hyperlink ref="R14" location="UAS!A1" display="UAS"/>
    <hyperlink ref="R38" location="SUS!A1" display="SUS"/>
    <hyperlink ref="R92" location="'Karolinska (gl)'!A1" display="KS(gl)"/>
    <hyperlink ref="S4" r:id="rId1"/>
    <hyperlink ref="S8" r:id="rId2"/>
    <hyperlink ref="S13" r:id="rId3"/>
    <hyperlink ref="S15" r:id="rId4"/>
    <hyperlink ref="S18" r:id="rId5"/>
    <hyperlink ref="S29" r:id="rId6"/>
    <hyperlink ref="S43" r:id="rId7"/>
    <hyperlink ref="S47" r:id="rId8"/>
    <hyperlink ref="S69" r:id="rId9"/>
    <hyperlink ref="S45" r:id="rId10"/>
    <hyperlink ref="S19" r:id="rId11"/>
    <hyperlink ref="S32" r:id="rId12"/>
    <hyperlink ref="S74" r:id="rId13"/>
    <hyperlink ref="S42" r:id="rId14"/>
    <hyperlink ref="S78" r:id="rId15"/>
    <hyperlink ref="S66" r:id="rId16"/>
    <hyperlink ref="S84" r:id="rId17"/>
    <hyperlink ref="S38" r:id="rId18"/>
    <hyperlink ref="S55" r:id="rId19"/>
    <hyperlink ref="S87" r:id="rId20"/>
    <hyperlink ref="S103" r:id="rId21"/>
    <hyperlink ref="R112" location="'Karolinska (H)'!A1" display="KS(H)"/>
    <hyperlink ref="S131" r:id="rId22"/>
    <hyperlink ref="S145" r:id="rId23"/>
    <hyperlink ref="R146" location="Karolinska!A1" display="KS"/>
    <hyperlink ref="S146" r:id="rId24"/>
    <hyperlink ref="R147" location="'Karolinska (H)'!A1" display="KS(H)"/>
    <hyperlink ref="S147" r:id="rId25"/>
    <hyperlink ref="R163" location="'Karolinska (H)'!A1" display="KS(H)"/>
    <hyperlink ref="S163" r:id="rId26"/>
    <hyperlink ref="S171" r:id="rId27"/>
    <hyperlink ref="R176" location="'Karolinska (H)'!A1" display="KS(H)"/>
    <hyperlink ref="S176" r:id="rId28"/>
    <hyperlink ref="R186" location="'ÖUS (amk)'!A1" display="ÖUS(amk)"/>
    <hyperlink ref="S3" r:id="rId29"/>
    <hyperlink ref="S220" r:id="rId30"/>
    <hyperlink ref="S222" r:id="rId31"/>
    <hyperlink ref="S229" r:id="rId32"/>
    <hyperlink ref="R42" location="UAS!A1" display="UAS"/>
    <hyperlink ref="S258" r:id="rId33"/>
    <hyperlink ref="S243" r:id="rId34"/>
    <hyperlink ref="S239" r:id="rId35"/>
    <hyperlink ref="S279" r:id="rId36"/>
    <hyperlink ref="S281" r:id="rId37"/>
    <hyperlink ref="S285" r:id="rId38"/>
    <hyperlink ref="S292" r:id="rId39"/>
    <hyperlink ref="S299" r:id="rId40"/>
    <hyperlink ref="S301" r:id="rId41"/>
    <hyperlink ref="S304" r:id="rId42"/>
    <hyperlink ref="S321" r:id="rId43"/>
    <hyperlink ref="S327" r:id="rId44"/>
    <hyperlink ref="S326" r:id="rId45"/>
    <hyperlink ref="S328" r:id="rId46"/>
    <hyperlink ref="S334" r:id="rId47"/>
    <hyperlink ref="S343" r:id="rId48"/>
    <hyperlink ref="S349" r:id="rId49"/>
    <hyperlink ref="S184" r:id="rId50"/>
    <hyperlink ref="S223" r:id="rId51"/>
    <hyperlink ref="H223" r:id="rId52"/>
    <hyperlink ref="S361" r:id="rId53"/>
    <hyperlink ref="S364" r:id="rId54"/>
    <hyperlink ref="S377" r:id="rId55"/>
    <hyperlink ref="S379" r:id="rId56"/>
    <hyperlink ref="S380" r:id="rId57"/>
    <hyperlink ref="S390" r:id="rId58"/>
    <hyperlink ref="R391" location="'UAS (kg)'!A1" display="UAS(kg)"/>
    <hyperlink ref="S391" r:id="rId59"/>
    <hyperlink ref="S112" r:id="rId60"/>
    <hyperlink ref="S398" r:id="rId61"/>
    <hyperlink ref="S426" r:id="rId62"/>
    <hyperlink ref="S410" r:id="rId63"/>
    <hyperlink ref="S419" r:id="rId64"/>
    <hyperlink ref="S423" r:id="rId65"/>
    <hyperlink ref="S425" r:id="rId66"/>
    <hyperlink ref="S431" r:id="rId67"/>
    <hyperlink ref="S433" r:id="rId68"/>
    <hyperlink ref="S438" r:id="rId69"/>
    <hyperlink ref="S448" r:id="rId70"/>
    <hyperlink ref="S5" r:id="rId71"/>
    <hyperlink ref="S7" r:id="rId72"/>
    <hyperlink ref="S17" r:id="rId73"/>
    <hyperlink ref="S25" r:id="rId74"/>
    <hyperlink ref="S26" r:id="rId75"/>
    <hyperlink ref="S27" r:id="rId76"/>
    <hyperlink ref="S33" r:id="rId77"/>
    <hyperlink ref="S37" r:id="rId78"/>
    <hyperlink ref="S40" r:id="rId79"/>
    <hyperlink ref="S48" r:id="rId80" display="http://labhandboken.u5054800.fsdata.se/findny.asp?State=2&amp;Analysid=1264"/>
    <hyperlink ref="S49" r:id="rId81"/>
    <hyperlink ref="S44" r:id="rId82"/>
    <hyperlink ref="S63" r:id="rId83"/>
    <hyperlink ref="S64" r:id="rId84"/>
    <hyperlink ref="S58" r:id="rId85"/>
    <hyperlink ref="S61" r:id="rId86"/>
    <hyperlink ref="S76" r:id="rId87"/>
    <hyperlink ref="S250" r:id="rId88"/>
    <hyperlink ref="S85" r:id="rId89"/>
    <hyperlink ref="S77" r:id="rId90"/>
    <hyperlink ref="S90" r:id="rId91"/>
    <hyperlink ref="S95" r:id="rId92"/>
    <hyperlink ref="S88" r:id="rId93"/>
    <hyperlink ref="S92" r:id="rId94"/>
    <hyperlink ref="S267" r:id="rId95"/>
    <hyperlink ref="S409" r:id="rId96"/>
    <hyperlink ref="S136" r:id="rId97"/>
    <hyperlink ref="S183" r:id="rId98"/>
    <hyperlink ref="S421" r:id="rId99"/>
    <hyperlink ref="S338" r:id="rId100"/>
    <hyperlink ref="S306" r:id="rId101"/>
    <hyperlink ref="S346" r:id="rId102"/>
    <hyperlink ref="S373" r:id="rId103"/>
    <hyperlink ref="S189" r:id="rId104"/>
    <hyperlink ref="S101" r:id="rId105"/>
    <hyperlink ref="K3" r:id="rId106"/>
    <hyperlink ref="K32" r:id="rId107"/>
    <hyperlink ref="K42" r:id="rId108"/>
    <hyperlink ref="K44" r:id="rId109"/>
    <hyperlink ref="K49" r:id="rId110"/>
    <hyperlink ref="K55" r:id="rId111"/>
    <hyperlink ref="K58" r:id="rId112"/>
    <hyperlink ref="K63" r:id="rId113"/>
    <hyperlink ref="K66" r:id="rId114"/>
    <hyperlink ref="K67" r:id="rId115"/>
    <hyperlink ref="K68" r:id="rId116"/>
    <hyperlink ref="K248" r:id="rId117"/>
    <hyperlink ref="K264" r:id="rId118"/>
    <hyperlink ref="S67" r:id="rId119"/>
    <hyperlink ref="S248" r:id="rId120"/>
    <hyperlink ref="S264" r:id="rId121"/>
    <hyperlink ref="S68" r:id="rId122"/>
    <hyperlink ref="K267" r:id="rId123"/>
    <hyperlink ref="K82" r:id="rId124"/>
    <hyperlink ref="K19" r:id="rId125"/>
    <hyperlink ref="K47" r:id="rId126"/>
    <hyperlink ref="K87" r:id="rId127"/>
    <hyperlink ref="K284" r:id="rId128"/>
    <hyperlink ref="S130" r:id="rId129"/>
    <hyperlink ref="K130" r:id="rId130"/>
    <hyperlink ref="K136" r:id="rId131"/>
    <hyperlink ref="K163" r:id="rId132"/>
    <hyperlink ref="K171" r:id="rId133"/>
    <hyperlink ref="K185" r:id="rId134"/>
    <hyperlink ref="S219" r:id="rId135"/>
    <hyperlink ref="K220" r:id="rId136"/>
    <hyperlink ref="K222" r:id="rId137"/>
    <hyperlink ref="S226" r:id="rId138"/>
    <hyperlink ref="K223" r:id="rId139"/>
    <hyperlink ref="K225" r:id="rId140"/>
    <hyperlink ref="K224" r:id="rId141"/>
    <hyperlink ref="K226" r:id="rId142"/>
    <hyperlink ref="S225" r:id="rId143"/>
    <hyperlink ref="S224" r:id="rId144"/>
    <hyperlink ref="K239" r:id="rId145"/>
    <hyperlink ref="K250" r:id="rId146"/>
    <hyperlink ref="K279" r:id="rId147"/>
    <hyperlink ref="K292" r:id="rId148"/>
    <hyperlink ref="K321" r:id="rId149"/>
    <hyperlink ref="K338" r:id="rId150"/>
    <hyperlink ref="K361" r:id="rId151"/>
    <hyperlink ref="K373" r:id="rId152"/>
    <hyperlink ref="K379" r:id="rId153"/>
    <hyperlink ref="K409" r:id="rId154"/>
    <hyperlink ref="K410" r:id="rId155"/>
    <hyperlink ref="K421" r:id="rId156"/>
    <hyperlink ref="K431" r:id="rId157"/>
    <hyperlink ref="K438" r:id="rId158"/>
    <hyperlink ref="K448" r:id="rId159"/>
    <hyperlink ref="S73" r:id="rId160"/>
    <hyperlink ref="K73" r:id="rId161"/>
    <hyperlink ref="S89" r:id="rId162"/>
    <hyperlink ref="S107" r:id="rId163"/>
    <hyperlink ref="K106" r:id="rId164"/>
    <hyperlink ref="S106" r:id="rId165"/>
    <hyperlink ref="S111" r:id="rId166"/>
    <hyperlink ref="K118" r:id="rId167"/>
    <hyperlink ref="S118" r:id="rId168"/>
    <hyperlink ref="S121" r:id="rId169"/>
    <hyperlink ref="K121" r:id="rId170"/>
    <hyperlink ref="S125" r:id="rId171"/>
    <hyperlink ref="S124" r:id="rId172"/>
    <hyperlink ref="S127" r:id="rId173"/>
    <hyperlink ref="S128" r:id="rId174"/>
    <hyperlink ref="S123" r:id="rId175"/>
    <hyperlink ref="S151" r:id="rId176"/>
    <hyperlink ref="K151" r:id="rId177"/>
    <hyperlink ref="S150" r:id="rId178"/>
    <hyperlink ref="S156" r:id="rId179"/>
    <hyperlink ref="K152" r:id="rId180"/>
    <hyperlink ref="S152" r:id="rId181"/>
    <hyperlink ref="S162" r:id="rId182"/>
    <hyperlink ref="K161" r:id="rId183"/>
    <hyperlink ref="S161" r:id="rId184"/>
    <hyperlink ref="S157" r:id="rId185"/>
    <hyperlink ref="S138" r:id="rId186"/>
    <hyperlink ref="S139" r:id="rId187"/>
    <hyperlink ref="K165" r:id="rId188"/>
    <hyperlink ref="S165" r:id="rId189"/>
    <hyperlink ref="S169" r:id="rId190"/>
    <hyperlink ref="S175" r:id="rId191"/>
    <hyperlink ref="S167" r:id="rId192"/>
    <hyperlink ref="S187" r:id="rId193"/>
    <hyperlink ref="K193" r:id="rId194"/>
    <hyperlink ref="S193" r:id="rId195"/>
    <hyperlink ref="K198" r:id="rId196"/>
    <hyperlink ref="S198" r:id="rId197"/>
    <hyperlink ref="K192" r:id="rId198"/>
    <hyperlink ref="S192" r:id="rId199"/>
    <hyperlink ref="K202" r:id="rId200"/>
    <hyperlink ref="S202" r:id="rId201"/>
    <hyperlink ref="K209" r:id="rId202"/>
    <hyperlink ref="S209" r:id="rId203"/>
    <hyperlink ref="S210" r:id="rId204"/>
    <hyperlink ref="K197" r:id="rId205"/>
    <hyperlink ref="S197" r:id="rId206"/>
    <hyperlink ref="K221" r:id="rId207"/>
    <hyperlink ref="S221" r:id="rId208"/>
    <hyperlink ref="S218" r:id="rId209"/>
    <hyperlink ref="S230" r:id="rId210"/>
    <hyperlink ref="K231" r:id="rId211"/>
    <hyperlink ref="S231" r:id="rId212"/>
    <hyperlink ref="K213" r:id="rId213"/>
    <hyperlink ref="S213" r:id="rId214"/>
    <hyperlink ref="K241" r:id="rId215"/>
    <hyperlink ref="S241" r:id="rId216"/>
    <hyperlink ref="S245" r:id="rId217"/>
    <hyperlink ref="K390" r:id="rId218"/>
    <hyperlink ref="S79" r:id="rId219"/>
    <hyperlink ref="S246" r:id="rId220"/>
    <hyperlink ref="S249" r:id="rId221"/>
    <hyperlink ref="S251" r:id="rId222"/>
    <hyperlink ref="S255" r:id="rId223"/>
    <hyperlink ref="K254" r:id="rId224"/>
    <hyperlink ref="S254" r:id="rId225"/>
    <hyperlink ref="K269" r:id="rId226"/>
    <hyperlink ref="S269" r:id="rId227"/>
    <hyperlink ref="K270" r:id="rId228"/>
    <hyperlink ref="S270" r:id="rId229"/>
    <hyperlink ref="S271" r:id="rId230"/>
    <hyperlink ref="S275" r:id="rId231"/>
    <hyperlink ref="S274" r:id="rId232"/>
    <hyperlink ref="S276" r:id="rId233"/>
    <hyperlink ref="K274" r:id="rId234"/>
    <hyperlink ref="S259" r:id="rId235"/>
    <hyperlink ref="S260" r:id="rId236"/>
    <hyperlink ref="S135" r:id="rId237"/>
    <hyperlink ref="S137" r:id="rId238"/>
    <hyperlink ref="S141" r:id="rId239"/>
    <hyperlink ref="S133" r:id="rId240"/>
    <hyperlink ref="S134" r:id="rId241"/>
    <hyperlink ref="S142" r:id="rId242"/>
    <hyperlink ref="S143" r:id="rId243"/>
    <hyperlink ref="S262" r:id="rId244"/>
    <hyperlink ref="S144" r:id="rId245"/>
    <hyperlink ref="S282" r:id="rId246"/>
    <hyperlink ref="S289" r:id="rId247"/>
    <hyperlink ref="S291" r:id="rId248"/>
    <hyperlink ref="I293" r:id="rId249"/>
    <hyperlink ref="S280" r:id="rId250"/>
    <hyperlink ref="K297" r:id="rId251"/>
    <hyperlink ref="S297" r:id="rId252"/>
    <hyperlink ref="S307" r:id="rId253"/>
    <hyperlink ref="S311" r:id="rId254"/>
    <hyperlink ref="S315" r:id="rId255"/>
    <hyperlink ref="S320" r:id="rId256"/>
    <hyperlink ref="K310" r:id="rId257"/>
    <hyperlink ref="S310" r:id="rId258"/>
    <hyperlink ref="S319" r:id="rId259"/>
    <hyperlink ref="K319" r:id="rId260"/>
    <hyperlink ref="S308" r:id="rId261"/>
    <hyperlink ref="S309" r:id="rId262"/>
    <hyperlink ref="S332" r:id="rId263"/>
    <hyperlink ref="S348" r:id="rId264"/>
    <hyperlink ref="S360" r:id="rId265"/>
    <hyperlink ref="S351" r:id="rId266"/>
    <hyperlink ref="S355" r:id="rId267"/>
    <hyperlink ref="S357" r:id="rId268"/>
    <hyperlink ref="K363" r:id="rId269"/>
    <hyperlink ref="S363" r:id="rId270"/>
    <hyperlink ref="K15" r:id="rId271"/>
    <hyperlink ref="S366" r:id="rId272"/>
    <hyperlink ref="S374" r:id="rId273"/>
    <hyperlink ref="K372" r:id="rId274"/>
    <hyperlink ref="S372" r:id="rId275"/>
    <hyperlink ref="S354" r:id="rId276"/>
    <hyperlink ref="S367" r:id="rId277"/>
    <hyperlink ref="S368" r:id="rId278"/>
    <hyperlink ref="S358" r:id="rId279"/>
    <hyperlink ref="K353" r:id="rId280"/>
    <hyperlink ref="S353" r:id="rId281"/>
    <hyperlink ref="S382" r:id="rId282"/>
    <hyperlink ref="S383" r:id="rId283"/>
    <hyperlink ref="S387" r:id="rId284"/>
    <hyperlink ref="K394" r:id="rId285"/>
    <hyperlink ref="S394" r:id="rId286"/>
    <hyperlink ref="S397" r:id="rId287"/>
    <hyperlink ref="S402" r:id="rId288"/>
    <hyperlink ref="S403" r:id="rId289"/>
    <hyperlink ref="S396" r:id="rId290"/>
    <hyperlink ref="S399" r:id="rId291"/>
    <hyperlink ref="S436" r:id="rId292"/>
    <hyperlink ref="S418" r:id="rId293"/>
    <hyperlink ref="S427" r:id="rId294"/>
    <hyperlink ref="S424" r:id="rId295"/>
    <hyperlink ref="S422" r:id="rId296"/>
    <hyperlink ref="S435" r:id="rId297"/>
    <hyperlink ref="K430" r:id="rId298"/>
    <hyperlink ref="S430" r:id="rId299"/>
    <hyperlink ref="S439" r:id="rId300"/>
    <hyperlink ref="S443" r:id="rId301"/>
    <hyperlink ref="S444" r:id="rId302"/>
    <hyperlink ref="S450" r:id="rId303"/>
    <hyperlink ref="S445" r:id="rId304"/>
    <hyperlink ref="S449" r:id="rId305"/>
    <hyperlink ref="S110" r:id="rId306"/>
    <hyperlink ref="S453" r:id="rId307"/>
    <hyperlink ref="S457" r:id="rId308"/>
    <hyperlink ref="K454" r:id="rId309"/>
    <hyperlink ref="S454" r:id="rId310"/>
    <hyperlink ref="S458" r:id="rId311"/>
    <hyperlink ref="K459" r:id="rId312"/>
    <hyperlink ref="S459" r:id="rId313"/>
    <hyperlink ref="K23" r:id="rId314"/>
    <hyperlink ref="K45" r:id="rId315"/>
    <hyperlink ref="K83" r:id="rId316"/>
    <hyperlink ref="K149" r:id="rId317"/>
    <hyperlink ref="K242" r:id="rId318"/>
    <hyperlink ref="K282" r:id="rId319"/>
    <hyperlink ref="K287" r:id="rId320"/>
    <hyperlink ref="K309" r:id="rId321"/>
    <hyperlink ref="K327" r:id="rId322"/>
    <hyperlink ref="K377" r:id="rId323"/>
    <hyperlink ref="K402" r:id="rId324"/>
    <hyperlink ref="K416" r:id="rId325"/>
    <hyperlink ref="K445" r:id="rId326"/>
    <hyperlink ref="K453" r:id="rId327"/>
    <hyperlink ref="S415" r:id="rId328"/>
    <hyperlink ref="S420" r:id="rId329"/>
    <hyperlink ref="K415" r:id="rId330"/>
    <hyperlink ref="K420" r:id="rId331"/>
    <hyperlink ref="K199" r:id="rId332"/>
    <hyperlink ref="S199" r:id="rId333" display="http://labhandboken.u5054800.fsdata.se/findny.asp?State=2&amp;Analysid=323"/>
    <hyperlink ref="S341" r:id="rId334"/>
    <hyperlink ref="S370" r:id="rId335"/>
    <hyperlink ref="S371" r:id="rId336"/>
    <hyperlink ref="S36" r:id="rId337"/>
    <hyperlink ref="K240" r:id="rId338"/>
    <hyperlink ref="S293" r:id="rId339"/>
    <hyperlink ref="S340" r:id="rId340"/>
    <hyperlink ref="S11" r:id="rId341"/>
    <hyperlink ref="S22" r:id="rId342"/>
    <hyperlink ref="S30" r:id="rId343"/>
    <hyperlink ref="S12" r:id="rId344"/>
    <hyperlink ref="K12" r:id="rId345"/>
    <hyperlink ref="S20" r:id="rId346"/>
    <hyperlink ref="K28" r:id="rId347"/>
    <hyperlink ref="S28" r:id="rId348"/>
    <hyperlink ref="S31" r:id="rId349"/>
    <hyperlink ref="K35" r:id="rId350"/>
    <hyperlink ref="S35" r:id="rId351"/>
    <hyperlink ref="K103" r:id="rId352"/>
    <hyperlink ref="S39" r:id="rId353"/>
    <hyperlink ref="K50" r:id="rId354"/>
    <hyperlink ref="S50" r:id="rId355"/>
    <hyperlink ref="S52" r:id="rId356"/>
    <hyperlink ref="S54" r:id="rId357"/>
    <hyperlink ref="S56" r:id="rId358"/>
    <hyperlink ref="S71" r:id="rId359"/>
    <hyperlink ref="S72" r:id="rId360"/>
    <hyperlink ref="S256" r:id="rId361"/>
    <hyperlink ref="S286" r:id="rId362"/>
    <hyperlink ref="S318" r:id="rId363"/>
    <hyperlink ref="S93" r:id="rId364"/>
    <hyperlink ref="S94" r:id="rId365"/>
    <hyperlink ref="S75" r:id="rId366"/>
    <hyperlink ref="S268" r:id="rId367"/>
    <hyperlink ref="K80" r:id="rId368"/>
    <hyperlink ref="S80" r:id="rId369"/>
    <hyperlink ref="S99" r:id="rId370"/>
    <hyperlink ref="S214" r:id="rId371"/>
    <hyperlink ref="S81" r:id="rId372"/>
    <hyperlink ref="K178" r:id="rId373"/>
    <hyperlink ref="S178" r:id="rId374"/>
    <hyperlink ref="S441" r:id="rId375"/>
    <hyperlink ref="S96" r:id="rId376"/>
    <hyperlink ref="S97" r:id="rId377"/>
    <hyperlink ref="S109" r:id="rId378"/>
    <hyperlink ref="S104" r:id="rId379"/>
    <hyperlink ref="S105" r:id="rId380"/>
    <hyperlink ref="S113" r:id="rId381"/>
    <hyperlink ref="S114" r:id="rId382"/>
    <hyperlink ref="K311" r:id="rId383"/>
    <hyperlink ref="K116" r:id="rId384"/>
    <hyperlink ref="S116" r:id="rId385"/>
    <hyperlink ref="S122" r:id="rId386"/>
    <hyperlink ref="S129" r:id="rId387"/>
    <hyperlink ref="S140" r:id="rId388"/>
    <hyperlink ref="K153" r:id="rId389"/>
    <hyperlink ref="S153" r:id="rId390"/>
    <hyperlink ref="S155" r:id="rId391"/>
    <hyperlink ref="S215" r:id="rId392"/>
    <hyperlink ref="S166" r:id="rId393"/>
    <hyperlink ref="S164" r:id="rId394"/>
    <hyperlink ref="S168" r:id="rId395"/>
    <hyperlink ref="K172" r:id="rId396"/>
    <hyperlink ref="S172" r:id="rId397"/>
    <hyperlink ref="K173" r:id="rId398"/>
    <hyperlink ref="S173" r:id="rId399"/>
    <hyperlink ref="S177" r:id="rId400"/>
    <hyperlink ref="K179" r:id="rId401"/>
    <hyperlink ref="S179" r:id="rId402"/>
    <hyperlink ref="S181" r:id="rId403"/>
    <hyperlink ref="S191" r:id="rId404"/>
    <hyperlink ref="K188" r:id="rId405"/>
    <hyperlink ref="S188" r:id="rId406"/>
    <hyperlink ref="K190" r:id="rId407"/>
    <hyperlink ref="S190" r:id="rId408"/>
    <hyperlink ref="K195" r:id="rId409"/>
    <hyperlink ref="S195" r:id="rId410"/>
    <hyperlink ref="K196" r:id="rId411"/>
    <hyperlink ref="K203" r:id="rId412"/>
    <hyperlink ref="K204" r:id="rId413"/>
    <hyperlink ref="K8" r:id="rId414"/>
    <hyperlink ref="K69" r:id="rId415"/>
    <hyperlink ref="K90" r:id="rId416"/>
    <hyperlink ref="K101" r:id="rId417"/>
    <hyperlink ref="K111" r:id="rId418"/>
    <hyperlink ref="K147" r:id="rId419"/>
    <hyperlink ref="K176" r:id="rId420"/>
    <hyperlink ref="K243" r:id="rId421"/>
    <hyperlink ref="K251" r:id="rId422"/>
    <hyperlink ref="K281" r:id="rId423"/>
    <hyperlink ref="K293" r:id="rId424"/>
    <hyperlink ref="K301" r:id="rId425"/>
    <hyperlink ref="K307" r:id="rId426"/>
    <hyperlink ref="K306" r:id="rId427"/>
    <hyperlink ref="K348" r:id="rId428"/>
    <hyperlink ref="K398" r:id="rId429"/>
    <hyperlink ref="K113" r:id="rId430"/>
    <hyperlink ref="K114" r:id="rId431"/>
    <hyperlink ref="K166" r:id="rId432"/>
    <hyperlink ref="K177" r:id="rId433"/>
    <hyperlink ref="K180" r:id="rId434"/>
    <hyperlink ref="K205" r:id="rId435"/>
    <hyperlink ref="K208" r:id="rId436"/>
    <hyperlink ref="K344" r:id="rId437"/>
    <hyperlink ref="K336" r:id="rId438"/>
    <hyperlink ref="S336" r:id="rId439"/>
    <hyperlink ref="K232" r:id="rId440"/>
    <hyperlink ref="K233" r:id="rId441"/>
    <hyperlink ref="K236" r:id="rId442"/>
    <hyperlink ref="S238" r:id="rId443"/>
    <hyperlink ref="S244" r:id="rId444"/>
    <hyperlink ref="K252" r:id="rId445"/>
    <hyperlink ref="K9" r:id="rId446"/>
    <hyperlink ref="S9" r:id="rId447"/>
    <hyperlink ref="K10" r:id="rId448"/>
    <hyperlink ref="S253" r:id="rId449"/>
    <hyperlink ref="K272" r:id="rId450"/>
    <hyperlink ref="S266" r:id="rId451"/>
    <hyperlink ref="S252" r:id="rId452"/>
    <hyperlink ref="K295" r:id="rId453"/>
    <hyperlink ref="K303" r:id="rId454"/>
    <hyperlink ref="K201" r:id="rId455"/>
    <hyperlink ref="K329" r:id="rId456"/>
    <hyperlink ref="K313" r:id="rId457"/>
    <hyperlink ref="K108" r:id="rId458"/>
    <hyperlink ref="K317" r:id="rId459"/>
    <hyperlink ref="K314" r:id="rId460"/>
    <hyperlink ref="K325" r:id="rId461"/>
    <hyperlink ref="K298" r:id="rId462"/>
    <hyperlink ref="K330" r:id="rId463"/>
    <hyperlink ref="K331" r:id="rId464"/>
    <hyperlink ref="K345" r:id="rId465"/>
    <hyperlink ref="K275" r:id="rId466"/>
    <hyperlink ref="K53" r:id="rId467"/>
    <hyperlink ref="K150" r:id="rId468"/>
    <hyperlink ref="K246" r:id="rId469"/>
    <hyperlink ref="K276" r:id="rId470"/>
    <hyperlink ref="K391" r:id="rId471"/>
    <hyperlink ref="S53" r:id="rId472"/>
    <hyperlink ref="K115" r:id="rId473"/>
    <hyperlink ref="S115" r:id="rId474"/>
    <hyperlink ref="K59" r:id="rId475"/>
    <hyperlink ref="S59" r:id="rId476"/>
    <hyperlink ref="K263" r:id="rId477"/>
    <hyperlink ref="K174" r:id="rId478"/>
    <hyperlink ref="K182" r:id="rId479"/>
    <hyperlink ref="S236" r:id="rId480"/>
    <hyperlink ref="S196" r:id="rId481"/>
    <hyperlink ref="K211" r:id="rId482"/>
    <hyperlink ref="S278" r:id="rId483"/>
    <hyperlink ref="K278" r:id="rId484"/>
    <hyperlink ref="S290" r:id="rId485"/>
    <hyperlink ref="K145" r:id="rId486"/>
    <hyperlink ref="S347" r:id="rId487"/>
    <hyperlink ref="K433" r:id="rId488"/>
    <hyperlink ref="K215" r:id="rId489"/>
    <hyperlink ref="K7" r:id="rId490"/>
    <hyperlink ref="K17" r:id="rId491"/>
    <hyperlink ref="K48" r:id="rId492"/>
    <hyperlink ref="K76" r:id="rId493"/>
    <hyperlink ref="K77" r:id="rId494"/>
    <hyperlink ref="K78" r:id="rId495"/>
    <hyperlink ref="K79" r:id="rId496"/>
    <hyperlink ref="K85" r:id="rId497"/>
    <hyperlink ref="K88" r:id="rId498"/>
    <hyperlink ref="K95" r:id="rId499"/>
    <hyperlink ref="K124" r:id="rId500"/>
    <hyperlink ref="K138" r:id="rId501"/>
    <hyperlink ref="K162" r:id="rId502"/>
    <hyperlink ref="K169" r:id="rId503"/>
    <hyperlink ref="K175" r:id="rId504"/>
    <hyperlink ref="K183" r:id="rId505"/>
    <hyperlink ref="K210" r:id="rId506"/>
    <hyperlink ref="K218" r:id="rId507"/>
    <hyperlink ref="K230" r:id="rId508"/>
    <hyperlink ref="K249" r:id="rId509"/>
    <hyperlink ref="K289" r:id="rId510"/>
    <hyperlink ref="K291" r:id="rId511"/>
    <hyperlink ref="K351" r:id="rId512"/>
    <hyperlink ref="K367" r:id="rId513"/>
    <hyperlink ref="K370" r:id="rId514"/>
    <hyperlink ref="K371" r:id="rId515"/>
    <hyperlink ref="K374" r:id="rId516"/>
    <hyperlink ref="K382" r:id="rId517"/>
    <hyperlink ref="K397" r:id="rId518"/>
    <hyperlink ref="K422" r:id="rId519"/>
    <hyperlink ref="K424" r:id="rId520"/>
    <hyperlink ref="K435" r:id="rId521"/>
    <hyperlink ref="K436" r:id="rId522"/>
    <hyperlink ref="K444" r:id="rId523"/>
    <hyperlink ref="K97" r:id="rId524"/>
    <hyperlink ref="K294" r:id="rId525"/>
    <hyperlink ref="K347" r:id="rId526"/>
    <hyperlink ref="K328" r:id="rId527"/>
    <hyperlink ref="K426" r:id="rId528"/>
    <hyperlink ref="K30" r:id="rId529"/>
    <hyperlink ref="K134" r:id="rId530"/>
    <hyperlink ref="K256" r:id="rId531"/>
    <hyperlink ref="K286" r:id="rId532"/>
    <hyperlink ref="K318" r:id="rId533"/>
    <hyperlink ref="K362" r:id="rId534"/>
    <hyperlink ref="S2" r:id="rId535"/>
    <hyperlink ref="K359" r:id="rId536"/>
    <hyperlink ref="K148" r:id="rId537"/>
    <hyperlink ref="K376" r:id="rId538"/>
    <hyperlink ref="K302" r:id="rId539"/>
    <hyperlink ref="K392" r:id="rId540"/>
    <hyperlink ref="K404" r:id="rId541"/>
    <hyperlink ref="K408" r:id="rId542"/>
    <hyperlink ref="K413" r:id="rId543"/>
    <hyperlink ref="K337" r:id="rId544"/>
    <hyperlink ref="S337" r:id="rId545"/>
    <hyperlink ref="S406" r:id="rId546"/>
    <hyperlink ref="K456" r:id="rId547"/>
    <hyperlink ref="S273" r:id="rId548"/>
    <hyperlink ref="S277" r:id="rId549"/>
    <hyperlink ref="S300" r:id="rId550"/>
    <hyperlink ref="S331" r:id="rId551"/>
    <hyperlink ref="K31" r:id="rId552"/>
    <hyperlink ref="K245" r:id="rId553"/>
    <hyperlink ref="K340" r:id="rId554"/>
    <hyperlink ref="K186" r:id="rId555"/>
    <hyperlink ref="K273" r:id="rId556"/>
    <hyperlink ref="K277" r:id="rId557"/>
    <hyperlink ref="K300" r:id="rId558"/>
    <hyperlink ref="S182" r:id="rId559"/>
    <hyperlink ref="S21" r:id="rId560"/>
    <hyperlink ref="S211" r:id="rId561"/>
    <hyperlink ref="S46" r:id="rId562"/>
    <hyperlink ref="S51" r:id="rId563"/>
    <hyperlink ref="K54" r:id="rId564"/>
    <hyperlink ref="S57" r:id="rId565"/>
    <hyperlink ref="S62" r:id="rId566"/>
    <hyperlink ref="S160" r:id="rId567"/>
    <hyperlink ref="S194" r:id="rId568"/>
    <hyperlink ref="S417" r:id="rId569"/>
    <hyperlink ref="S432" r:id="rId570"/>
    <hyperlink ref="S232" r:id="rId571"/>
    <hyperlink ref="S108" r:id="rId572"/>
    <hyperlink ref="S294" r:id="rId573"/>
    <hyperlink ref="S295" r:id="rId574"/>
    <hyperlink ref="S314" r:id="rId575"/>
    <hyperlink ref="S325" r:id="rId576"/>
    <hyperlink ref="S207" r:id="rId577"/>
    <hyperlink ref="S102" r:id="rId578"/>
    <hyperlink ref="S120" r:id="rId579"/>
    <hyperlink ref="S126" r:id="rId580"/>
    <hyperlink ref="S154" r:id="rId581"/>
    <hyperlink ref="S159" r:id="rId582"/>
    <hyperlink ref="S203" r:id="rId583"/>
    <hyperlink ref="S212" r:id="rId584"/>
    <hyperlink ref="S234" r:id="rId585"/>
    <hyperlink ref="S235" r:id="rId586"/>
    <hyperlink ref="S237" r:id="rId587"/>
    <hyperlink ref="S263" r:id="rId588"/>
    <hyperlink ref="S265" r:id="rId589"/>
    <hyperlink ref="S296" r:id="rId590"/>
    <hyperlink ref="S305" r:id="rId591"/>
    <hyperlink ref="S312" r:id="rId592"/>
    <hyperlink ref="S333" r:id="rId593"/>
    <hyperlink ref="S350" r:id="rId594"/>
    <hyperlink ref="S362" r:id="rId595"/>
    <hyperlink ref="S365" r:id="rId596"/>
    <hyperlink ref="S378" r:id="rId597"/>
    <hyperlink ref="S384" r:id="rId598"/>
    <hyperlink ref="S385" r:id="rId599"/>
    <hyperlink ref="S386" r:id="rId600"/>
    <hyperlink ref="S388" r:id="rId601"/>
    <hyperlink ref="S389" r:id="rId602"/>
    <hyperlink ref="S393" r:id="rId603"/>
    <hyperlink ref="S401" r:id="rId604"/>
    <hyperlink ref="S411" r:id="rId605"/>
    <hyperlink ref="S452" r:id="rId606"/>
    <hyperlink ref="S455" r:id="rId607"/>
    <hyperlink ref="K181" r:id="rId608"/>
    <hyperlink ref="S272" r:id="rId609"/>
    <hyperlink ref="S317" r:id="rId610"/>
    <hyperlink ref="S412" r:id="rId611"/>
    <hyperlink ref="K375" r:id="rId612"/>
    <hyperlink ref="K384" r:id="rId613"/>
    <hyperlink ref="K437" r:id="rId614"/>
    <hyperlink ref="S233" r:id="rId615"/>
    <hyperlink ref="S227" r:id="rId616"/>
    <hyperlink ref="S302" r:id="rId617"/>
    <hyperlink ref="S148" r:id="rId618"/>
    <hyperlink ref="S185" r:id="rId619" display="http://labhandboken.u5054800.fsdata.se/findny.asp?State=2&amp;Analysid=1462"/>
    <hyperlink ref="S6" r:id="rId620"/>
    <hyperlink ref="S342" r:id="rId621"/>
    <hyperlink ref="S216" r:id="rId622"/>
    <hyperlink ref="K478" r:id="rId623"/>
    <hyperlink ref="S478" r:id="rId624"/>
  </hyperlinks>
  <pageMargins left="0.75" right="0.75" top="1" bottom="1" header="0.5" footer="0.5"/>
  <pageSetup paperSize="9" orientation="landscape" r:id="rId625"/>
  <tableParts count="1">
    <tablePart r:id="rId62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6"/>
  <sheetViews>
    <sheetView workbookViewId="0">
      <selection activeCell="F10" sqref="F10"/>
    </sheetView>
  </sheetViews>
  <sheetFormatPr defaultRowHeight="15" outlineLevelRow="1" x14ac:dyDescent="0.25"/>
  <cols>
    <col min="2" max="2" width="20.85546875" customWidth="1"/>
    <col min="3" max="3" width="16.140625" customWidth="1"/>
    <col min="4" max="4" width="9.85546875" bestFit="1" customWidth="1"/>
    <col min="5" max="7" width="11" customWidth="1"/>
  </cols>
  <sheetData>
    <row r="1" spans="2:6" x14ac:dyDescent="0.25">
      <c r="E1" t="s">
        <v>292</v>
      </c>
      <c r="F1" t="s">
        <v>1939</v>
      </c>
    </row>
    <row r="2" spans="2:6" x14ac:dyDescent="0.25">
      <c r="B2" t="s">
        <v>1920</v>
      </c>
      <c r="C2" s="71" t="s">
        <v>1911</v>
      </c>
      <c r="E2" s="71" t="s">
        <v>3039</v>
      </c>
      <c r="F2">
        <f>COUNTIF(Analyslista!F:F,"Extern")</f>
        <v>459</v>
      </c>
    </row>
    <row r="3" spans="2:6" x14ac:dyDescent="0.25">
      <c r="B3" s="71" t="s">
        <v>98</v>
      </c>
      <c r="C3" s="74">
        <f>COUNTIF(Analyslista!$R:$R,"*Karolinska*")</f>
        <v>206</v>
      </c>
      <c r="E3" s="71" t="s">
        <v>3040</v>
      </c>
      <c r="F3">
        <f>COUNTIF(Analyslista!F:F,"Intern")</f>
        <v>18</v>
      </c>
    </row>
    <row r="4" spans="2:6" hidden="1" outlineLevel="1" x14ac:dyDescent="0.25">
      <c r="B4" s="73" t="s">
        <v>1921</v>
      </c>
      <c r="C4" s="20">
        <f>COUNTIF(Analyslista!$R:$R,"Karolinska, Solna")</f>
        <v>120</v>
      </c>
    </row>
    <row r="5" spans="2:6" hidden="1" outlineLevel="1" x14ac:dyDescent="0.25">
      <c r="B5" s="73" t="s">
        <v>239</v>
      </c>
      <c r="C5" s="20">
        <f>COUNTIF(Analyslista!$R:$R,"Karolinska, Huddinge")</f>
        <v>75</v>
      </c>
    </row>
    <row r="6" spans="2:6" hidden="1" outlineLevel="1" x14ac:dyDescent="0.25">
      <c r="B6" s="73" t="s">
        <v>1926</v>
      </c>
      <c r="C6" s="20">
        <f>COUNTIF(Analyslista!$R:$R,"Klinisk Genetik, Karolinska*")</f>
        <v>6</v>
      </c>
    </row>
    <row r="7" spans="2:6" hidden="1" outlineLevel="1" x14ac:dyDescent="0.25">
      <c r="B7" s="73" t="s">
        <v>1922</v>
      </c>
      <c r="C7" s="20">
        <f>COUNTIF(Analyslista!$R:$R,"TRoLL, Karolinska, Huddinge")</f>
        <v>2</v>
      </c>
    </row>
    <row r="8" spans="2:6" hidden="1" outlineLevel="1" x14ac:dyDescent="0.25">
      <c r="B8" s="73" t="s">
        <v>1928</v>
      </c>
      <c r="C8" s="20">
        <f>COUNTIF(Analyslista!$R:$R,"Klinisk Patologi och Cytologi, Karolinska*")</f>
        <v>1</v>
      </c>
    </row>
    <row r="9" spans="2:6" hidden="1" outlineLevel="1" x14ac:dyDescent="0.25">
      <c r="B9" s="73" t="s">
        <v>1923</v>
      </c>
      <c r="C9" s="20">
        <f>COUNTIF(Analyslista!$R:$R,"Missbrukslab, Karolinska*")</f>
        <v>1</v>
      </c>
    </row>
    <row r="10" spans="2:6" collapsed="1" x14ac:dyDescent="0.25">
      <c r="B10" s="71" t="s">
        <v>1917</v>
      </c>
      <c r="C10" s="74">
        <f>COUNTIF(Analyslista!$R:$R,"*Uppsala*")</f>
        <v>119</v>
      </c>
    </row>
    <row r="11" spans="2:6" hidden="1" outlineLevel="1" x14ac:dyDescent="0.25">
      <c r="B11" s="73" t="s">
        <v>1924</v>
      </c>
      <c r="C11" s="20">
        <f>COUNTIF(Analyslista!$R:$R,"Klinisk Kemi och Farmakologi, Uppsala")</f>
        <v>75</v>
      </c>
    </row>
    <row r="12" spans="2:6" hidden="1" outlineLevel="1" x14ac:dyDescent="0.25">
      <c r="B12" s="73" t="s">
        <v>1925</v>
      </c>
      <c r="C12" s="20">
        <f>COUNTIF(Analyslista!$R:$R,"Klinisk Immunologi och Transfusionsmedicin, Uppsala")+COUNTIF(Analyslista!$R:$R,"Cellulär Immunologi*")+COUNTIF(Analyslista!$R:$R,"Autoimmunitet och Allergi*")+COUNTIF(Analyslista!$R:$R,"Transfusionsmedicin, Uppsala*")</f>
        <v>24</v>
      </c>
    </row>
    <row r="13" spans="2:6" hidden="1" outlineLevel="1" x14ac:dyDescent="0.25">
      <c r="B13" s="73" t="s">
        <v>1926</v>
      </c>
      <c r="C13" s="20">
        <f>COUNTIF(Analyslista!$R:$R,"Klinisk Genetik, Uppsala")</f>
        <v>11</v>
      </c>
    </row>
    <row r="14" spans="2:6" hidden="1" outlineLevel="1" x14ac:dyDescent="0.25">
      <c r="B14" s="73" t="s">
        <v>1927</v>
      </c>
      <c r="C14" s="20">
        <f>COUNTIF(Analyslista!$R:$R,"Klinisk Patologi och Cytologi, Uppsala")</f>
        <v>6</v>
      </c>
    </row>
    <row r="15" spans="2:6" collapsed="1" x14ac:dyDescent="0.25">
      <c r="B15" s="71" t="s">
        <v>2393</v>
      </c>
      <c r="C15" s="71">
        <f>COUNTIF(Analyslista!$R:$R,"*Sahlgrenska*")</f>
        <v>44</v>
      </c>
    </row>
    <row r="16" spans="2:6" hidden="1" outlineLevel="1" x14ac:dyDescent="0.25">
      <c r="B16" s="73" t="s">
        <v>1929</v>
      </c>
      <c r="C16" s="1">
        <f>COUNTIF(Analyslista!$R:$R,"Klinisk Kemi, Sahlgrenska")</f>
        <v>26</v>
      </c>
    </row>
    <row r="17" spans="2:3" hidden="1" outlineLevel="1" x14ac:dyDescent="0.25">
      <c r="B17" s="73" t="s">
        <v>1930</v>
      </c>
      <c r="C17" s="1">
        <f>COUNTIF(Analyslista!$R:$R,"Neurokemi, Sahlgrenska, Mölndal")</f>
        <v>10</v>
      </c>
    </row>
    <row r="18" spans="2:3" hidden="1" outlineLevel="1" x14ac:dyDescent="0.25">
      <c r="B18" s="73" t="s">
        <v>1925</v>
      </c>
      <c r="C18" s="1">
        <f>COUNTIF(Analyslista!$R:$R,"Klinisk Immunologi och Transfusionsmedicin, Sahlgrenska")</f>
        <v>3</v>
      </c>
    </row>
    <row r="19" spans="2:3" hidden="1" outlineLevel="1" x14ac:dyDescent="0.25">
      <c r="B19" s="73" t="s">
        <v>1931</v>
      </c>
      <c r="C19" s="1">
        <f>COUNTIF(Analyslista!$R:$R,"Immunlab, Sahlgrenska")</f>
        <v>2</v>
      </c>
    </row>
    <row r="20" spans="2:3" hidden="1" outlineLevel="1" x14ac:dyDescent="0.25">
      <c r="B20" s="73" t="s">
        <v>1932</v>
      </c>
      <c r="C20" s="1">
        <f>COUNTIF(Analyslista!$R:$R,"Tillväxtlaboratoriet, Sahlgrenska")</f>
        <v>2</v>
      </c>
    </row>
    <row r="21" spans="2:3" hidden="1" outlineLevel="1" x14ac:dyDescent="0.25">
      <c r="B21" s="73" t="s">
        <v>1926</v>
      </c>
      <c r="C21" s="1">
        <f>COUNTIF(Analyslista!$R:$R,"Klinisk Genetik, Sahlgrenska")</f>
        <v>1</v>
      </c>
    </row>
    <row r="22" spans="2:3" collapsed="1" x14ac:dyDescent="0.25">
      <c r="B22" s="71" t="s">
        <v>1916</v>
      </c>
      <c r="C22" s="71">
        <f>COUNTIF(Analyslista!$R:$R,"*LabMedicin Skåne*")</f>
        <v>21</v>
      </c>
    </row>
    <row r="23" spans="2:3" hidden="1" outlineLevel="1" x14ac:dyDescent="0.25">
      <c r="B23" s="73" t="s">
        <v>1933</v>
      </c>
      <c r="C23">
        <f>COUNTIF(Analyslista!$R:$R,"Klinisk Kemi, LabMedicin Skåne, Malmö")</f>
        <v>8</v>
      </c>
    </row>
    <row r="24" spans="2:3" hidden="1" outlineLevel="1" x14ac:dyDescent="0.25">
      <c r="B24" s="73" t="s">
        <v>1934</v>
      </c>
      <c r="C24">
        <f>COUNTIF(Analyslista!$R:$R,"Specialkemi Läkemedel, LabMedicin Skåne, Lund")</f>
        <v>8</v>
      </c>
    </row>
    <row r="25" spans="2:3" hidden="1" outlineLevel="1" x14ac:dyDescent="0.25">
      <c r="B25" s="73" t="s">
        <v>1935</v>
      </c>
      <c r="C25">
        <f>COUNTIF(Analyslista!$R:$R,"Klinisk Immunologi, LabMedicin Skåne, Lund")</f>
        <v>5</v>
      </c>
    </row>
    <row r="26" spans="2:3" collapsed="1" x14ac:dyDescent="0.25">
      <c r="B26" s="71" t="s">
        <v>1914</v>
      </c>
      <c r="C26" s="71">
        <f>COUNTIF(Analyslista!$R:$R,"*Örebro*")</f>
        <v>12</v>
      </c>
    </row>
    <row r="27" spans="2:3" hidden="1" outlineLevel="1" x14ac:dyDescent="0.25">
      <c r="B27" s="73" t="s">
        <v>1937</v>
      </c>
      <c r="C27">
        <f>COUNTIF(Analyslista!$R:$R,"Arbets- och Miljömedicinska Kliniken, Örebro")</f>
        <v>8</v>
      </c>
    </row>
    <row r="28" spans="2:3" hidden="1" outlineLevel="1" x14ac:dyDescent="0.25">
      <c r="B28" s="73" t="s">
        <v>1936</v>
      </c>
      <c r="C28">
        <f>COUNTIF(Analyslista!$R:$R,"*Universitetssjukhuset Örebro")</f>
        <v>4</v>
      </c>
    </row>
    <row r="29" spans="2:3" collapsed="1" x14ac:dyDescent="0.25">
      <c r="B29" s="71" t="s">
        <v>172</v>
      </c>
      <c r="C29" s="71">
        <f>COUNTIF(Analyslista!$R:$R,"Wieslab*")</f>
        <v>7</v>
      </c>
    </row>
    <row r="30" spans="2:3" x14ac:dyDescent="0.25">
      <c r="B30" s="71" t="s">
        <v>1913</v>
      </c>
      <c r="C30" s="71">
        <f>COUNTIF(Analyslista!$R:$R,"Rättsmedicin*")</f>
        <v>4</v>
      </c>
    </row>
    <row r="31" spans="2:3" x14ac:dyDescent="0.25">
      <c r="B31" s="71" t="s">
        <v>1915</v>
      </c>
      <c r="C31" s="71">
        <f>COUNTIF(Analyslista!$R:$R,"*Norrlands*")</f>
        <v>3</v>
      </c>
    </row>
    <row r="32" spans="2:3" hidden="1" outlineLevel="1" x14ac:dyDescent="0.25">
      <c r="B32" s="73" t="s">
        <v>1926</v>
      </c>
      <c r="C32" s="1">
        <f>COUNTIF(Analyslista!$R:$R,"Klinisk Genetik, Norrlands*")</f>
        <v>2</v>
      </c>
    </row>
    <row r="33" spans="2:7" hidden="1" outlineLevel="1" x14ac:dyDescent="0.25">
      <c r="B33" s="73" t="s">
        <v>1929</v>
      </c>
      <c r="C33" s="1">
        <f>COUNTIF(Analyslista!$R:$R,"Klinisk Kemi, Norrlands*")</f>
        <v>1</v>
      </c>
    </row>
    <row r="34" spans="2:7" collapsed="1" x14ac:dyDescent="0.25">
      <c r="B34" s="71" t="s">
        <v>707</v>
      </c>
      <c r="C34" s="71">
        <f>COUNTIF(Analyslista!$R:$R,"Unilabs*")</f>
        <v>3</v>
      </c>
    </row>
    <row r="35" spans="2:7" x14ac:dyDescent="0.25">
      <c r="B35" s="71" t="s">
        <v>1938</v>
      </c>
      <c r="C35" s="71">
        <f>COUNTIF(Analyslista!$R:$R,"Klinisk Farmakologi, Linköping*")</f>
        <v>4</v>
      </c>
    </row>
    <row r="36" spans="2:7" x14ac:dyDescent="0.25">
      <c r="B36" s="71" t="s">
        <v>1919</v>
      </c>
      <c r="C36" s="71">
        <f>COUNTIF(Analyslista!$R:$R,"*Gävle")</f>
        <v>2</v>
      </c>
    </row>
    <row r="37" spans="2:7" x14ac:dyDescent="0.25">
      <c r="B37" s="71" t="s">
        <v>1369</v>
      </c>
      <c r="C37" s="71">
        <f>COUNTIF(Analyslista!$R:$R,"RefLab*")</f>
        <v>1</v>
      </c>
    </row>
    <row r="38" spans="2:7" x14ac:dyDescent="0.25">
      <c r="B38" s="71" t="s">
        <v>1918</v>
      </c>
      <c r="C38" s="71">
        <f>COUNTIF(Analyslista!$R:$R,"Hormonlaboratoriet, Oslo Universitetssykehus")</f>
        <v>2</v>
      </c>
    </row>
    <row r="39" spans="2:7" x14ac:dyDescent="0.25">
      <c r="B39" s="71" t="s">
        <v>284</v>
      </c>
      <c r="C39" s="71">
        <f>COUNTIF(Analyslista!$R:$R,"ALS*")</f>
        <v>1</v>
      </c>
    </row>
    <row r="40" spans="2:7" x14ac:dyDescent="0.25">
      <c r="B40" s="71" t="s">
        <v>1889</v>
      </c>
      <c r="C40" s="71">
        <f>COUNTIF(Analyslista!$R:$R,"BeVital*")</f>
        <v>1</v>
      </c>
      <c r="E40" s="71"/>
    </row>
    <row r="41" spans="2:7" x14ac:dyDescent="0.25">
      <c r="B41" s="71" t="s">
        <v>1912</v>
      </c>
      <c r="C41">
        <f>SUM(C3,C10,C15,C22,C26,C29:C31,C34:C40)</f>
        <v>430</v>
      </c>
    </row>
    <row r="42" spans="2:7" x14ac:dyDescent="0.25">
      <c r="B42" s="72"/>
    </row>
    <row r="43" spans="2:7" x14ac:dyDescent="0.25">
      <c r="B43" s="71"/>
    </row>
    <row r="44" spans="2:7" x14ac:dyDescent="0.25">
      <c r="B44" s="71" t="s">
        <v>2497</v>
      </c>
      <c r="C44" s="71" t="s">
        <v>1939</v>
      </c>
      <c r="D44" s="71"/>
      <c r="E44" s="71"/>
      <c r="F44" s="71"/>
      <c r="G44" s="71"/>
    </row>
    <row r="45" spans="2:7" x14ac:dyDescent="0.25">
      <c r="B45" s="121">
        <f t="array" ref="B45">INDEX(Analyslista!$U$2:$U$601,MATCH(0, COUNTIF($B$44:B44,Analyslista!$U$2:$U$601),0))</f>
        <v>42549</v>
      </c>
      <c r="C45">
        <f>COUNTIF(Analyslista!$U$2:$U$601,B45)</f>
        <v>16</v>
      </c>
    </row>
    <row r="46" spans="2:7" x14ac:dyDescent="0.25">
      <c r="B46" s="121">
        <f t="array" ref="B46">INDEX(Analyslista!$U$2:$U$601,MATCH(0, COUNTIF($B$44:B45,Analyslista!$U$2:$U$601),0))</f>
        <v>42564</v>
      </c>
      <c r="C46">
        <f>COUNTIF(Analyslista!$U$2:$U$601,B46)</f>
        <v>10</v>
      </c>
    </row>
    <row r="47" spans="2:7" x14ac:dyDescent="0.25">
      <c r="B47" s="121">
        <f t="array" ref="B47">INDEX(Analyslista!$U$2:$U$601,MATCH(0, COUNTIF($B$44:B46,Analyslista!$U$2:$U$601),0))</f>
        <v>42563</v>
      </c>
      <c r="C47">
        <f>COUNTIF(Analyslista!$U$2:$U$601,B47)</f>
        <v>1</v>
      </c>
    </row>
    <row r="48" spans="2:7" x14ac:dyDescent="0.25">
      <c r="B48" s="121">
        <f t="array" ref="B48">INDEX(Analyslista!$U$2:$U$601,MATCH(0, COUNTIF($B$44:B47,Analyslista!$U$2:$U$601),0))</f>
        <v>42537</v>
      </c>
      <c r="C48">
        <f>COUNTIF(Analyslista!$U$2:$U$601,B48)</f>
        <v>20</v>
      </c>
    </row>
    <row r="49" spans="2:3" x14ac:dyDescent="0.25">
      <c r="B49" s="121">
        <f t="array" ref="B49">INDEX(Analyslista!$U$2:$U$601,MATCH(0, COUNTIF($B$44:B48,Analyslista!$U$2:$U$601),0))</f>
        <v>42529</v>
      </c>
      <c r="C49">
        <f>COUNTIF(Analyslista!$U$2:$U$601,B49)</f>
        <v>10</v>
      </c>
    </row>
    <row r="50" spans="2:3" x14ac:dyDescent="0.25">
      <c r="B50" s="121">
        <f t="array" ref="B50">INDEX(Analyslista!$U$2:$U$601,MATCH(0, COUNTIF($B$44:B49,Analyslista!$U$2:$U$601),0))</f>
        <v>42215</v>
      </c>
      <c r="C50">
        <f>COUNTIF(Analyslista!$U$2:$U$601,B50)</f>
        <v>15</v>
      </c>
    </row>
    <row r="51" spans="2:3" x14ac:dyDescent="0.25">
      <c r="B51" s="121">
        <f t="array" ref="B51">INDEX(Analyslista!$U$2:$U$601,MATCH(0, COUNTIF($B$44:B50,Analyslista!$U$2:$U$601),0))</f>
        <v>42206</v>
      </c>
      <c r="C51">
        <f>COUNTIF(Analyslista!$U$2:$U$601,B51)</f>
        <v>96</v>
      </c>
    </row>
    <row r="52" spans="2:3" x14ac:dyDescent="0.25">
      <c r="B52" s="121">
        <f t="array" ref="B52">INDEX(Analyslista!$U$2:$U$601,MATCH(0, COUNTIF($B$44:B51,Analyslista!$U$2:$U$601),0))</f>
        <v>42213</v>
      </c>
      <c r="C52">
        <f>COUNTIF(Analyslista!$U$2:$U$601,B52)</f>
        <v>26</v>
      </c>
    </row>
    <row r="53" spans="2:3" x14ac:dyDescent="0.25">
      <c r="B53" s="121">
        <f t="array" ref="B53">INDEX(Analyslista!$U$2:$U$601,MATCH(0, COUNTIF($B$44:B52,Analyslista!$U$2:$U$601),0))</f>
        <v>42558</v>
      </c>
      <c r="C53">
        <f>COUNTIF(Analyslista!$U$2:$U$601,B53)</f>
        <v>12</v>
      </c>
    </row>
    <row r="54" spans="2:3" x14ac:dyDescent="0.25">
      <c r="B54" s="121">
        <f t="array" ref="B54">INDEX(Analyslista!$U$2:$U$601,MATCH(0, COUNTIF($B$44:B53,Analyslista!$U$2:$U$601),0))</f>
        <v>42550</v>
      </c>
      <c r="C54">
        <f>COUNTIF(Analyslista!$U$2:$U$601,B54)</f>
        <v>23</v>
      </c>
    </row>
    <row r="55" spans="2:3" x14ac:dyDescent="0.25">
      <c r="B55" s="121">
        <f t="array" ref="B55">INDEX(Analyslista!$U$2:$U$601,MATCH(0, COUNTIF($B$44:B54,Analyslista!$U$2:$U$601),0))</f>
        <v>42552</v>
      </c>
      <c r="C55">
        <f>COUNTIF(Analyslista!$U$2:$U$601,B55)</f>
        <v>10</v>
      </c>
    </row>
    <row r="56" spans="2:3" x14ac:dyDescent="0.25">
      <c r="B56" s="121">
        <f t="array" ref="B56">INDEX(Analyslista!$U$2:$U$601,MATCH(0, COUNTIF($B$44:B55,Analyslista!$U$2:$U$601),0))</f>
        <v>42544</v>
      </c>
      <c r="C56">
        <f>COUNTIF(Analyslista!$U$2:$U$601,B56)</f>
        <v>10</v>
      </c>
    </row>
    <row r="57" spans="2:3" x14ac:dyDescent="0.25">
      <c r="B57" s="121">
        <f t="array" ref="B57">INDEX(Analyslista!$U$2:$U$601,MATCH(0, COUNTIF($B$44:B56,Analyslista!$U$2:$U$601),0))</f>
        <v>42530</v>
      </c>
      <c r="C57">
        <f>COUNTIF(Analyslista!$U$2:$U$601,B57)</f>
        <v>18</v>
      </c>
    </row>
    <row r="58" spans="2:3" x14ac:dyDescent="0.25">
      <c r="B58" s="121">
        <f t="array" ref="B58">INDEX(Analyslista!$U$2:$U$601,MATCH(0, COUNTIF($B$44:B57,Analyslista!$U$2:$U$601),0))</f>
        <v>42209</v>
      </c>
      <c r="C58">
        <f>COUNTIF(Analyslista!$U$2:$U$601,B58)</f>
        <v>25</v>
      </c>
    </row>
    <row r="59" spans="2:3" x14ac:dyDescent="0.25">
      <c r="B59" s="121">
        <f t="array" ref="B59">INDEX(Analyslista!$U$2:$U$601,MATCH(0, COUNTIF($B$44:B58,Analyslista!$U$2:$U$601),0))</f>
        <v>42543</v>
      </c>
      <c r="C59">
        <f>COUNTIF(Analyslista!$U$2:$U$601,B59)</f>
        <v>21</v>
      </c>
    </row>
    <row r="60" spans="2:3" x14ac:dyDescent="0.25">
      <c r="B60" s="121">
        <f t="array" ref="B60">INDEX(Analyslista!$U$2:$U$601,MATCH(0, COUNTIF($B$44:B59,Analyslista!$U$2:$U$601),0))</f>
        <v>42548</v>
      </c>
      <c r="C60">
        <f>COUNTIF(Analyslista!$U$2:$U$601,B60)</f>
        <v>6</v>
      </c>
    </row>
    <row r="61" spans="2:3" x14ac:dyDescent="0.25">
      <c r="B61" s="121">
        <f t="array" ref="B61">INDEX(Analyslista!$U$2:$U$601,MATCH(0, COUNTIF($B$44:B60,Analyslista!$U$2:$U$601),0))</f>
        <v>42541</v>
      </c>
      <c r="C61">
        <f>COUNTIF(Analyslista!$U$2:$U$601,B61)</f>
        <v>13</v>
      </c>
    </row>
    <row r="62" spans="2:3" x14ac:dyDescent="0.25">
      <c r="B62" s="121">
        <f t="array" ref="B62">INDEX(Analyslista!$U$2:$U$601,MATCH(0, COUNTIF($B$44:B61,Analyslista!$U$2:$U$601),0))</f>
        <v>42531</v>
      </c>
      <c r="C62">
        <f>COUNTIF(Analyslista!$U$2:$U$601,B62)</f>
        <v>17</v>
      </c>
    </row>
    <row r="63" spans="2:3" x14ac:dyDescent="0.25">
      <c r="B63" s="121">
        <f t="array" ref="B63">INDEX(Analyslista!$U$2:$U$601,MATCH(0, COUNTIF($B$44:B62,Analyslista!$U$2:$U$601),0))</f>
        <v>42557</v>
      </c>
      <c r="C63">
        <f>COUNTIF(Analyslista!$U$2:$U$601,B63)</f>
        <v>3</v>
      </c>
    </row>
    <row r="64" spans="2:3" x14ac:dyDescent="0.25">
      <c r="B64" s="121">
        <f t="array" ref="B64">INDEX(Analyslista!$U$2:$U$601,MATCH(0, COUNTIF($B$44:B63,Analyslista!$U$2:$U$601),0))</f>
        <v>42207</v>
      </c>
      <c r="C64">
        <f>COUNTIF(Analyslista!$U$2:$U$601,B64)</f>
        <v>14</v>
      </c>
    </row>
    <row r="65" spans="2:3" x14ac:dyDescent="0.25">
      <c r="B65" s="121">
        <f t="array" ref="B65">INDEX(Analyslista!$U$2:$U$601,MATCH(0, COUNTIF($B$44:B64,Analyslista!$U$2:$U$601),0))</f>
        <v>42538</v>
      </c>
      <c r="C65">
        <f>COUNTIF(Analyslista!$U$2:$U$601,B65)</f>
        <v>16</v>
      </c>
    </row>
    <row r="66" spans="2:3" x14ac:dyDescent="0.25">
      <c r="B66" s="121">
        <f t="array" ref="B66">INDEX(Analyslista!$U$2:$U$601,MATCH(0, COUNTIF($B$44:B65,Analyslista!$U$2:$U$601),0))</f>
        <v>42222</v>
      </c>
      <c r="C66">
        <f>COUNTIF(Analyslista!$U$2:$U$601,B66)</f>
        <v>14</v>
      </c>
    </row>
    <row r="67" spans="2:3" x14ac:dyDescent="0.25">
      <c r="B67" s="121">
        <f t="array" ref="B67">INDEX(Analyslista!$U$2:$U$601,MATCH(0, COUNTIF($B$44:B66,Analyslista!$U$2:$U$601),0))</f>
        <v>42208</v>
      </c>
      <c r="C67">
        <f>COUNTIF(Analyslista!$U$2:$U$601,B67)</f>
        <v>17</v>
      </c>
    </row>
    <row r="68" spans="2:3" x14ac:dyDescent="0.25">
      <c r="B68" s="121">
        <f t="array" ref="B68">INDEX(Analyslista!$U$2:$U$601,MATCH(0, COUNTIF($B$44:B67,Analyslista!$U$2:$U$601),0))</f>
        <v>42534</v>
      </c>
      <c r="C68">
        <f>COUNTIF(Analyslista!$U$2:$U$601,B68)</f>
        <v>19</v>
      </c>
    </row>
    <row r="69" spans="2:3" x14ac:dyDescent="0.25">
      <c r="B69" s="121">
        <f t="array" ref="B69">INDEX(Analyslista!$U$2:$U$601,MATCH(0, COUNTIF($B$44:B68,Analyslista!$U$2:$U$601),0))</f>
        <v>42536</v>
      </c>
      <c r="C69">
        <f>COUNTIF(Analyslista!$U$2:$U$601,B69)</f>
        <v>19</v>
      </c>
    </row>
    <row r="70" spans="2:3" x14ac:dyDescent="0.25">
      <c r="B70" s="121">
        <f t="array" ref="B70">INDEX(Analyslista!$U$2:$U$601,MATCH(0, COUNTIF($B$44:B69,Analyslista!$U$2:$U$601),0))</f>
        <v>42607</v>
      </c>
      <c r="C70">
        <f>COUNTIF(Analyslista!$U$2:$U$601,B70)</f>
        <v>1</v>
      </c>
    </row>
    <row r="71" spans="2:3" x14ac:dyDescent="0.25">
      <c r="B71" s="121">
        <f t="array" ref="B71">INDEX(Analyslista!$U$2:$U$601,MATCH(0, COUNTIF($B$44:B70,Analyslista!$U$2:$U$601),0))</f>
        <v>42212</v>
      </c>
      <c r="C71">
        <f>COUNTIF(Analyslista!$U$2:$U$601,B71)</f>
        <v>4</v>
      </c>
    </row>
    <row r="72" spans="2:3" x14ac:dyDescent="0.25">
      <c r="B72" s="121">
        <f t="array" ref="B72">INDEX(Analyslista!$U$2:$U$601,MATCH(0, COUNTIF($B$44:B71,Analyslista!$U$2:$U$601),0))</f>
        <v>42223</v>
      </c>
      <c r="C72">
        <f>COUNTIF(Analyslista!$U$2:$U$601,B72)</f>
        <v>2</v>
      </c>
    </row>
    <row r="73" spans="2:3" x14ac:dyDescent="0.25">
      <c r="B73" s="121"/>
    </row>
    <row r="74" spans="2:3" x14ac:dyDescent="0.25">
      <c r="B74" s="121"/>
    </row>
    <row r="75" spans="2:3" x14ac:dyDescent="0.25">
      <c r="B75" s="121"/>
    </row>
    <row r="76" spans="2:3" x14ac:dyDescent="0.25">
      <c r="B76" s="121"/>
    </row>
  </sheetData>
  <pageMargins left="0.7" right="0.7" top="0.75" bottom="0.75" header="0.3" footer="0.3"/>
  <pageSetup paperSize="9"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1</vt:i4>
      </vt:variant>
    </vt:vector>
  </HeadingPairs>
  <TitlesOfParts>
    <vt:vector size="3" baseType="lpstr">
      <vt:lpstr>Analyslista</vt:lpstr>
      <vt:lpstr>Statistik</vt:lpstr>
      <vt:lpstr>KlinKem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Kemlab Västerås</dc:creator>
  <cp:lastModifiedBy>Gustav Sobel</cp:lastModifiedBy>
  <cp:lastPrinted>2015-08-07T13:15:37Z</cp:lastPrinted>
  <dcterms:created xsi:type="dcterms:W3CDTF">2015-06-29T13:53:02Z</dcterms:created>
  <dcterms:modified xsi:type="dcterms:W3CDTF">2016-09-08T18:49:23Z</dcterms:modified>
</cp:coreProperties>
</file>