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A2F7FAAE-1D57-48B7-A6D2-1C0820A36EB9}" xr6:coauthVersionLast="38" xr6:coauthVersionMax="38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29" i="2" l="1"/>
  <c r="E29" i="2"/>
  <c r="F29" i="2"/>
  <c r="G29" i="2"/>
  <c r="H29" i="2"/>
  <c r="C29" i="2"/>
  <c r="H7" i="1"/>
  <c r="I28" i="2" l="1"/>
  <c r="I26" i="2" s="1"/>
  <c r="H28" i="2"/>
  <c r="H27" i="2" s="1"/>
  <c r="G28" i="2"/>
  <c r="G27" i="2" s="1"/>
  <c r="F28" i="2"/>
  <c r="F23" i="2" s="1"/>
  <c r="E28" i="2"/>
  <c r="E25" i="2" s="1"/>
  <c r="D28" i="2"/>
  <c r="D21" i="2" s="1"/>
  <c r="C28" i="2"/>
  <c r="C24" i="2" s="1"/>
  <c r="C26" i="2"/>
  <c r="I25" i="2"/>
  <c r="C25" i="2"/>
  <c r="I24" i="2"/>
  <c r="I23" i="2"/>
  <c r="E23" i="2"/>
  <c r="C23" i="2"/>
  <c r="I22" i="2"/>
  <c r="I29" i="2" s="1"/>
  <c r="C22" i="2"/>
  <c r="I21" i="2"/>
  <c r="E21" i="2"/>
  <c r="I20" i="2"/>
  <c r="C20" i="2"/>
  <c r="I19" i="2"/>
  <c r="H19" i="2"/>
  <c r="G19" i="2"/>
  <c r="I6" i="2"/>
  <c r="H6" i="2"/>
  <c r="G6" i="2"/>
  <c r="F6" i="2"/>
  <c r="E6" i="2"/>
  <c r="D6" i="2"/>
  <c r="C6" i="2"/>
  <c r="D42" i="1"/>
  <c r="H41" i="1"/>
  <c r="D41" i="1"/>
  <c r="N38" i="1"/>
  <c r="M38" i="1"/>
  <c r="L38" i="1"/>
  <c r="K38" i="1"/>
  <c r="J38" i="1"/>
  <c r="I38" i="1"/>
  <c r="H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D19" i="1"/>
  <c r="H5" i="1" s="1"/>
  <c r="F18" i="1"/>
  <c r="F17" i="1"/>
  <c r="F16" i="1"/>
  <c r="F15" i="1"/>
  <c r="F14" i="1"/>
  <c r="F13" i="1"/>
  <c r="F12" i="1"/>
  <c r="H2" i="1"/>
  <c r="G20" i="2" l="1"/>
  <c r="G21" i="2"/>
  <c r="E26" i="2"/>
  <c r="H20" i="2"/>
  <c r="H25" i="2"/>
  <c r="H23" i="2"/>
  <c r="E24" i="2"/>
  <c r="H26" i="2"/>
  <c r="H24" i="2"/>
  <c r="C27" i="2"/>
  <c r="E20" i="2"/>
  <c r="H22" i="2"/>
  <c r="R40" i="1"/>
  <c r="J8" i="1" s="1"/>
  <c r="F20" i="2"/>
  <c r="E22" i="2"/>
  <c r="G24" i="2"/>
  <c r="E19" i="2"/>
  <c r="E27" i="2"/>
  <c r="D20" i="2"/>
  <c r="H21" i="2"/>
  <c r="G23" i="2"/>
  <c r="C19" i="2"/>
  <c r="G26" i="2"/>
  <c r="F22" i="2"/>
  <c r="G25" i="2"/>
  <c r="C21" i="2"/>
  <c r="G22" i="2"/>
  <c r="D19" i="2"/>
  <c r="F21" i="2"/>
  <c r="D27" i="2"/>
  <c r="D26" i="2"/>
  <c r="F19" i="2"/>
  <c r="D25" i="2"/>
  <c r="F27" i="2"/>
  <c r="D24" i="2"/>
  <c r="F26" i="2"/>
  <c r="D23" i="2"/>
  <c r="F25" i="2"/>
  <c r="D22" i="2"/>
  <c r="F24" i="2"/>
  <c r="I27" i="2"/>
  <c r="I30" i="2" s="1"/>
  <c r="O38" i="1"/>
  <c r="R39" i="1"/>
  <c r="I8" i="1" s="1"/>
  <c r="R41" i="1"/>
  <c r="H8" i="1" s="1"/>
  <c r="F19" i="1"/>
  <c r="E30" i="2" l="1"/>
  <c r="H30" i="2"/>
  <c r="C30" i="2"/>
  <c r="G30" i="2"/>
  <c r="F30" i="2"/>
  <c r="D30" i="2"/>
  <c r="I41" i="1"/>
  <c r="B6" i="1"/>
  <c r="B7" i="1" s="1"/>
  <c r="J30" i="2" l="1"/>
  <c r="H6" i="1" s="1"/>
  <c r="H9" i="1" s="1"/>
</calcChain>
</file>

<file path=xl/sharedStrings.xml><?xml version="1.0" encoding="utf-8"?>
<sst xmlns="http://schemas.openxmlformats.org/spreadsheetml/2006/main" count="151" uniqueCount="113">
  <si>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</si>
  <si>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</si>
  <si>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</si>
  <si>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</si>
  <si>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</si>
  <si>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</si>
  <si>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</si>
  <si>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</si>
  <si>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</si>
  <si>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</si>
  <si>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</si>
  <si>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</si>
  <si>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</si>
  <si>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</si>
  <si>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</si>
  <si>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</si>
  <si>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</si>
  <si>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</si>
  <si>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</si>
  <si>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</si>
  <si>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</si>
  <si>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</si>
  <si>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</si>
  <si>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</si>
  <si>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</si>
  <si>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</si>
  <si>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</si>
  <si>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</si>
  <si>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</si>
  <si>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</si>
  <si>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</si>
  <si>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</si>
  <si>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</si>
  <si>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</si>
  <si>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</si>
  <si>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</si>
  <si>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</si>
  <si>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</si>
  <si>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</si>
  <si>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</si>
  <si>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</si>
  <si>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</si>
  <si>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</si>
  <si>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</si>
  <si>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</si>
  <si>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</si>
  <si>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</si>
  <si>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</si>
  <si>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</si>
  <si>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</si>
  <si>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</si>
  <si>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</si>
  <si>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</si>
  <si>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</si>
  <si>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</si>
  <si>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</si>
  <si>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</si>
  <si>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</si>
  <si>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</si>
  <si>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</si>
  <si>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</si>
  <si>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</si>
  <si>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</si>
  <si>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</si>
  <si>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</si>
  <si>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</si>
  <si>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</si>
  <si>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</si>
  <si>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</si>
  <si>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</si>
  <si>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</si>
  <si>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</si>
  <si>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</si>
  <si>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</si>
  <si>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</si>
  <si>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</si>
  <si>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</si>
  <si>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</si>
  <si>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</si>
  <si>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</si>
  <si>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</si>
  <si>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</si>
  <si>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</si>
  <si>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</si>
  <si>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</si>
  <si>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</si>
  <si>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</si>
  <si>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</si>
  <si>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</si>
  <si>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</si>
  <si>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</si>
  <si>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</si>
  <si>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</si>
  <si>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</si>
  <si>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</si>
  <si>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</si>
  <si>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</si>
  <si>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</si>
  <si>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</si>
  <si>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</si>
  <si>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</si>
  <si>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</si>
  <si>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</si>
  <si>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</si>
  <si>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</si>
  <si>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</si>
  <si>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</si>
  <si>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</si>
  <si>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</si>
  <si>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v1.13</t>
  </si>
  <si>
    <t>H41*G41</t>
  </si>
  <si>
    <t>Hired sword eq rating</t>
  </si>
  <si>
    <t>Characteristic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</si>
</sst>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8" headerRowBorderDxfId="7" tableBorderDxfId="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3">
      <calculatedColumnFormula>SUM(Tabelle2[[#This Row],[boss]:[troll]])*Tabelle2[[#This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="85" zoomScaleNormal="85" workbookViewId="0">
      <selection activeCell="F20" sqref="F20"/>
    </sheetView>
  </sheetViews>
  <sheetFormatPr baseColWidth="10" defaultColWidth="10.7109375" defaultRowHeight="12.75" x14ac:dyDescent="0.2"/>
  <cols>
    <col min="1" max="1" width="12.140625" bestFit="1" customWidth="1"/>
    <col min="2" max="2" width="25.7109375" bestFit="1" customWidth="1"/>
    <col min="3" max="3" width="16" customWidth="1"/>
    <col min="4" max="4" width="13.5703125" style="6" customWidth="1"/>
    <col min="5" max="5" width="10.140625" customWidth="1"/>
    <col min="6" max="6" width="42.5703125" customWidth="1"/>
    <col min="7" max="7" width="18.5703125" bestFit="1" customWidth="1"/>
    <col min="8" max="8" width="12.140625" customWidth="1"/>
    <col min="9" max="9" width="24.28515625" style="6" bestFit="1" customWidth="1"/>
    <col min="10" max="10" width="17.42578125" style="6" customWidth="1"/>
    <col min="11" max="11" width="11.7109375" style="6" customWidth="1"/>
    <col min="12" max="12" width="15.42578125" style="6" customWidth="1"/>
    <col min="13" max="13" width="14.42578125" style="6" customWidth="1"/>
    <col min="14" max="14" width="11.42578125" style="6" customWidth="1"/>
    <col min="15" max="15" width="14.28515625" customWidth="1"/>
    <col min="16" max="16" width="14.42578125" style="6" customWidth="1"/>
    <col min="17" max="17" width="14.28515625" style="6" bestFit="1" customWidth="1"/>
    <col min="18" max="18" width="25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0" ht="18" x14ac:dyDescent="0.25">
      <c r="A2" s="8" t="s">
        <v>6</v>
      </c>
      <c r="B2" s="17" t="s">
        <v>47</v>
      </c>
      <c r="C2" s="17"/>
      <c r="D2" s="17"/>
      <c r="E2" s="19">
        <v>43417</v>
      </c>
      <c r="G2" t="s">
        <v>97</v>
      </c>
      <c r="H2" s="35">
        <f>1.25+J41*G41+J42*G42</f>
        <v>1.875</v>
      </c>
      <c r="I2" s="6" t="s">
        <v>98</v>
      </c>
    </row>
    <row r="3" spans="1:10" s="6" customFormat="1" ht="18" x14ac:dyDescent="0.25">
      <c r="A3" s="8" t="s">
        <v>109</v>
      </c>
      <c r="B3" s="8"/>
      <c r="C3" s="7"/>
      <c r="D3" s="7"/>
      <c r="E3" s="18"/>
      <c r="G3" s="33" t="s">
        <v>70</v>
      </c>
      <c r="H3" s="35">
        <v>0</v>
      </c>
      <c r="I3" s="33"/>
      <c r="J3" s="33"/>
    </row>
    <row r="4" spans="1:10" x14ac:dyDescent="0.2">
      <c r="G4" s="36" t="s">
        <v>40</v>
      </c>
      <c r="H4" s="35">
        <f>5*(D19)+D12*E12+D13*E13+D14*E14+D15*E15+D16*E16+D17*E17+D18*20+10+G41*C41+G41*D41+G42*C42+G42*D42</f>
        <v>127</v>
      </c>
      <c r="I4" s="33"/>
      <c r="J4" s="33"/>
    </row>
    <row r="5" spans="1:10" ht="15" x14ac:dyDescent="0.2">
      <c r="A5" s="4" t="s">
        <v>0</v>
      </c>
      <c r="B5" s="4">
        <v>500</v>
      </c>
      <c r="G5" s="33" t="s">
        <v>71</v>
      </c>
      <c r="H5" s="35">
        <f>ROUNDUP((G41+G42+D19)/4,0)</f>
        <v>3</v>
      </c>
      <c r="I5" s="33"/>
      <c r="J5" s="33"/>
    </row>
    <row r="6" spans="1:10" ht="15" x14ac:dyDescent="0.2">
      <c r="A6" s="4" t="s">
        <v>8</v>
      </c>
      <c r="B6" s="4">
        <f>F19+Member!O38+G41*E41+G42*E42</f>
        <v>500</v>
      </c>
      <c r="G6" t="s">
        <v>90</v>
      </c>
      <c r="H6" s="44">
        <f>'Characteristik analyse'!J30+I41*G41+G42</f>
        <v>15.714444444444444</v>
      </c>
      <c r="I6" s="33"/>
      <c r="J6" s="33"/>
    </row>
    <row r="7" spans="1:10" ht="13.5" thickBot="1" x14ac:dyDescent="0.25">
      <c r="A7" s="23" t="s">
        <v>5</v>
      </c>
      <c r="B7" s="30">
        <f>B5-B6</f>
        <v>0</v>
      </c>
      <c r="G7" t="s">
        <v>111</v>
      </c>
      <c r="H7" s="37">
        <f>H41*G41</f>
        <v>26</v>
      </c>
    </row>
    <row r="8" spans="1:10" ht="14.25" thickTop="1" thickBot="1" x14ac:dyDescent="0.25">
      <c r="G8" s="34" t="s">
        <v>72</v>
      </c>
      <c r="H8" s="37">
        <f>R41</f>
        <v>63</v>
      </c>
      <c r="I8" s="33">
        <f>R39</f>
        <v>56</v>
      </c>
      <c r="J8" s="33">
        <f>R40</f>
        <v>7</v>
      </c>
    </row>
    <row r="9" spans="1:10" s="6" customFormat="1" ht="16.5" thickTop="1" x14ac:dyDescent="0.25">
      <c r="G9" s="33"/>
      <c r="H9" s="47">
        <f>(H3+H4+H7+H8)*H2*H5*H6</f>
        <v>19093.05</v>
      </c>
    </row>
    <row r="10" spans="1:10" s="6" customFormat="1" x14ac:dyDescent="0.2"/>
    <row r="11" spans="1:10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</row>
    <row r="12" spans="1:10" x14ac:dyDescent="0.2">
      <c r="A12" s="50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</row>
    <row r="13" spans="1:10" x14ac:dyDescent="0.2">
      <c r="A13" s="50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</row>
    <row r="14" spans="1:10" x14ac:dyDescent="0.2">
      <c r="A14" s="50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</row>
    <row r="15" spans="1:10" x14ac:dyDescent="0.2">
      <c r="A15" s="50" t="s">
        <v>31</v>
      </c>
      <c r="B15" t="s">
        <v>51</v>
      </c>
      <c r="C15">
        <v>25</v>
      </c>
      <c r="D15" s="8">
        <v>4</v>
      </c>
      <c r="E15" s="24">
        <v>0</v>
      </c>
      <c r="F15">
        <f t="shared" si="0"/>
        <v>100</v>
      </c>
    </row>
    <row r="16" spans="1:10" x14ac:dyDescent="0.2">
      <c r="A16" s="50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J16" s="33" t="s">
        <v>110</v>
      </c>
    </row>
    <row r="17" spans="1:18" x14ac:dyDescent="0.2">
      <c r="A17" s="50"/>
      <c r="B17" t="s">
        <v>57</v>
      </c>
      <c r="C17">
        <v>40</v>
      </c>
      <c r="D17" s="8">
        <v>0</v>
      </c>
      <c r="E17" s="24">
        <v>0</v>
      </c>
      <c r="F17">
        <f t="shared" si="0"/>
        <v>0</v>
      </c>
    </row>
    <row r="18" spans="1:18" x14ac:dyDescent="0.2">
      <c r="A18" s="50"/>
      <c r="B18" s="5" t="s">
        <v>56</v>
      </c>
      <c r="C18" s="5">
        <v>200</v>
      </c>
      <c r="D18" s="29">
        <v>0</v>
      </c>
      <c r="E18" s="25">
        <v>0</v>
      </c>
      <c r="F18" s="5">
        <f t="shared" si="0"/>
        <v>0</v>
      </c>
    </row>
    <row r="19" spans="1:18" ht="15.75" x14ac:dyDescent="0.25">
      <c r="B19" s="13" t="s">
        <v>29</v>
      </c>
      <c r="D19" s="2">
        <f>SUM(D12:D18)</f>
        <v>9</v>
      </c>
      <c r="E19" s="6"/>
      <c r="F19" s="2">
        <f>SUM(F12:F18)</f>
        <v>360</v>
      </c>
    </row>
    <row r="20" spans="1:18" s="6" customFormat="1" x14ac:dyDescent="0.2">
      <c r="A20" s="14"/>
      <c r="E20" s="1"/>
      <c r="H20" s="51" t="s">
        <v>69</v>
      </c>
      <c r="I20" s="51"/>
      <c r="J20" s="51"/>
      <c r="K20" s="51"/>
      <c r="L20" s="51"/>
      <c r="M20" s="51"/>
      <c r="N20" s="51"/>
    </row>
    <row r="21" spans="1:18" ht="15.75" x14ac:dyDescent="0.25">
      <c r="A21" s="2"/>
      <c r="B21" s="2"/>
      <c r="H21" s="51" t="s">
        <v>30</v>
      </c>
      <c r="I21" s="51"/>
      <c r="J21" s="51"/>
      <c r="K21" s="51" t="s">
        <v>31</v>
      </c>
      <c r="L21" s="51"/>
      <c r="M21" s="51"/>
      <c r="N21" s="51"/>
    </row>
    <row r="22" spans="1:18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spans="1:18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v>2</v>
      </c>
      <c r="J23" s="33">
        <v>2</v>
      </c>
      <c r="K23" s="33">
        <v>4</v>
      </c>
      <c r="L23" s="33">
        <v>0</v>
      </c>
      <c r="M23" s="33"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9</v>
      </c>
    </row>
    <row r="24" spans="1:18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0</v>
      </c>
      <c r="P24" s="27" t="s">
        <v>49</v>
      </c>
      <c r="Q24" s="38">
        <v>1</v>
      </c>
      <c r="R24" s="38">
        <f>Tabelle2[[#This Row],[Bewertung]]*SUM(Tabelle2[[#This Row],[boss]:[troll]])</f>
        <v>0</v>
      </c>
    </row>
    <row r="25" spans="1:18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0</v>
      </c>
      <c r="I25" s="6">
        <v>2</v>
      </c>
      <c r="J25" s="6">
        <v>2</v>
      </c>
      <c r="K25" s="6">
        <v>4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40</v>
      </c>
      <c r="P25" s="27" t="s">
        <v>49</v>
      </c>
      <c r="Q25" s="38">
        <v>5</v>
      </c>
      <c r="R25" s="38">
        <f>Tabelle2[[#This Row],[Bewertung]]*SUM(Tabelle2[[#This Row],[boss]:[troll]])</f>
        <v>40</v>
      </c>
    </row>
    <row r="26" spans="1:18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spans="1:18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spans="1:18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spans="1:18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15</v>
      </c>
      <c r="P29" s="27" t="s">
        <v>49</v>
      </c>
      <c r="Q29" s="38">
        <v>7</v>
      </c>
      <c r="R29" s="38">
        <f>Tabelle2[[#This Row],[Bewertung]]*SUM(Tabelle2[[#This Row],[boss]:[troll]])</f>
        <v>7</v>
      </c>
    </row>
    <row r="30" spans="1:18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spans="1:18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49</v>
      </c>
      <c r="Q31" s="38">
        <v>7</v>
      </c>
      <c r="R31" s="38">
        <f>Tabelle2[[#This Row],[Bewertung]]*SUM(Tabelle2[[#This Row],[boss]:[troll]])</f>
        <v>0</v>
      </c>
    </row>
    <row r="32" spans="1:18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spans="2:18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spans="2:18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spans="2:18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spans="2:18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spans="2:18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spans="2:18" s="6" customFormat="1" x14ac:dyDescent="0.2">
      <c r="H38" s="3">
        <f t="shared" ref="H38:N38" si="1">H24*$G24+H25*$G25+H26*$G26+H27*$G27+H28*$G28+H29*$G29+H30*$G30+H31*$G31+H32*$G32+H33*$G33+H34*$G34+H35*$G35+H36*$G36+H37*$G37</f>
        <v>25</v>
      </c>
      <c r="I38" s="3">
        <f t="shared" si="1"/>
        <v>10</v>
      </c>
      <c r="J38" s="3">
        <f t="shared" si="1"/>
        <v>10</v>
      </c>
      <c r="K38" s="3">
        <f t="shared" si="1"/>
        <v>20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65</v>
      </c>
    </row>
    <row r="39" spans="2:18" s="6" customFormat="1" x14ac:dyDescent="0.2">
      <c r="Q39" s="6" t="s">
        <v>92</v>
      </c>
      <c r="R39" s="6">
        <f>SUM(R23:R31)</f>
        <v>56</v>
      </c>
    </row>
    <row r="40" spans="2:18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spans="2:18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1</v>
      </c>
      <c r="H41" s="6">
        <f>Q36+Q34+Q29+Q37</f>
        <v>26</v>
      </c>
      <c r="I41" s="28">
        <f>SUM('Characteristik analyse'!D19:D27)</f>
        <v>1.0833333333333335</v>
      </c>
      <c r="J41" s="6">
        <v>0.5</v>
      </c>
      <c r="Q41" s="3" t="s">
        <v>99</v>
      </c>
      <c r="R41" s="6">
        <f>SUM(Tabelle2[Warband equip rating])</f>
        <v>63</v>
      </c>
    </row>
    <row r="42" spans="2:18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8" s="6" customFormat="1" x14ac:dyDescent="0.2"/>
    <row r="44" spans="2:18" s="6" customFormat="1" x14ac:dyDescent="0.2"/>
    <row r="45" spans="2:18" s="6" customFormat="1" x14ac:dyDescent="0.2"/>
    <row r="46" spans="2:18" s="6" customFormat="1" x14ac:dyDescent="0.2"/>
    <row r="47" spans="2:18" s="6" customFormat="1" x14ac:dyDescent="0.2"/>
    <row r="48" spans="2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2" priority="54" operator="greaterThan">
      <formula>$B$5</formula>
    </cfRule>
  </conditionalFormatting>
  <conditionalFormatting sqref="F12:F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3" operator="greaterThan">
      <formula>0</formula>
    </cfRule>
  </conditionalFormatting>
  <conditionalFormatting sqref="H23:N37">
    <cfRule type="cellIs" dxfId="10" priority="9" operator="greaterThan">
      <formula>0</formula>
    </cfRule>
  </conditionalFormatting>
  <conditionalFormatting sqref="H23:N37">
    <cfRule type="cellIs" dxfId="9" priority="8" operator="greaterThan">
      <formula>0</formula>
    </cfRule>
  </conditionalFormatting>
  <conditionalFormatting sqref="G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0"/>
  <sheetViews>
    <sheetView zoomScale="130" zoomScaleNormal="130" workbookViewId="0">
      <selection activeCell="M10" sqref="M10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2" t="s">
        <v>112</v>
      </c>
      <c r="C2" s="52"/>
      <c r="D2" s="52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53" t="s">
        <v>30</v>
      </c>
      <c r="D5" s="53"/>
      <c r="E5" s="53"/>
      <c r="F5" s="53"/>
      <c r="G5" s="53" t="s">
        <v>31</v>
      </c>
      <c r="H5" s="53"/>
      <c r="I5" s="53"/>
      <c r="K5" s="51" t="s">
        <v>94</v>
      </c>
      <c r="L5" s="51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3</v>
      </c>
      <c r="L13" s="22">
        <v>3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1</v>
      </c>
      <c r="L14" s="22">
        <v>1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spans="2:14" s="33" customFormat="1" x14ac:dyDescent="0.2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 t="shared" ref="C19:E26" si="0">$K7*C8/C$28</f>
        <v>0.13333333333333333</v>
      </c>
      <c r="D19" s="28">
        <f t="shared" si="0"/>
        <v>0.2</v>
      </c>
      <c r="E19" s="28">
        <f t="shared" si="0"/>
        <v>0.24</v>
      </c>
      <c r="F19" s="28">
        <f t="shared" ref="F19:H27" si="1">$L7*F8/F$28</f>
        <v>0.36</v>
      </c>
      <c r="G19" s="28">
        <f t="shared" si="1"/>
        <v>0.36</v>
      </c>
      <c r="H19" s="28">
        <f t="shared" si="1"/>
        <v>0.22500000000000001</v>
      </c>
      <c r="I19" s="28">
        <f t="shared" ref="I19:I27" si="2">$N$6*$M7*I8/I$28</f>
        <v>4.5</v>
      </c>
    </row>
    <row r="20" spans="2:12" x14ac:dyDescent="0.2">
      <c r="B20" s="12" t="s">
        <v>21</v>
      </c>
      <c r="C20" s="28">
        <f t="shared" si="0"/>
        <v>4.4444444444444446E-2</v>
      </c>
      <c r="D20" s="28">
        <f t="shared" si="0"/>
        <v>0.05</v>
      </c>
      <c r="E20" s="28">
        <f t="shared" si="0"/>
        <v>0.08</v>
      </c>
      <c r="F20" s="28">
        <f t="shared" si="1"/>
        <v>0.12</v>
      </c>
      <c r="G20" s="28">
        <f t="shared" si="1"/>
        <v>0.12</v>
      </c>
      <c r="H20" s="28">
        <f t="shared" si="1"/>
        <v>0.05</v>
      </c>
      <c r="I20" s="28">
        <f t="shared" si="2"/>
        <v>1.5</v>
      </c>
    </row>
    <row r="21" spans="2:12" x14ac:dyDescent="0.2">
      <c r="B21" s="12" t="s">
        <v>22</v>
      </c>
      <c r="C21" s="28">
        <f t="shared" si="0"/>
        <v>4.4444444444444446E-2</v>
      </c>
      <c r="D21" s="28">
        <f t="shared" si="0"/>
        <v>6.6666666666666666E-2</v>
      </c>
      <c r="E21" s="28">
        <f t="shared" si="0"/>
        <v>0.12</v>
      </c>
      <c r="F21" s="28">
        <f t="shared" si="1"/>
        <v>0.12</v>
      </c>
      <c r="G21" s="28">
        <f t="shared" si="1"/>
        <v>0.12</v>
      </c>
      <c r="H21" s="28">
        <f t="shared" si="1"/>
        <v>7.4999999999999997E-2</v>
      </c>
      <c r="I21" s="28">
        <f t="shared" si="2"/>
        <v>2.5</v>
      </c>
    </row>
    <row r="22" spans="2:12" x14ac:dyDescent="0.2">
      <c r="B22" s="12" t="s">
        <v>23</v>
      </c>
      <c r="C22" s="28">
        <f t="shared" si="0"/>
        <v>0.13333333333333333</v>
      </c>
      <c r="D22" s="28">
        <f t="shared" si="0"/>
        <v>0.2</v>
      </c>
      <c r="E22" s="28">
        <f t="shared" si="0"/>
        <v>0.48</v>
      </c>
      <c r="F22" s="28">
        <f t="shared" si="1"/>
        <v>0.48</v>
      </c>
      <c r="G22" s="28">
        <f t="shared" si="1"/>
        <v>0.48</v>
      </c>
      <c r="H22" s="28">
        <f t="shared" si="1"/>
        <v>0.3</v>
      </c>
      <c r="I22" s="28">
        <f t="shared" si="2"/>
        <v>6</v>
      </c>
    </row>
    <row r="23" spans="2:12" x14ac:dyDescent="0.2">
      <c r="B23" s="12" t="s">
        <v>24</v>
      </c>
      <c r="C23" s="28">
        <f t="shared" si="0"/>
        <v>3.3333333333333333E-2</v>
      </c>
      <c r="D23" s="28">
        <f t="shared" si="0"/>
        <v>0.05</v>
      </c>
      <c r="E23" s="28">
        <f t="shared" si="0"/>
        <v>0.12</v>
      </c>
      <c r="F23" s="28">
        <f t="shared" si="1"/>
        <v>0.12</v>
      </c>
      <c r="G23" s="28">
        <f t="shared" si="1"/>
        <v>0.12</v>
      </c>
      <c r="H23" s="28">
        <f t="shared" si="1"/>
        <v>7.4999999999999997E-2</v>
      </c>
      <c r="I23" s="28">
        <f t="shared" si="2"/>
        <v>4.5</v>
      </c>
    </row>
    <row r="24" spans="2:12" x14ac:dyDescent="0.2">
      <c r="B24" s="12" t="s">
        <v>25</v>
      </c>
      <c r="C24" s="28">
        <f t="shared" si="0"/>
        <v>0.1</v>
      </c>
      <c r="D24" s="28">
        <f t="shared" si="0"/>
        <v>0.15</v>
      </c>
      <c r="E24" s="28">
        <f t="shared" si="0"/>
        <v>0.24</v>
      </c>
      <c r="F24" s="28">
        <f t="shared" si="1"/>
        <v>0.24</v>
      </c>
      <c r="G24" s="28">
        <f t="shared" si="1"/>
        <v>0.24</v>
      </c>
      <c r="H24" s="28">
        <f t="shared" si="1"/>
        <v>0.15</v>
      </c>
      <c r="I24" s="28">
        <f t="shared" si="2"/>
        <v>1.5</v>
      </c>
    </row>
    <row r="25" spans="2:12" x14ac:dyDescent="0.2">
      <c r="B25" s="12" t="s">
        <v>26</v>
      </c>
      <c r="C25" s="28">
        <f t="shared" si="0"/>
        <v>3.3333333333333333E-2</v>
      </c>
      <c r="D25" s="28">
        <f t="shared" si="0"/>
        <v>0.05</v>
      </c>
      <c r="E25" s="28">
        <f t="shared" si="0"/>
        <v>0.12</v>
      </c>
      <c r="F25" s="28">
        <f t="shared" si="1"/>
        <v>0.12</v>
      </c>
      <c r="G25" s="28">
        <f t="shared" si="1"/>
        <v>0.12</v>
      </c>
      <c r="H25" s="28">
        <f t="shared" si="1"/>
        <v>0.15</v>
      </c>
      <c r="I25" s="28">
        <f t="shared" si="2"/>
        <v>4.5</v>
      </c>
    </row>
    <row r="26" spans="2:12" x14ac:dyDescent="0.2">
      <c r="B26" s="12" t="s">
        <v>27</v>
      </c>
      <c r="C26" s="28">
        <f t="shared" si="0"/>
        <v>8.8888888888888892E-2</v>
      </c>
      <c r="D26" s="28">
        <f t="shared" si="0"/>
        <v>0.11666666666666667</v>
      </c>
      <c r="E26" s="28">
        <f t="shared" si="0"/>
        <v>0.28000000000000003</v>
      </c>
      <c r="F26" s="28">
        <f t="shared" si="1"/>
        <v>0.28000000000000003</v>
      </c>
      <c r="G26" s="28">
        <f t="shared" si="1"/>
        <v>0.28000000000000003</v>
      </c>
      <c r="H26" s="28">
        <f t="shared" si="1"/>
        <v>0.125</v>
      </c>
      <c r="I26" s="28">
        <f t="shared" si="2"/>
        <v>2</v>
      </c>
    </row>
    <row r="27" spans="2:12" x14ac:dyDescent="0.2">
      <c r="B27" s="12" t="s">
        <v>95</v>
      </c>
      <c r="C27" s="28">
        <f>$K15*C16/C28</f>
        <v>0.13333333333333333</v>
      </c>
      <c r="D27" s="28">
        <f>$K15*D16/D28</f>
        <v>0.2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2"/>
        <v>2</v>
      </c>
      <c r="J27" s="6"/>
    </row>
    <row r="28" spans="2:12" x14ac:dyDescent="0.2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 spans="2:12" x14ac:dyDescent="0.2">
      <c r="C29" s="49">
        <f>SUM(C19:C27)</f>
        <v>0.74444444444444446</v>
      </c>
      <c r="D29" s="49">
        <f t="shared" ref="D29:I29" si="3">SUM(D19:D27)</f>
        <v>1.0833333333333335</v>
      </c>
      <c r="E29" s="49">
        <f t="shared" si="3"/>
        <v>1.68</v>
      </c>
      <c r="F29" s="49">
        <f t="shared" si="3"/>
        <v>1.84</v>
      </c>
      <c r="G29" s="49">
        <f t="shared" si="3"/>
        <v>1.84</v>
      </c>
      <c r="H29" s="49">
        <f t="shared" si="3"/>
        <v>1.1499999999999999</v>
      </c>
      <c r="I29" s="49">
        <f t="shared" si="3"/>
        <v>29</v>
      </c>
    </row>
    <row r="30" spans="2:12" x14ac:dyDescent="0.2">
      <c r="C30" s="28">
        <f>SUM(C19:C27)*Member!$D12</f>
        <v>0.74444444444444446</v>
      </c>
      <c r="D30" s="28">
        <f>SUM(D19:D27)*Member!$D13</f>
        <v>2.166666666666667</v>
      </c>
      <c r="E30" s="28">
        <f>SUM(E19:E27)*Member!$D14</f>
        <v>3.36</v>
      </c>
      <c r="F30" s="28">
        <f>SUM(F19:F27)*Member!$D15</f>
        <v>7.36</v>
      </c>
      <c r="G30" s="28">
        <f>SUM(G19:G27)*Member!$D16</f>
        <v>0</v>
      </c>
      <c r="H30" s="28">
        <f>SUM(H19:H27)*Member!$D17</f>
        <v>0</v>
      </c>
      <c r="I30" s="28">
        <f>SUM(I19:I27)*Member!D18</f>
        <v>0</v>
      </c>
      <c r="J30" s="40">
        <f>SUM(C30:I30)</f>
        <v>13.63111111111111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2018-11-05T11:42:04Z</dcterms:created>
  <dcterms:modified xsi:type="dcterms:W3CDTF">2018-11-13T18:51:54Z</dcterms:modified>
</cp:coreProperties>
</file>