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2C8D4459-43DB-4E3F-AEE3-D353ED18E27B}" xr6:coauthVersionLast="40" xr6:coauthVersionMax="40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H31" i="2"/>
  <c r="G31" i="2"/>
  <c r="F31" i="2"/>
  <c r="J31" i="2" s="1"/>
  <c r="H6" i="1" s="1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6" i="2"/>
  <c r="H6" i="2"/>
  <c r="G6" i="2"/>
  <c r="F6" i="2"/>
  <c r="E6" i="2"/>
  <c r="D6" i="2"/>
  <c r="C6" i="2"/>
  <c r="D42" i="1"/>
  <c r="I41" i="1"/>
  <c r="H41" i="1"/>
  <c r="D41" i="1"/>
  <c r="R40" i="1"/>
  <c r="N38" i="1"/>
  <c r="M38" i="1"/>
  <c r="L38" i="1"/>
  <c r="J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L30" i="1"/>
  <c r="R29" i="1"/>
  <c r="O29" i="1"/>
  <c r="R28" i="1"/>
  <c r="O28" i="1"/>
  <c r="R27" i="1"/>
  <c r="O27" i="1"/>
  <c r="R26" i="1"/>
  <c r="O26" i="1"/>
  <c r="R25" i="1"/>
  <c r="O25" i="1"/>
  <c r="J25" i="1"/>
  <c r="R24" i="1"/>
  <c r="O24" i="1"/>
  <c r="K24" i="1"/>
  <c r="K38" i="1" s="1"/>
  <c r="R23" i="1"/>
  <c r="O23" i="1"/>
  <c r="M23" i="1"/>
  <c r="L23" i="1"/>
  <c r="K23" i="1"/>
  <c r="J23" i="1"/>
  <c r="I23" i="1"/>
  <c r="H19" i="1"/>
  <c r="G19" i="1"/>
  <c r="D19" i="1"/>
  <c r="D20" i="1" s="1"/>
  <c r="H4" i="1" s="1"/>
  <c r="F18" i="1"/>
  <c r="F17" i="1"/>
  <c r="F16" i="1"/>
  <c r="F15" i="1"/>
  <c r="F19" i="1" s="1"/>
  <c r="F14" i="1"/>
  <c r="F13" i="1"/>
  <c r="F12" i="1"/>
  <c r="J8" i="1"/>
  <c r="H7" i="1"/>
  <c r="N5" i="1"/>
  <c r="B5" i="1"/>
  <c r="N4" i="1"/>
  <c r="H2" i="1"/>
  <c r="O38" i="1" l="1"/>
  <c r="B6" i="1" s="1"/>
  <c r="B7" i="1" s="1"/>
  <c r="R39" i="1"/>
  <c r="I8" i="1" s="1"/>
  <c r="H5" i="1"/>
  <c r="R41" i="1"/>
  <c r="H8" i="1" s="1"/>
  <c r="H9" i="1" l="1"/>
</calcChain>
</file>

<file path=xl/sharedStrings.xml><?xml version="1.0" encoding="utf-8"?>
<sst xmlns="http://schemas.openxmlformats.org/spreadsheetml/2006/main" count="158" uniqueCount="120">
  <si>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</si>
  <si>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</si>
  <si>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</si>
  <si>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</si>
  <si>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</si>
  <si>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</si>
  <si>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</si>
  <si>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</si>
  <si>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</si>
  <si>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</si>
  <si>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</si>
  <si>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</si>
  <si>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</si>
  <si>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</si>
  <si>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</si>
  <si>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</si>
  <si>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</si>
  <si>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</si>
  <si>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</si>
  <si>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</si>
  <si>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</si>
  <si>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</si>
  <si>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</si>
  <si>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</si>
  <si>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</si>
  <si>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</si>
  <si>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</si>
  <si>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</si>
  <si>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</si>
  <si>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</si>
  <si>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</si>
  <si>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</si>
  <si>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</si>
  <si>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</si>
  <si>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</si>
  <si>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</si>
  <si>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</si>
  <si>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</si>
  <si>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</si>
  <si>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</si>
  <si>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</si>
  <si>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</si>
  <si>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</si>
  <si>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</si>
  <si>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</si>
  <si>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</si>
  <si>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</si>
  <si>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</si>
  <si>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</si>
  <si>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</si>
  <si>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</si>
  <si>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</si>
  <si>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</si>
  <si>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</si>
  <si>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</si>
  <si>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</si>
  <si>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</si>
  <si>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</si>
  <si>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</si>
  <si>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</si>
  <si>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</si>
  <si>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</si>
  <si>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</si>
  <si>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</si>
  <si>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</si>
  <si>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</si>
  <si>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</si>
  <si>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</si>
  <si>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</si>
  <si>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</si>
  <si>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</si>
  <si>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</si>
  <si>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</si>
  <si>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</si>
  <si>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</si>
  <si>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</si>
  <si>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</si>
  <si>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</si>
  <si>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</si>
  <si>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</si>
  <si>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</si>
  <si>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</si>
  <si>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</si>
  <si>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</si>
  <si>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</si>
  <si>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</si>
  <si>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</si>
  <si>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</si>
  <si>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</si>
  <si>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</si>
  <si>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</si>
  <si>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</si>
  <si>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</si>
  <si>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</si>
  <si>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</si>
  <si>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</si>
  <si>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</si>
  <si>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</si>
  <si>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</si>
  <si>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</si>
  <si>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</si>
  <si>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</si>
  <si>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</si>
  <si>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</si>
  <si>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</si>
  <si>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</si>
  <si>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</si>
  <si>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</si>
  <si>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</si>
  <si>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</si>
  <si>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</si>
  <si>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</si>
  <si>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</t>
  </si>
  <si>
    <t>Income</t>
  </si>
  <si>
    <t>up keep</t>
  </si>
  <si>
    <t>wb rating addition</t>
  </si>
  <si>
    <t>*=henchmen+young'uns</t>
  </si>
  <si>
    <t>hero=leader+black orks</t>
  </si>
  <si>
    <t>gained xp</t>
  </si>
  <si>
    <t>shooty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</si>
</sst>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2" fillId="0" borderId="7" xfId="0" applyNumberFormat="1" applyFont="1" applyFill="1" applyBorder="1"/>
    <xf numFmtId="0" fontId="1" fillId="0" borderId="2" xfId="0" applyNumberFormat="1" applyFont="1" applyFill="1" applyBorder="1" applyAlignment="1" applyProtection="1"/>
    <xf numFmtId="165" fontId="5" fillId="0" borderId="3" xfId="0" applyNumberFormat="1" applyFont="1" applyFill="1" applyBorder="1"/>
    <xf numFmtId="1" fontId="5" fillId="0" borderId="0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Normal="100" workbookViewId="0">
      <selection activeCell="E3" sqref="E3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6" ht="18" x14ac:dyDescent="0.25">
      <c r="A2" s="8" t="s">
        <v>6</v>
      </c>
      <c r="B2" s="17" t="s">
        <v>47</v>
      </c>
      <c r="C2" s="17"/>
      <c r="D2" s="17"/>
      <c r="E2" s="19">
        <v>43445</v>
      </c>
      <c r="G2" t="s">
        <v>97</v>
      </c>
      <c r="H2" s="35">
        <f>1.25+J41*G41+J42*G42</f>
        <v>1.875</v>
      </c>
      <c r="I2" s="6" t="s">
        <v>98</v>
      </c>
    </row>
    <row r="3" spans="1:16" s="6" customFormat="1" ht="18" x14ac:dyDescent="0.25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53" t="s">
        <v>113</v>
      </c>
      <c r="N3" s="53" t="s">
        <v>112</v>
      </c>
      <c r="O3" s="53" t="s">
        <v>118</v>
      </c>
    </row>
    <row r="4" spans="1:16" x14ac:dyDescent="0.2">
      <c r="G4" s="36" t="s">
        <v>40</v>
      </c>
      <c r="H4" s="35">
        <f>5*(D20)+D12*E12+D13*E13+D14*E14+D15*E15+D16*E16+D17*E17+D18*20+G41*D41+G42*D42+H19+O4</f>
        <v>149</v>
      </c>
      <c r="L4" s="54">
        <v>43422</v>
      </c>
      <c r="M4" s="6">
        <v>200</v>
      </c>
      <c r="N4" s="6">
        <f>15</f>
        <v>15</v>
      </c>
      <c r="O4">
        <v>10</v>
      </c>
    </row>
    <row r="5" spans="1:16" ht="15" x14ac:dyDescent="0.2">
      <c r="A5" s="4" t="s">
        <v>0</v>
      </c>
      <c r="B5" s="4">
        <f>500+M4</f>
        <v>700</v>
      </c>
      <c r="G5" s="33" t="s">
        <v>71</v>
      </c>
      <c r="H5" s="35">
        <f>ROUNDUP((G41+G42+D19)/4,0)</f>
        <v>3</v>
      </c>
      <c r="I5" s="33"/>
      <c r="J5" s="33"/>
      <c r="L5" s="54">
        <v>43449</v>
      </c>
      <c r="N5" s="6">
        <f>G19*D18+F41*G41+F42*G42</f>
        <v>45</v>
      </c>
    </row>
    <row r="6" spans="1:16" ht="15" x14ac:dyDescent="0.2">
      <c r="A6" s="4" t="s">
        <v>8</v>
      </c>
      <c r="B6" s="4">
        <f>F19+Member!O38+G41*E41+G42*E42+N4</f>
        <v>693</v>
      </c>
      <c r="G6" t="s">
        <v>90</v>
      </c>
      <c r="H6" s="44">
        <f>'Characteristik analyse'!J31+I41*G41+G42</f>
        <v>48.651111111111</v>
      </c>
      <c r="I6" s="33"/>
      <c r="J6" s="33"/>
    </row>
    <row r="7" spans="1:16" x14ac:dyDescent="0.2">
      <c r="A7" s="23" t="s">
        <v>5</v>
      </c>
      <c r="B7" s="30">
        <f>B5-B6</f>
        <v>7</v>
      </c>
      <c r="G7" t="s">
        <v>109</v>
      </c>
      <c r="H7" s="55">
        <f>H41*G41</f>
        <v>26</v>
      </c>
    </row>
    <row r="8" spans="1:16" x14ac:dyDescent="0.2">
      <c r="G8" s="34" t="s">
        <v>72</v>
      </c>
      <c r="H8" s="37">
        <f>R41</f>
        <v>45</v>
      </c>
      <c r="I8" s="33">
        <f>R39</f>
        <v>38</v>
      </c>
      <c r="J8" s="33">
        <f>R40</f>
        <v>7</v>
      </c>
    </row>
    <row r="9" spans="1:16" s="6" customFormat="1" ht="15.75" x14ac:dyDescent="0.25">
      <c r="G9" s="33"/>
      <c r="H9" s="47">
        <f>(H3+H4+H7+H8)*H2*H5*H6</f>
        <v>60205.749999999862</v>
      </c>
    </row>
    <row r="10" spans="1:16" s="6" customFormat="1" x14ac:dyDescent="0.2"/>
    <row r="11" spans="1:16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114</v>
      </c>
      <c r="H11" s="9" t="s">
        <v>115</v>
      </c>
    </row>
    <row r="12" spans="1:16" x14ac:dyDescent="0.2">
      <c r="A12" s="56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  <c r="G12">
        <v>0</v>
      </c>
      <c r="H12">
        <v>10</v>
      </c>
    </row>
    <row r="13" spans="1:16" x14ac:dyDescent="0.2">
      <c r="A13" s="56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  <c r="G13">
        <v>0</v>
      </c>
    </row>
    <row r="14" spans="1:16" x14ac:dyDescent="0.2">
      <c r="A14" s="56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  <c r="G14">
        <v>0</v>
      </c>
    </row>
    <row r="15" spans="1:16" x14ac:dyDescent="0.2">
      <c r="A15" s="56" t="s">
        <v>31</v>
      </c>
      <c r="B15" t="s">
        <v>51</v>
      </c>
      <c r="C15">
        <v>25</v>
      </c>
      <c r="D15" s="8">
        <v>4</v>
      </c>
      <c r="E15" s="24">
        <v>0</v>
      </c>
      <c r="F15">
        <f t="shared" si="0"/>
        <v>100</v>
      </c>
      <c r="G15">
        <v>0</v>
      </c>
      <c r="P15" s="6" t="s">
        <v>119</v>
      </c>
    </row>
    <row r="16" spans="1:16" x14ac:dyDescent="0.2">
      <c r="A16" s="56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G16">
        <v>0</v>
      </c>
      <c r="J16" s="33"/>
      <c r="P16" s="15" t="s">
        <v>116</v>
      </c>
    </row>
    <row r="17" spans="1:18" x14ac:dyDescent="0.2">
      <c r="A17" s="56"/>
      <c r="B17" t="s">
        <v>57</v>
      </c>
      <c r="C17">
        <v>40</v>
      </c>
      <c r="D17" s="8">
        <v>0</v>
      </c>
      <c r="E17" s="24">
        <v>0</v>
      </c>
      <c r="F17">
        <f t="shared" si="0"/>
        <v>0</v>
      </c>
      <c r="G17">
        <v>0</v>
      </c>
      <c r="P17" s="15" t="s">
        <v>117</v>
      </c>
    </row>
    <row r="18" spans="1:18" x14ac:dyDescent="0.2">
      <c r="A18" s="56"/>
      <c r="B18" s="5" t="s">
        <v>56</v>
      </c>
      <c r="C18" s="5">
        <v>200</v>
      </c>
      <c r="D18" s="29">
        <v>1</v>
      </c>
      <c r="E18" s="25">
        <v>0</v>
      </c>
      <c r="F18" s="5">
        <f t="shared" si="0"/>
        <v>200</v>
      </c>
      <c r="G18">
        <v>15</v>
      </c>
    </row>
    <row r="19" spans="1:18" ht="15.75" x14ac:dyDescent="0.25">
      <c r="B19" s="13" t="s">
        <v>29</v>
      </c>
      <c r="D19" s="2">
        <f>SUM(D12:D18)</f>
        <v>10</v>
      </c>
      <c r="E19" s="6"/>
      <c r="F19" s="2">
        <f>SUM(F12:F18)</f>
        <v>560</v>
      </c>
      <c r="G19" s="52">
        <f>SUM(G12:G18)</f>
        <v>15</v>
      </c>
      <c r="H19" s="52">
        <f>SUM(H12:H18)</f>
        <v>10</v>
      </c>
    </row>
    <row r="20" spans="1:18" s="6" customFormat="1" ht="16.5" x14ac:dyDescent="0.25">
      <c r="A20" s="14"/>
      <c r="D20" s="51">
        <f>D19+SUM(G41:G45)</f>
        <v>12</v>
      </c>
      <c r="E20" s="1"/>
      <c r="H20" s="57" t="s">
        <v>69</v>
      </c>
      <c r="I20" s="57"/>
      <c r="J20" s="57"/>
      <c r="K20" s="57"/>
      <c r="L20" s="57"/>
      <c r="M20" s="57"/>
      <c r="N20" s="57"/>
    </row>
    <row r="21" spans="1:18" ht="15.75" x14ac:dyDescent="0.25">
      <c r="A21" s="2"/>
      <c r="B21" s="2"/>
      <c r="H21" s="57" t="s">
        <v>30</v>
      </c>
      <c r="I21" s="57"/>
      <c r="J21" s="57"/>
      <c r="K21" s="57" t="s">
        <v>31</v>
      </c>
      <c r="L21" s="57"/>
      <c r="M21" s="57"/>
      <c r="N21" s="57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4</v>
      </c>
      <c r="L23" s="33">
        <f>D16</f>
        <v>0</v>
      </c>
      <c r="M23" s="33">
        <f>D17</f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9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4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8</v>
      </c>
      <c r="P24" s="27" t="s">
        <v>49</v>
      </c>
      <c r="Q24" s="38">
        <v>1</v>
      </c>
      <c r="R24" s="38">
        <f>Tabelle2[[#This Row],[Bewertung]]*SUM(Tabelle2[[#This Row],[boss]:[troll]])</f>
        <v>4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119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15</v>
      </c>
      <c r="I38" s="3">
        <f t="shared" si="1"/>
        <v>10</v>
      </c>
      <c r="J38" s="3">
        <f t="shared" si="1"/>
        <v>10</v>
      </c>
      <c r="K38" s="3">
        <f t="shared" si="1"/>
        <v>8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43</v>
      </c>
    </row>
    <row r="39" spans="2:18" s="6" customFormat="1" x14ac:dyDescent="0.2">
      <c r="Q39" s="6" t="s">
        <v>92</v>
      </c>
      <c r="R39" s="6">
        <f>SUM(R23:R31)</f>
        <v>38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1.3</v>
      </c>
      <c r="J41" s="6">
        <v>0.5</v>
      </c>
      <c r="Q41" s="3" t="s">
        <v>99</v>
      </c>
      <c r="R41" s="6">
        <f>SUM(Tabelle2[Warband equip rating])</f>
        <v>45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5" operator="greaterThan">
      <formula>$B$5</formula>
    </cfRule>
  </conditionalFormatting>
  <conditionalFormatting sqref="F12:F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4" operator="greaterThan">
      <formula>0</formula>
    </cfRule>
  </conditionalFormatting>
  <conditionalFormatting sqref="H23:N37">
    <cfRule type="cellIs" dxfId="10" priority="10" operator="greaterThan">
      <formula>0</formula>
    </cfRule>
  </conditionalFormatting>
  <conditionalFormatting sqref="H23:N37">
    <cfRule type="cellIs" dxfId="9" priority="9" operator="greaterThan">
      <formula>0</formula>
    </cfRule>
  </conditionalFormatting>
  <conditionalFormatting sqref="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Normal="100" workbookViewId="0">
      <selection activeCell="C42" sqref="C42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8" t="s">
        <v>110</v>
      </c>
      <c r="C2" s="58"/>
      <c r="D2" s="58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9" t="s">
        <v>30</v>
      </c>
      <c r="D5" s="59"/>
      <c r="E5" s="59"/>
      <c r="F5" s="59"/>
      <c r="G5" s="59" t="s">
        <v>31</v>
      </c>
      <c r="H5" s="59"/>
      <c r="I5" s="59"/>
      <c r="K5" s="57" t="s">
        <v>94</v>
      </c>
      <c r="L5" s="57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2</v>
      </c>
      <c r="L13" s="22">
        <v>2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3</v>
      </c>
      <c r="L14" s="22">
        <v>3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4.4444444444400003E-2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4.4444444444400003E-2</v>
      </c>
      <c r="D21" s="28">
        <f t="shared" si="0"/>
        <v>6.66666666667E-2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3.3333333333299998E-2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2.2222222222200001E-2</v>
      </c>
      <c r="D25" s="28">
        <f t="shared" si="0"/>
        <v>3.3333333333299998E-2</v>
      </c>
      <c r="E25" s="28">
        <f t="shared" si="0"/>
        <v>0.08</v>
      </c>
      <c r="F25" s="28">
        <f t="shared" si="1"/>
        <v>0.08</v>
      </c>
      <c r="G25" s="28">
        <f t="shared" si="1"/>
        <v>0.08</v>
      </c>
      <c r="H25" s="28">
        <f t="shared" si="1"/>
        <v>0.1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0.26666666666670003</v>
      </c>
      <c r="D26" s="28">
        <f t="shared" si="0"/>
        <v>0.35</v>
      </c>
      <c r="E26" s="28">
        <f t="shared" si="0"/>
        <v>0.84</v>
      </c>
      <c r="F26" s="28">
        <f t="shared" si="1"/>
        <v>0.84</v>
      </c>
      <c r="G26" s="28">
        <f t="shared" si="1"/>
        <v>0.84</v>
      </c>
      <c r="H26" s="28">
        <f t="shared" si="1"/>
        <v>0.375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 t="shared" ref="C29:I29" si="3">SUM(C19:C27)</f>
        <v>0.91111111111090004</v>
      </c>
      <c r="D29" s="49">
        <f t="shared" si="3"/>
        <v>1.3</v>
      </c>
      <c r="E29" s="49">
        <f t="shared" si="3"/>
        <v>2.2000000000000002</v>
      </c>
      <c r="F29" s="49">
        <f t="shared" si="3"/>
        <v>2.36</v>
      </c>
      <c r="G29" s="49">
        <f t="shared" si="3"/>
        <v>2.36</v>
      </c>
      <c r="H29" s="49">
        <f t="shared" si="3"/>
        <v>1.35</v>
      </c>
      <c r="I29" s="49">
        <f t="shared" si="3"/>
        <v>29</v>
      </c>
    </row>
    <row r="30" spans="2:12" x14ac:dyDescent="0.2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4</v>
      </c>
      <c r="G30" s="50">
        <f>Member!D16</f>
        <v>0</v>
      </c>
      <c r="H30" s="50">
        <f>Member!D17</f>
        <v>0</v>
      </c>
      <c r="I30" s="50">
        <f>Member!D12</f>
        <v>1</v>
      </c>
    </row>
    <row r="31" spans="2:12" x14ac:dyDescent="0.2">
      <c r="C31" s="28">
        <f>SUM(C19:C27)*Member!$D12</f>
        <v>0.91111111111090004</v>
      </c>
      <c r="D31" s="28">
        <f>SUM(D19:D27)*Member!$D13</f>
        <v>2.6000000000001</v>
      </c>
      <c r="E31" s="28">
        <f>SUM(E19:E27)*Member!$D14</f>
        <v>4.4000000000000004</v>
      </c>
      <c r="F31" s="28">
        <f>SUM(F19:F27)*Member!$D15</f>
        <v>9.4400000000000013</v>
      </c>
      <c r="G31" s="28">
        <f>SUM(G19:G27)*Member!$D16</f>
        <v>0</v>
      </c>
      <c r="H31" s="28">
        <f>SUM(H19:H27)*Member!$D17</f>
        <v>0</v>
      </c>
      <c r="I31" s="28">
        <f>SUM(I19:I27)*Member!D18</f>
        <v>29</v>
      </c>
      <c r="J31" s="40">
        <f>SUM(C31:I31)</f>
        <v>46.351111111111003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2018-12-11T08:59:37Z</dcterms:created>
  <dcterms:modified xsi:type="dcterms:W3CDTF">2018-12-11T17:20:56Z</dcterms:modified>
</cp:coreProperties>
</file>