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nein\"/>
    </mc:Choice>
  </mc:AlternateContent>
  <xr:revisionPtr revIDLastSave="0" documentId="10_ncr:8100000_{856A2FEC-8545-44D2-A5F6-6BACA2815956}" xr6:coauthVersionLast="34" xr6:coauthVersionMax="34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  <sheet name="Boxe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I41" i="1" l="1"/>
  <c r="J41" i="1"/>
  <c r="K41" i="1"/>
  <c r="L41" i="1"/>
  <c r="M41" i="1"/>
  <c r="N41" i="1"/>
  <c r="H41" i="1"/>
  <c r="T41" i="1" l="1"/>
  <c r="T43" i="1"/>
  <c r="T4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C4" i="1" l="1"/>
  <c r="Q24" i="1" l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3" i="1"/>
  <c r="O41" i="1" l="1"/>
  <c r="H4" i="4"/>
  <c r="H5" i="4"/>
  <c r="H6" i="4"/>
  <c r="H7" i="4"/>
  <c r="H8" i="4"/>
  <c r="H10" i="4"/>
  <c r="H11" i="4"/>
  <c r="H12" i="4"/>
  <c r="H13" i="4"/>
  <c r="H14" i="4"/>
  <c r="H15" i="4"/>
  <c r="H16" i="4"/>
  <c r="I24" i="2"/>
  <c r="H24" i="2"/>
  <c r="G24" i="2"/>
  <c r="F24" i="2"/>
  <c r="F17" i="2" s="1"/>
  <c r="E24" i="2"/>
  <c r="D24" i="2"/>
  <c r="C24" i="2"/>
  <c r="I4" i="2"/>
  <c r="H4" i="2"/>
  <c r="G4" i="2"/>
  <c r="F4" i="2"/>
  <c r="E4" i="2"/>
  <c r="D4" i="2"/>
  <c r="C4" i="2"/>
  <c r="F18" i="2" l="1"/>
  <c r="F16" i="2"/>
  <c r="F15" i="2"/>
  <c r="F22" i="2"/>
  <c r="F20" i="2"/>
  <c r="F21" i="2"/>
  <c r="F19" i="2"/>
  <c r="F26" i="2" l="1"/>
  <c r="E7" i="4"/>
  <c r="G7" i="4" s="1"/>
  <c r="C18" i="4"/>
  <c r="E17" i="4"/>
  <c r="G17" i="4"/>
  <c r="H17" i="4" s="1"/>
  <c r="E16" i="4"/>
  <c r="G16" i="4"/>
  <c r="E15" i="4"/>
  <c r="G15" i="4" s="1"/>
  <c r="E14" i="4"/>
  <c r="G14" i="4"/>
  <c r="E13" i="4"/>
  <c r="G13" i="4"/>
  <c r="E12" i="4"/>
  <c r="G12" i="4"/>
  <c r="E11" i="4"/>
  <c r="G11" i="4" s="1"/>
  <c r="E10" i="4"/>
  <c r="G10" i="4"/>
  <c r="E9" i="4"/>
  <c r="G9" i="4"/>
  <c r="H9" i="4" s="1"/>
  <c r="E8" i="4"/>
  <c r="G8" i="4"/>
  <c r="E6" i="4"/>
  <c r="G6" i="4" s="1"/>
  <c r="E5" i="4"/>
  <c r="G5" i="4"/>
  <c r="E4" i="4"/>
  <c r="G4" i="4"/>
  <c r="H21" i="2"/>
  <c r="G22" i="2"/>
  <c r="E16" i="2"/>
  <c r="D19" i="2"/>
  <c r="C15" i="2"/>
  <c r="L11" i="2"/>
  <c r="L10" i="2"/>
  <c r="L9" i="2"/>
  <c r="L8" i="2"/>
  <c r="L7" i="2"/>
  <c r="L6" i="2"/>
  <c r="D19" i="1"/>
  <c r="F13" i="1"/>
  <c r="F14" i="1"/>
  <c r="F15" i="1"/>
  <c r="F16" i="1"/>
  <c r="F17" i="1"/>
  <c r="F18" i="1"/>
  <c r="F12" i="1"/>
  <c r="I19" i="2" l="1"/>
  <c r="G18" i="4"/>
  <c r="D18" i="2"/>
  <c r="I16" i="2"/>
  <c r="I22" i="2"/>
  <c r="I15" i="2"/>
  <c r="I26" i="2" s="1"/>
  <c r="E15" i="2"/>
  <c r="I21" i="2"/>
  <c r="I17" i="2"/>
  <c r="I20" i="2"/>
  <c r="F19" i="1"/>
  <c r="I18" i="2"/>
  <c r="E20" i="2"/>
  <c r="G15" i="2"/>
  <c r="G26" i="2" s="1"/>
  <c r="C16" i="2"/>
  <c r="C26" i="2" s="1"/>
  <c r="G17" i="2"/>
  <c r="G16" i="2"/>
  <c r="G20" i="2"/>
  <c r="C20" i="2"/>
  <c r="G21" i="2"/>
  <c r="G19" i="2"/>
  <c r="G18" i="2"/>
  <c r="H17" i="2"/>
  <c r="C17" i="2"/>
  <c r="H15" i="2"/>
  <c r="E18" i="2"/>
  <c r="E17" i="2"/>
  <c r="H19" i="2"/>
  <c r="E21" i="2"/>
  <c r="H20" i="2"/>
  <c r="H18" i="2"/>
  <c r="C19" i="2"/>
  <c r="D16" i="2"/>
  <c r="C21" i="2"/>
  <c r="C18" i="2"/>
  <c r="D15" i="2"/>
  <c r="H16" i="2"/>
  <c r="D17" i="2"/>
  <c r="E22" i="2"/>
  <c r="D21" i="2"/>
  <c r="C22" i="2"/>
  <c r="H22" i="2"/>
  <c r="E19" i="2"/>
  <c r="D20" i="2"/>
  <c r="D22" i="2"/>
  <c r="J26" i="2" l="1"/>
  <c r="E26" i="2"/>
  <c r="D26" i="2"/>
  <c r="H26" i="2"/>
  <c r="B6" i="1"/>
  <c r="B7" i="1" s="1"/>
  <c r="Q41" i="1"/>
</calcChain>
</file>

<file path=xl/sharedStrings.xml><?xml version="1.0" encoding="utf-8"?>
<sst xmlns="http://schemas.openxmlformats.org/spreadsheetml/2006/main" count="181" uniqueCount="142">
  <si>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</si>
  <si>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</si>
  <si>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</si>
  <si>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</si>
  <si>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</si>
  <si>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</si>
  <si>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</si>
  <si>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</si>
  <si>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</si>
  <si>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</si>
  <si>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</si>
  <si>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</si>
  <si>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</si>
  <si>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</si>
  <si>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</si>
  <si>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</si>
  <si>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</si>
  <si>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</si>
  <si>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</si>
  <si>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zweihänder, leichte rüstung</t>
  </si>
  <si>
    <t>2 dolche/schwerter</t>
  </si>
  <si>
    <t>2 dolche/äxte/schwerter</t>
  </si>
  <si>
    <t>Mögliche einheiten</t>
  </si>
  <si>
    <t>Ausrüstung</t>
  </si>
  <si>
    <t>je 1 dolch/schwert</t>
  </si>
  <si>
    <t>je 1 speer 3 schild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</si>
  <si>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</si>
  <si>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</si>
  <si>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</si>
  <si>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</si>
  <si>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</si>
  <si>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</si>
  <si>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</si>
  <si>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</si>
  <si>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</si>
  <si>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</si>
  <si>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</si>
  <si>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</si>
  <si>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</si>
  <si>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</si>
  <si>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</si>
  <si>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</si>
  <si>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</si>
  <si>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</si>
  <si>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</si>
  <si>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</si>
  <si>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</si>
  <si>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</si>
  <si>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</si>
  <si>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</si>
  <si>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</si>
  <si>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</si>
  <si>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</si>
  <si>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</si>
  <si>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Bogen</t>
  </si>
  <si>
    <t>gemischt</t>
  </si>
  <si>
    <t>Äxte (1h/2h/schilde)</t>
  </si>
  <si>
    <t>Schwert/Banner</t>
  </si>
  <si>
    <t>Kosten Warband</t>
  </si>
  <si>
    <t>Genutzte figuren</t>
  </si>
  <si>
    <t>Schwert/Axt</t>
  </si>
  <si>
    <t>Keule/Schwert/Schuld</t>
  </si>
  <si>
    <t>€/Packung</t>
  </si>
  <si>
    <t>2h Äxte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</si>
  <si>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</si>
  <si>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</si>
  <si>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</si>
  <si>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</si>
  <si>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</si>
  <si>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</si>
  <si>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</si>
  <si>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</si>
  <si>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</si>
  <si>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</si>
  <si>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</si>
  <si>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</si>
  <si>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</si>
  <si>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</si>
  <si>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</si>
  <si>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</si>
  <si>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</si>
  <si>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</si>
  <si>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</si>
  <si>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</si>
  <si>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</si>
  <si>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</si>
  <si>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</si>
  <si>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</si>
  <si>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Gemischt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</si>
  <si>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</si>
  <si>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</si>
  <si>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</si>
  <si>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</si>
  <si>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</si>
  <si>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</si>
  <si>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</si>
  <si>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</si>
  <si>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</si>
  <si>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</si>
  <si>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</si>
  <si>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</si>
  <si>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</si>
  <si>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+1 enemy armour save</t>
  </si>
  <si>
    <t>cutting edge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</si>
  <si>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</si>
  <si>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</si>
  <si>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</si>
  <si>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</si>
  <si>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</si>
  <si>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</si>
  <si>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</si>
  <si>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</si>
  <si>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</si>
  <si>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</si>
  <si>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</si>
  <si>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</si>
  <si>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Strike First, Unwiedly, Cavalery Bonus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</si>
  <si>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</si>
  <si>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</si>
  <si>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</si>
  <si>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</si>
  <si>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</si>
  <si>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</si>
  <si>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</si>
  <si>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</si>
  <si>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</si>
  <si>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</si>
  <si>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</si>
  <si>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</si>
  <si>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</si>
  <si>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</si>
  <si>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</si>
  <si>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</si>
  <si>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</si>
  <si>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</si>
  <si>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</si>
  <si>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v1.5</t>
  </si>
  <si>
    <t>save 6+ D6</t>
  </si>
  <si>
    <t>OG</t>
  </si>
  <si>
    <t>rout test</t>
  </si>
  <si>
    <t>Bewertung</t>
  </si>
  <si>
    <t>Warband equip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</si>
</sst>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10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T40" totalsRowShown="0" headerRowDxfId="22" headerRowBorderDxfId="21" tableBorderDxfId="20">
  <autoFilter ref="B22:T40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e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H17" totalsRowShown="0" headerRowDxfId="5">
  <autoFilter ref="B3:H17" xr:uid="{00000000-0009-0000-0100-000004000000}"/>
  <tableColumns count="7">
    <tableColumn id="1" xr3:uid="{00000000-0010-0000-0100-000001000000}" name="Mögliche einheiten" dataDxfId="4"/>
    <tableColumn id="2" xr3:uid="{00000000-0010-0000-0100-000002000000}" name="€/Packung" dataDxfId="3"/>
    <tableColumn id="3" xr3:uid="{00000000-0010-0000-0100-000003000000}" name="Ausrüstung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F4*E4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21"/>
  <sheetViews>
    <sheetView tabSelected="1" zoomScale="85" zoomScaleNormal="85" workbookViewId="0">
      <selection activeCell="C4" sqref="C4"/>
    </sheetView>
  </sheetViews>
  <sheetFormatPr baseColWidth="10" defaultColWidth="10.7109375" defaultRowHeight="12.75" x14ac:dyDescent="0.2"/>
  <cols>
    <col min="1" max="1" width="11" bestFit="1" customWidth="1"/>
    <col min="2" max="2" width="28.7109375" bestFit="1" customWidth="1"/>
    <col min="3" max="3" width="12.85546875" bestFit="1" customWidth="1"/>
    <col min="4" max="4" width="10.42578125" style="6" bestFit="1" customWidth="1"/>
    <col min="5" max="5" width="10.28515625" bestFit="1" customWidth="1"/>
    <col min="6" max="6" width="55.85546875" bestFit="1" customWidth="1"/>
    <col min="7" max="7" width="14.140625" bestFit="1" customWidth="1"/>
    <col min="8" max="8" width="8.7109375" bestFit="1" customWidth="1"/>
    <col min="9" max="9" width="13.7109375" style="6" bestFit="1" customWidth="1"/>
    <col min="10" max="10" width="11.28515625" style="6" bestFit="1" customWidth="1"/>
    <col min="11" max="11" width="10.5703125" style="6" bestFit="1" customWidth="1"/>
    <col min="12" max="12" width="9.5703125" style="6" bestFit="1" customWidth="1"/>
    <col min="13" max="13" width="7.85546875" style="6" bestFit="1" customWidth="1"/>
    <col min="14" max="14" width="8.5703125" style="6" bestFit="1" customWidth="1"/>
    <col min="15" max="15" width="10.5703125" bestFit="1" customWidth="1"/>
    <col min="16" max="16" width="11.28515625" style="6" bestFit="1" customWidth="1"/>
    <col min="17" max="17" width="16.42578125" style="6" bestFit="1" customWidth="1"/>
    <col min="18" max="18" width="11.42578125" style="6" bestFit="1" customWidth="1"/>
    <col min="19" max="19" width="21.28515625" style="6" bestFit="1" customWidth="1"/>
    <col min="20" max="20" width="23.140625" bestFit="1" customWidth="1"/>
    <col min="21" max="22" width="7.42578125" bestFit="1" customWidth="1"/>
    <col min="23" max="24" width="12.42578125" bestFit="1" customWidth="1"/>
    <col min="25" max="25" width="18.28515625" bestFit="1" customWidth="1"/>
    <col min="26" max="26" width="5.7109375" style="6" bestFit="1" customWidth="1"/>
    <col min="27" max="27" width="6.85546875" style="6" bestFit="1" customWidth="1"/>
    <col min="28" max="28" width="6.7109375" style="6" bestFit="1" customWidth="1"/>
    <col min="29" max="29" width="55.85546875" style="6" bestFit="1" customWidth="1"/>
    <col min="30" max="30" width="10.7109375" bestFit="1" customWidth="1"/>
    <col min="31" max="32" width="7.42578125" bestFit="1" customWidth="1"/>
    <col min="33" max="33" width="13" bestFit="1" customWidth="1"/>
    <col min="34" max="34" width="23.85546875" bestFit="1" customWidth="1"/>
  </cols>
  <sheetData>
    <row r="2" spans="1:6" ht="18" x14ac:dyDescent="0.25">
      <c r="A2" s="11" t="s">
        <v>16</v>
      </c>
      <c r="B2" s="20" t="s">
        <v>135</v>
      </c>
      <c r="C2" s="20"/>
      <c r="D2" s="20"/>
      <c r="E2" s="22">
        <v>43339</v>
      </c>
    </row>
    <row r="3" spans="1:6" s="6" customFormat="1" ht="18" x14ac:dyDescent="0.25">
      <c r="A3" s="11" t="s">
        <v>136</v>
      </c>
      <c r="B3" s="11" t="s">
        <v>73</v>
      </c>
      <c r="C3" s="10">
        <f>5*SUM(D12:D18)+D12*E12+D13*E13+D14*E14+D15*E15+D16*E16+D17*E17+D18*E18+15+10+10+10+5</f>
        <v>150</v>
      </c>
      <c r="D3" s="10"/>
      <c r="E3" s="21"/>
    </row>
    <row r="4" spans="1:6" x14ac:dyDescent="0.2">
      <c r="B4" t="s">
        <v>139</v>
      </c>
      <c r="C4">
        <f>D19/4</f>
        <v>1.25</v>
      </c>
    </row>
    <row r="5" spans="1:6" ht="15" x14ac:dyDescent="0.2">
      <c r="A5" s="4" t="s">
        <v>0</v>
      </c>
      <c r="B5" s="4">
        <v>500</v>
      </c>
    </row>
    <row r="6" spans="1:6" ht="15" x14ac:dyDescent="0.2">
      <c r="A6" s="4" t="s">
        <v>18</v>
      </c>
      <c r="B6" s="4">
        <f>F19+O41</f>
        <v>495</v>
      </c>
    </row>
    <row r="7" spans="1:6" x14ac:dyDescent="0.2">
      <c r="A7" s="26" t="s">
        <v>15</v>
      </c>
      <c r="B7" s="33">
        <f>B5-B6</f>
        <v>5</v>
      </c>
    </row>
    <row r="9" spans="1:6" s="6" customFormat="1" x14ac:dyDescent="0.2"/>
    <row r="10" spans="1:6" s="6" customFormat="1" x14ac:dyDescent="0.2"/>
    <row r="11" spans="1:6" x14ac:dyDescent="0.2">
      <c r="B11" s="12" t="s">
        <v>17</v>
      </c>
      <c r="C11" s="12" t="s">
        <v>26</v>
      </c>
      <c r="D11" s="12" t="s">
        <v>13</v>
      </c>
      <c r="E11" s="12" t="s">
        <v>74</v>
      </c>
      <c r="F11" s="12" t="s">
        <v>14</v>
      </c>
    </row>
    <row r="12" spans="1:6" x14ac:dyDescent="0.2">
      <c r="A12" s="39" t="s">
        <v>95</v>
      </c>
      <c r="B12" s="6" t="s">
        <v>96</v>
      </c>
      <c r="C12" s="6">
        <v>80</v>
      </c>
      <c r="D12" s="27">
        <v>1</v>
      </c>
      <c r="E12" s="27">
        <v>20</v>
      </c>
      <c r="F12">
        <f t="shared" ref="F12:F18" si="0">D12*C12</f>
        <v>80</v>
      </c>
    </row>
    <row r="13" spans="1:6" x14ac:dyDescent="0.2">
      <c r="A13" s="39"/>
      <c r="B13" s="6" t="s">
        <v>97</v>
      </c>
      <c r="C13" s="6">
        <v>40</v>
      </c>
      <c r="D13" s="27">
        <v>1</v>
      </c>
      <c r="E13" s="27">
        <v>10</v>
      </c>
      <c r="F13">
        <f t="shared" si="0"/>
        <v>40</v>
      </c>
    </row>
    <row r="14" spans="1:6" x14ac:dyDescent="0.2">
      <c r="A14" s="39"/>
      <c r="B14" s="6" t="s">
        <v>98</v>
      </c>
      <c r="C14" s="6">
        <v>40</v>
      </c>
      <c r="D14" s="27">
        <v>3</v>
      </c>
      <c r="E14" s="27">
        <v>15</v>
      </c>
      <c r="F14">
        <f t="shared" si="0"/>
        <v>120</v>
      </c>
    </row>
    <row r="15" spans="1:6" x14ac:dyDescent="0.2">
      <c r="A15" s="39" t="s">
        <v>52</v>
      </c>
      <c r="B15" s="6" t="s">
        <v>99</v>
      </c>
      <c r="C15" s="6">
        <v>15</v>
      </c>
      <c r="D15" s="27">
        <v>0</v>
      </c>
      <c r="E15" s="27">
        <v>0</v>
      </c>
      <c r="F15">
        <f t="shared" si="0"/>
        <v>0</v>
      </c>
    </row>
    <row r="16" spans="1:6" x14ac:dyDescent="0.2">
      <c r="A16" s="39"/>
      <c r="B16" s="6" t="s">
        <v>100</v>
      </c>
      <c r="C16" s="6">
        <v>15</v>
      </c>
      <c r="D16" s="27">
        <v>0</v>
      </c>
      <c r="E16" s="27">
        <v>0</v>
      </c>
      <c r="F16">
        <f t="shared" si="0"/>
        <v>0</v>
      </c>
    </row>
    <row r="17" spans="1:20" x14ac:dyDescent="0.2">
      <c r="A17" s="39"/>
      <c r="B17" s="6" t="s">
        <v>101</v>
      </c>
      <c r="C17" s="6">
        <v>25</v>
      </c>
      <c r="D17" s="27">
        <v>0</v>
      </c>
      <c r="E17" s="27">
        <v>0</v>
      </c>
      <c r="F17">
        <f t="shared" si="0"/>
        <v>0</v>
      </c>
    </row>
    <row r="18" spans="1:20" ht="13.5" thickBot="1" x14ac:dyDescent="0.25">
      <c r="A18" s="39"/>
      <c r="B18" s="5" t="s">
        <v>11</v>
      </c>
      <c r="C18" s="5">
        <v>200</v>
      </c>
      <c r="D18" s="28">
        <v>0</v>
      </c>
      <c r="E18" s="28">
        <v>0</v>
      </c>
      <c r="F18" s="5">
        <f t="shared" si="0"/>
        <v>0</v>
      </c>
    </row>
    <row r="19" spans="1:20" ht="16.5" thickTop="1" x14ac:dyDescent="0.25">
      <c r="B19" s="16" t="s">
        <v>49</v>
      </c>
      <c r="D19" s="2">
        <f>SUM(D12:D18)</f>
        <v>5</v>
      </c>
      <c r="E19" s="6"/>
      <c r="F19" s="2">
        <f>SUM(F12:F18)</f>
        <v>240</v>
      </c>
    </row>
    <row r="20" spans="1:20" s="6" customFormat="1" x14ac:dyDescent="0.2">
      <c r="A20" s="17"/>
      <c r="E20" s="1"/>
      <c r="H20" s="40" t="s">
        <v>129</v>
      </c>
      <c r="I20" s="40"/>
      <c r="J20" s="40"/>
      <c r="K20" s="40"/>
      <c r="L20" s="40"/>
      <c r="M20" s="40"/>
      <c r="N20" s="40"/>
    </row>
    <row r="21" spans="1:20" ht="15.75" x14ac:dyDescent="0.25">
      <c r="A21" s="2"/>
      <c r="B21" s="2"/>
      <c r="H21" s="40" t="s">
        <v>51</v>
      </c>
      <c r="I21" s="40"/>
      <c r="J21" s="40"/>
      <c r="K21" s="40" t="s">
        <v>52</v>
      </c>
      <c r="L21" s="40"/>
      <c r="M21" s="40"/>
      <c r="N21" s="40"/>
    </row>
    <row r="22" spans="1:20" s="6" customFormat="1" x14ac:dyDescent="0.2">
      <c r="A22"/>
      <c r="B22" s="12" t="s">
        <v>90</v>
      </c>
      <c r="C22" s="19" t="s">
        <v>65</v>
      </c>
      <c r="D22" s="19" t="s">
        <v>70</v>
      </c>
      <c r="E22" s="19" t="s">
        <v>31</v>
      </c>
      <c r="F22" s="19" t="s">
        <v>71</v>
      </c>
      <c r="G22" s="12" t="s">
        <v>27</v>
      </c>
      <c r="H22" s="12" t="s">
        <v>37</v>
      </c>
      <c r="I22" s="12" t="s">
        <v>130</v>
      </c>
      <c r="J22" s="12" t="s">
        <v>131</v>
      </c>
      <c r="K22" s="12" t="s">
        <v>132</v>
      </c>
      <c r="L22" s="12" t="s">
        <v>133</v>
      </c>
      <c r="M22" s="12" t="s">
        <v>134</v>
      </c>
      <c r="N22" s="12" t="s">
        <v>11</v>
      </c>
      <c r="O22" s="12" t="s">
        <v>12</v>
      </c>
      <c r="P22" s="12" t="s">
        <v>92</v>
      </c>
      <c r="Q22" s="12" t="s">
        <v>93</v>
      </c>
      <c r="R22" s="12" t="s">
        <v>94</v>
      </c>
      <c r="S22" s="38" t="s">
        <v>140</v>
      </c>
      <c r="T22" s="38" t="s">
        <v>141</v>
      </c>
    </row>
    <row r="23" spans="1:20" s="6" customFormat="1" x14ac:dyDescent="0.2">
      <c r="A23"/>
      <c r="B23" s="6" t="s">
        <v>9</v>
      </c>
      <c r="C23" s="6" t="s">
        <v>66</v>
      </c>
      <c r="E23" s="29"/>
      <c r="F23" s="18" t="s">
        <v>102</v>
      </c>
      <c r="G23" s="6">
        <v>2</v>
      </c>
      <c r="H23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>
        <f>SUM(Tabelle2[[#This Row],[Boss]:[troll]])*Tabelle2[[#This Row],[gold/stück]]</f>
        <v>0</v>
      </c>
      <c r="P23" s="6">
        <v>0</v>
      </c>
      <c r="Q23" s="6">
        <f>Tabelle2[[#This Row],[gold/stück]]*Tabelle2[[#This Row],[wunsch]]</f>
        <v>0</v>
      </c>
      <c r="R23" s="30" t="s">
        <v>128</v>
      </c>
      <c r="S23" s="30">
        <v>1</v>
      </c>
      <c r="T23" s="30">
        <f>Tabelle2[[#This Row],[Bewertung]]*SUM(Tabelle2[[#This Row],[Boss]:[troll]])</f>
        <v>0</v>
      </c>
    </row>
    <row r="24" spans="1:20" s="6" customFormat="1" x14ac:dyDescent="0.2">
      <c r="A24"/>
      <c r="B24" s="6" t="s">
        <v>1</v>
      </c>
      <c r="C24" s="6" t="s">
        <v>66</v>
      </c>
      <c r="E24" s="29"/>
      <c r="F24" s="6" t="s">
        <v>103</v>
      </c>
      <c r="G24" s="6">
        <v>5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5</v>
      </c>
      <c r="P24" s="6">
        <v>0</v>
      </c>
      <c r="Q24" s="6">
        <f>Tabelle2[[#This Row],[gold/stück]]*Tabelle2[[#This Row],[wunsch]]</f>
        <v>0</v>
      </c>
      <c r="R24" s="30" t="s">
        <v>127</v>
      </c>
      <c r="S24" s="30">
        <v>4</v>
      </c>
      <c r="T24" s="30">
        <f>Tabelle2[[#This Row],[Bewertung]]*SUM(Tabelle2[[#This Row],[Boss]:[troll]])</f>
        <v>4</v>
      </c>
    </row>
    <row r="25" spans="1:20" s="6" customFormat="1" x14ac:dyDescent="0.2">
      <c r="A25"/>
      <c r="B25" s="6" t="s">
        <v>104</v>
      </c>
      <c r="C25" s="6" t="s">
        <v>66</v>
      </c>
      <c r="E25" s="29" t="s">
        <v>105</v>
      </c>
      <c r="F25" s="6" t="s">
        <v>106</v>
      </c>
      <c r="G25" s="6">
        <v>15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0</v>
      </c>
      <c r="P25" s="6">
        <v>0</v>
      </c>
      <c r="Q25" s="6">
        <f>Tabelle2[[#This Row],[gold/stück]]*Tabelle2[[#This Row],[wunsch]]</f>
        <v>0</v>
      </c>
      <c r="R25" s="30" t="s">
        <v>127</v>
      </c>
      <c r="S25" s="30">
        <v>9</v>
      </c>
      <c r="T25" s="30">
        <f>Tabelle2[[#This Row],[Bewertung]]*SUM(Tabelle2[[#This Row],[Boss]:[troll]])</f>
        <v>0</v>
      </c>
    </row>
    <row r="26" spans="1:20" s="6" customFormat="1" x14ac:dyDescent="0.2">
      <c r="A26"/>
      <c r="B26" s="6" t="s">
        <v>2</v>
      </c>
      <c r="C26" s="6" t="s">
        <v>66</v>
      </c>
      <c r="E26" s="29" t="s">
        <v>105</v>
      </c>
      <c r="F26" s="6" t="s">
        <v>107</v>
      </c>
      <c r="G26" s="6">
        <v>10</v>
      </c>
      <c r="H26" s="6">
        <v>0</v>
      </c>
      <c r="I26" s="6">
        <v>0</v>
      </c>
      <c r="J26" s="6">
        <v>3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30</v>
      </c>
      <c r="P26" s="6">
        <v>0</v>
      </c>
      <c r="Q26" s="6">
        <f>Tabelle2[[#This Row],[gold/stück]]*Tabelle2[[#This Row],[wunsch]]</f>
        <v>0</v>
      </c>
      <c r="R26" s="30" t="s">
        <v>128</v>
      </c>
      <c r="S26" s="30">
        <v>5</v>
      </c>
      <c r="T26" s="30">
        <f>Tabelle2[[#This Row],[Bewertung]]*SUM(Tabelle2[[#This Row],[Boss]:[troll]])</f>
        <v>15</v>
      </c>
    </row>
    <row r="27" spans="1:20" s="6" customFormat="1" x14ac:dyDescent="0.2">
      <c r="A27"/>
      <c r="B27" s="6" t="s">
        <v>3</v>
      </c>
      <c r="C27" s="6" t="s">
        <v>66</v>
      </c>
      <c r="E27" s="29" t="s">
        <v>108</v>
      </c>
      <c r="F27" s="6" t="s">
        <v>109</v>
      </c>
      <c r="G27" s="6">
        <v>10</v>
      </c>
      <c r="H27" s="6">
        <v>1</v>
      </c>
      <c r="I27" s="6">
        <v>1</v>
      </c>
      <c r="J27" s="6">
        <v>1</v>
      </c>
      <c r="K27" s="6">
        <v>0</v>
      </c>
      <c r="L27" s="6">
        <v>0</v>
      </c>
      <c r="M27" s="6">
        <v>0</v>
      </c>
      <c r="N27" s="6">
        <v>0</v>
      </c>
      <c r="O27" s="6">
        <f>SUM(Tabelle2[[#This Row],[Boss]:[troll]])*Tabelle2[[#This Row],[gold/stück]]</f>
        <v>30</v>
      </c>
      <c r="P27" s="6">
        <v>0</v>
      </c>
      <c r="Q27" s="6">
        <f>Tabelle2[[#This Row],[gold/stück]]*Tabelle2[[#This Row],[wunsch]]</f>
        <v>0</v>
      </c>
      <c r="R27" s="30" t="s">
        <v>127</v>
      </c>
      <c r="S27" s="30">
        <v>8</v>
      </c>
      <c r="T27" s="30">
        <f>Tabelle2[[#This Row],[Bewertung]]*SUM(Tabelle2[[#This Row],[Boss]:[troll]])</f>
        <v>24</v>
      </c>
    </row>
    <row r="28" spans="1:20" s="6" customFormat="1" x14ac:dyDescent="0.2">
      <c r="A28"/>
      <c r="B28" s="6" t="s">
        <v>110</v>
      </c>
      <c r="C28" s="6" t="s">
        <v>66</v>
      </c>
      <c r="E28" s="29" t="s">
        <v>111</v>
      </c>
      <c r="F28" s="6" t="s">
        <v>112</v>
      </c>
      <c r="G28" s="6">
        <v>10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6">
        <v>0</v>
      </c>
      <c r="Q28" s="6">
        <f>Tabelle2[[#This Row],[gold/stück]]*Tabelle2[[#This Row],[wunsch]]</f>
        <v>0</v>
      </c>
      <c r="R28" s="30" t="s">
        <v>127</v>
      </c>
      <c r="S28" s="30">
        <v>7</v>
      </c>
      <c r="T28" s="30">
        <f>Tabelle2[[#This Row],[Bewertung]]*SUM(Tabelle2[[#This Row],[Boss]:[troll]])</f>
        <v>0</v>
      </c>
    </row>
    <row r="29" spans="1:20" s="6" customFormat="1" x14ac:dyDescent="0.2">
      <c r="A29"/>
      <c r="B29" s="6" t="s">
        <v>113</v>
      </c>
      <c r="C29" s="6" t="s">
        <v>68</v>
      </c>
      <c r="E29" s="29"/>
      <c r="G29" s="6">
        <v>3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6">
        <v>0</v>
      </c>
      <c r="Q29" s="6">
        <f>Tabelle2[[#This Row],[gold/stück]]*Tabelle2[[#This Row],[wunsch]]</f>
        <v>0</v>
      </c>
      <c r="R29" s="30" t="s">
        <v>128</v>
      </c>
      <c r="S29" s="30">
        <v>2</v>
      </c>
      <c r="T29" s="30">
        <f>Tabelle2[[#This Row],[Bewertung]]*SUM(Tabelle2[[#This Row],[Boss]:[troll]])</f>
        <v>0</v>
      </c>
    </row>
    <row r="30" spans="1:20" s="6" customFormat="1" x14ac:dyDescent="0.2">
      <c r="A30"/>
      <c r="B30" s="6" t="s">
        <v>4</v>
      </c>
      <c r="C30" s="6" t="s">
        <v>68</v>
      </c>
      <c r="D30" s="6" t="s">
        <v>69</v>
      </c>
      <c r="E30" s="29">
        <v>4</v>
      </c>
      <c r="F30" s="6" t="s">
        <v>114</v>
      </c>
      <c r="G30" s="6">
        <v>25</v>
      </c>
      <c r="H30" s="6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>SUM(Tabelle2[[#This Row],[Boss]:[troll]])*Tabelle2[[#This Row],[gold/stück]]</f>
        <v>25</v>
      </c>
      <c r="P30" s="6">
        <v>0</v>
      </c>
      <c r="Q30" s="6">
        <f>Tabelle2[[#This Row],[gold/stück]]*Tabelle2[[#This Row],[wunsch]]</f>
        <v>0</v>
      </c>
      <c r="R30" s="30" t="s">
        <v>127</v>
      </c>
      <c r="S30" s="30">
        <v>6</v>
      </c>
      <c r="T30" s="30">
        <f>Tabelle2[[#This Row],[Bewertung]]*SUM(Tabelle2[[#This Row],[Boss]:[troll]])</f>
        <v>6</v>
      </c>
    </row>
    <row r="31" spans="1:20" s="6" customFormat="1" x14ac:dyDescent="0.2">
      <c r="A31"/>
      <c r="B31" s="6" t="s">
        <v>5</v>
      </c>
      <c r="C31" s="6" t="s">
        <v>68</v>
      </c>
      <c r="D31" s="6" t="s">
        <v>72</v>
      </c>
      <c r="E31" s="29">
        <v>3</v>
      </c>
      <c r="G31" s="6">
        <v>10</v>
      </c>
      <c r="H31" s="6">
        <v>0</v>
      </c>
      <c r="I31" s="6">
        <v>0</v>
      </c>
      <c r="J31" s="6">
        <v>3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30</v>
      </c>
      <c r="P31" s="6">
        <v>0</v>
      </c>
      <c r="Q31" s="6">
        <f>Tabelle2[[#This Row],[gold/stück]]*Tabelle2[[#This Row],[wunsch]]</f>
        <v>0</v>
      </c>
      <c r="R31" s="30" t="s">
        <v>127</v>
      </c>
      <c r="S31" s="30">
        <v>6</v>
      </c>
      <c r="T31" s="30">
        <f>Tabelle2[[#This Row],[Bewertung]]*SUM(Tabelle2[[#This Row],[Boss]:[troll]])</f>
        <v>18</v>
      </c>
    </row>
    <row r="32" spans="1:20" s="6" customFormat="1" x14ac:dyDescent="0.2">
      <c r="B32" s="6" t="s">
        <v>115</v>
      </c>
      <c r="C32" s="6" t="s">
        <v>66</v>
      </c>
      <c r="E32" s="29"/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6">
        <v>0</v>
      </c>
      <c r="Q32" s="6">
        <f>Tabelle2[[#This Row],[gold/stück]]*Tabelle2[[#This Row],[wunsch]]</f>
        <v>0</v>
      </c>
      <c r="R32" s="30" t="s">
        <v>126</v>
      </c>
      <c r="S32" s="30">
        <v>3</v>
      </c>
      <c r="T32" s="30">
        <f>Tabelle2[[#This Row],[Bewertung]]*SUM(Tabelle2[[#This Row],[Boss]:[troll]])</f>
        <v>0</v>
      </c>
    </row>
    <row r="33" spans="1:20" s="6" customFormat="1" x14ac:dyDescent="0.2">
      <c r="B33" s="6" t="s">
        <v>10</v>
      </c>
      <c r="C33" s="6" t="s">
        <v>66</v>
      </c>
      <c r="E33" s="29" t="s">
        <v>105</v>
      </c>
      <c r="F33" s="6" t="s">
        <v>116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6">
        <v>0</v>
      </c>
      <c r="Q33" s="6">
        <f>Tabelle2[[#This Row],[gold/stück]]*Tabelle2[[#This Row],[wunsch]]</f>
        <v>0</v>
      </c>
      <c r="R33" s="30" t="s">
        <v>126</v>
      </c>
      <c r="S33" s="30">
        <v>5</v>
      </c>
      <c r="T33" s="30">
        <f>Tabelle2[[#This Row],[Bewertung]]*SUM(Tabelle2[[#This Row],[Boss]:[troll]])</f>
        <v>0</v>
      </c>
    </row>
    <row r="34" spans="1:20" s="6" customFormat="1" x14ac:dyDescent="0.2">
      <c r="B34" s="6" t="s">
        <v>117</v>
      </c>
      <c r="C34" s="6" t="s">
        <v>68</v>
      </c>
      <c r="D34" s="6" t="s">
        <v>118</v>
      </c>
      <c r="E34" s="29">
        <v>3</v>
      </c>
      <c r="G34" s="6">
        <v>5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0</v>
      </c>
      <c r="P34" s="6">
        <v>0</v>
      </c>
      <c r="Q34" s="6">
        <f>Tabelle2[[#This Row],[gold/stück]]*Tabelle2[[#This Row],[wunsch]]</f>
        <v>0</v>
      </c>
      <c r="R34" s="30" t="s">
        <v>126</v>
      </c>
      <c r="S34" s="30">
        <v>5</v>
      </c>
      <c r="T34" s="30">
        <f>Tabelle2[[#This Row],[Bewertung]]*SUM(Tabelle2[[#This Row],[Boss]:[troll]])</f>
        <v>0</v>
      </c>
    </row>
    <row r="35" spans="1:20" s="6" customFormat="1" x14ac:dyDescent="0.2">
      <c r="B35" s="6" t="s">
        <v>119</v>
      </c>
      <c r="C35" s="6" t="s">
        <v>53</v>
      </c>
      <c r="D35" s="18" t="s">
        <v>120</v>
      </c>
      <c r="E35" s="29"/>
      <c r="G35" s="6">
        <v>15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6">
        <v>0</v>
      </c>
      <c r="Q35" s="6">
        <f>Tabelle2[[#This Row],[gold/stück]]*Tabelle2[[#This Row],[wunsch]]</f>
        <v>0</v>
      </c>
      <c r="R35" s="30" t="s">
        <v>126</v>
      </c>
      <c r="S35" s="30">
        <v>3</v>
      </c>
      <c r="T35" s="30">
        <f>Tabelle2[[#This Row],[Bewertung]]*SUM(Tabelle2[[#This Row],[Boss]:[troll]])</f>
        <v>0</v>
      </c>
    </row>
    <row r="36" spans="1:20" s="6" customFormat="1" x14ac:dyDescent="0.2">
      <c r="B36" s="6" t="s">
        <v>121</v>
      </c>
      <c r="C36" s="6" t="s">
        <v>66</v>
      </c>
      <c r="E36" s="29" t="s">
        <v>108</v>
      </c>
      <c r="F36" s="6" t="s">
        <v>122</v>
      </c>
      <c r="G36" s="6">
        <v>15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6">
        <v>0</v>
      </c>
      <c r="Q36" s="6">
        <f>Tabelle2[[#This Row],[gold/stück]]*Tabelle2[[#This Row],[wunsch]]</f>
        <v>0</v>
      </c>
      <c r="R36" s="30" t="s">
        <v>126</v>
      </c>
      <c r="S36" s="30">
        <v>9</v>
      </c>
      <c r="T36" s="30">
        <f>Tabelle2[[#This Row],[Bewertung]]*SUM(Tabelle2[[#This Row],[Boss]:[troll]])</f>
        <v>0</v>
      </c>
    </row>
    <row r="37" spans="1:20" s="6" customFormat="1" x14ac:dyDescent="0.2">
      <c r="B37" s="34" t="s">
        <v>123</v>
      </c>
      <c r="C37" s="34" t="s">
        <v>53</v>
      </c>
      <c r="D37" s="34"/>
      <c r="E37" s="35"/>
      <c r="F37" s="34"/>
      <c r="G37" s="34">
        <v>25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6">
        <v>0</v>
      </c>
      <c r="Q37" s="6">
        <f>Tabelle2[[#This Row],[gold/stück]]*Tabelle2[[#This Row],[wunsch]]</f>
        <v>0</v>
      </c>
      <c r="R37" s="30" t="s">
        <v>126</v>
      </c>
      <c r="S37" s="30">
        <v>5</v>
      </c>
      <c r="T37" s="30">
        <f>Tabelle2[[#This Row],[Bewertung]]*SUM(Tabelle2[[#This Row],[Boss]:[troll]])</f>
        <v>0</v>
      </c>
    </row>
    <row r="38" spans="1:20" s="6" customFormat="1" x14ac:dyDescent="0.2">
      <c r="B38" s="6" t="s">
        <v>6</v>
      </c>
      <c r="C38" s="6" t="s">
        <v>67</v>
      </c>
      <c r="E38" s="29"/>
      <c r="F38" s="6" t="s">
        <v>124</v>
      </c>
      <c r="G38" s="6">
        <v>20</v>
      </c>
      <c r="H38" s="6">
        <v>1</v>
      </c>
      <c r="I38" s="6">
        <v>0</v>
      </c>
      <c r="J38" s="6">
        <v>3</v>
      </c>
      <c r="K38" s="6">
        <v>0</v>
      </c>
      <c r="L38" s="6">
        <v>0</v>
      </c>
      <c r="M38" s="6">
        <v>0</v>
      </c>
      <c r="N38" s="6">
        <v>0</v>
      </c>
      <c r="O38" s="6">
        <f>SUM(Tabelle2[[#This Row],[Boss]:[troll]])*Tabelle2[[#This Row],[gold/stück]]</f>
        <v>80</v>
      </c>
      <c r="P38" s="6">
        <v>0</v>
      </c>
      <c r="Q38" s="6">
        <f>Tabelle2[[#This Row],[gold/stück]]*Tabelle2[[#This Row],[wunsch]]</f>
        <v>0</v>
      </c>
      <c r="R38" s="30" t="s">
        <v>125</v>
      </c>
      <c r="S38" s="30">
        <v>8</v>
      </c>
      <c r="T38" s="30">
        <f>Tabelle2[[#This Row],[Bewertung]]*SUM(Tabelle2[[#This Row],[Boss]:[troll]])</f>
        <v>32</v>
      </c>
    </row>
    <row r="39" spans="1:20" s="6" customFormat="1" x14ac:dyDescent="0.2">
      <c r="B39" s="6" t="s">
        <v>8</v>
      </c>
      <c r="C39" s="34" t="s">
        <v>67</v>
      </c>
      <c r="D39" s="34"/>
      <c r="E39" s="35"/>
      <c r="F39" s="34" t="s">
        <v>137</v>
      </c>
      <c r="G39" s="6">
        <v>5</v>
      </c>
      <c r="H39" s="6">
        <v>0</v>
      </c>
      <c r="I39" s="6">
        <v>0</v>
      </c>
      <c r="J39" s="6">
        <v>3</v>
      </c>
      <c r="K39" s="6">
        <v>0</v>
      </c>
      <c r="L39" s="6">
        <v>0</v>
      </c>
      <c r="M39" s="6">
        <v>0</v>
      </c>
      <c r="N39" s="6">
        <v>0</v>
      </c>
      <c r="O39" s="6">
        <f>SUM(Tabelle2[[#This Row],[Boss]:[troll]])*Tabelle2[[#This Row],[gold/stück]]</f>
        <v>15</v>
      </c>
      <c r="P39" s="6">
        <v>0</v>
      </c>
      <c r="Q39" s="6">
        <f>Tabelle2[[#This Row],[gold/stück]]*Tabelle2[[#This Row],[wunsch]]</f>
        <v>0</v>
      </c>
      <c r="R39" s="30" t="s">
        <v>138</v>
      </c>
      <c r="S39" s="30">
        <v>7</v>
      </c>
      <c r="T39" s="30">
        <f>Tabelle2[[#This Row],[Bewertung]]*SUM(Tabelle2[[#This Row],[Boss]:[troll]])</f>
        <v>21</v>
      </c>
    </row>
    <row r="40" spans="1:20" s="6" customFormat="1" x14ac:dyDescent="0.2">
      <c r="B40" s="34" t="s">
        <v>7</v>
      </c>
      <c r="C40" s="34" t="s">
        <v>67</v>
      </c>
      <c r="D40" s="34"/>
      <c r="E40" s="35"/>
      <c r="F40" s="34"/>
      <c r="G40" s="34">
        <v>10</v>
      </c>
      <c r="H40" s="6">
        <v>1</v>
      </c>
      <c r="I40" s="6">
        <v>0</v>
      </c>
      <c r="J40" s="6">
        <v>3</v>
      </c>
      <c r="K40" s="6">
        <v>0</v>
      </c>
      <c r="L40" s="6">
        <v>0</v>
      </c>
      <c r="M40" s="6">
        <v>0</v>
      </c>
      <c r="N40" s="6">
        <v>0</v>
      </c>
      <c r="O40" s="6">
        <f>SUM(Tabelle2[[#This Row],[Boss]:[troll]])*Tabelle2[[#This Row],[gold/stück]]</f>
        <v>40</v>
      </c>
      <c r="P40" s="6">
        <v>0</v>
      </c>
      <c r="Q40" s="6">
        <f>Tabelle2[[#This Row],[gold/stück]]*Tabelle2[[#This Row],[wunsch]]</f>
        <v>0</v>
      </c>
      <c r="R40" s="30" t="s">
        <v>138</v>
      </c>
      <c r="S40" s="30">
        <v>7</v>
      </c>
      <c r="T40" s="30">
        <f>Tabelle2[[#This Row],[Bewertung]]*SUM(Tabelle2[[#This Row],[Boss]:[troll]])</f>
        <v>28</v>
      </c>
    </row>
    <row r="41" spans="1:20" s="6" customFormat="1" ht="15.75" x14ac:dyDescent="0.25">
      <c r="A41"/>
      <c r="B41" s="34"/>
      <c r="C41" s="34"/>
      <c r="D41" s="34"/>
      <c r="E41" s="35"/>
      <c r="F41" s="34"/>
      <c r="G41" s="34"/>
      <c r="H41" s="3">
        <f>H23*$G23+H24*$G24+H25*$G25+H26*$G26+H27*$G27+H28*$G28+H29*$G29+H30*$G30+H31*$G31+H32*$G32+H33*$G33+H34*$G34+H35*$G35+H36*$G36+H37*$G37+H38*$G38+H39*$G39+H40*$G40</f>
        <v>65</v>
      </c>
      <c r="I41" s="3">
        <f t="shared" ref="I41:N41" si="1">I23*$G23+I24*$G24+I25*$G25+I26*$G26+I27*$G27+I28*$G28+I29*$G29+I30*$G30+I31*$G31+I32*$G32+I33*$G33+I34*$G34+I35*$G35+I36*$G36+I37*$G37+I38*$G38+I39*$G39+I40*$G40</f>
        <v>10</v>
      </c>
      <c r="J41" s="3">
        <f t="shared" si="1"/>
        <v>180</v>
      </c>
      <c r="K41" s="3">
        <f t="shared" si="1"/>
        <v>0</v>
      </c>
      <c r="L41" s="3">
        <f t="shared" si="1"/>
        <v>0</v>
      </c>
      <c r="M41" s="3">
        <f t="shared" si="1"/>
        <v>0</v>
      </c>
      <c r="N41" s="3">
        <f t="shared" si="1"/>
        <v>0</v>
      </c>
      <c r="O41" s="2">
        <f>SUM(O23:O40)</f>
        <v>255</v>
      </c>
      <c r="P41" s="34"/>
      <c r="Q41" s="37">
        <f>SUM(Tabelle2[zusatzkosten])</f>
        <v>0</v>
      </c>
      <c r="R41" s="36"/>
      <c r="T41" s="6">
        <f>T42+T43</f>
        <v>148</v>
      </c>
    </row>
    <row r="42" spans="1:20" s="6" customFormat="1" x14ac:dyDescent="0.2">
      <c r="E42" s="29"/>
      <c r="R42" s="30"/>
      <c r="T42" s="6">
        <f>SUM(T23:T37)</f>
        <v>67</v>
      </c>
    </row>
    <row r="43" spans="1:20" s="6" customFormat="1" x14ac:dyDescent="0.2">
      <c r="E43" s="29"/>
      <c r="R43" s="30"/>
      <c r="T43" s="6">
        <f>SUM(T38:T40)</f>
        <v>81</v>
      </c>
    </row>
    <row r="44" spans="1:20" s="6" customFormat="1" x14ac:dyDescent="0.2">
      <c r="B44" s="34"/>
      <c r="C44" s="34"/>
      <c r="D44" s="34"/>
      <c r="E44" s="35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6"/>
    </row>
    <row r="45" spans="1:20" s="6" customFormat="1" ht="15.75" x14ac:dyDescent="0.25">
      <c r="B45"/>
      <c r="G45"/>
      <c r="H45" s="4"/>
      <c r="I45" s="4"/>
      <c r="J45" s="4"/>
      <c r="K45" s="4"/>
      <c r="L45" s="4"/>
      <c r="M45" s="4"/>
      <c r="N45" s="4"/>
      <c r="O45" s="2"/>
    </row>
    <row r="46" spans="1:20" s="6" customFormat="1" x14ac:dyDescent="0.2">
      <c r="F46"/>
    </row>
    <row r="47" spans="1:20" s="6" customFormat="1" x14ac:dyDescent="0.2"/>
    <row r="48" spans="1:20" s="6" customFormat="1" x14ac:dyDescent="0.2"/>
    <row r="49" spans="2:21" s="6" customFormat="1" x14ac:dyDescent="0.2"/>
    <row r="50" spans="2:21" s="6" customFormat="1" x14ac:dyDescent="0.2"/>
    <row r="51" spans="2:21" s="6" customFormat="1" x14ac:dyDescent="0.2"/>
    <row r="52" spans="2:21" s="6" customFormat="1" x14ac:dyDescent="0.2"/>
    <row r="53" spans="2:21" s="6" customFormat="1" x14ac:dyDescent="0.2">
      <c r="U53" s="1"/>
    </row>
    <row r="54" spans="2:21" s="6" customFormat="1" x14ac:dyDescent="0.2">
      <c r="U54" s="1"/>
    </row>
    <row r="55" spans="2:21" x14ac:dyDescent="0.2">
      <c r="B55" s="6"/>
      <c r="C55" s="6"/>
      <c r="E55" s="6"/>
      <c r="F55" s="6"/>
      <c r="G55" s="6"/>
      <c r="H55" s="6"/>
      <c r="O55" s="6"/>
    </row>
    <row r="56" spans="2:21" s="6" customFormat="1" x14ac:dyDescent="0.2"/>
    <row r="57" spans="2:21" s="6" customFormat="1" x14ac:dyDescent="0.2"/>
    <row r="58" spans="2:21" s="6" customFormat="1" x14ac:dyDescent="0.2"/>
    <row r="59" spans="2:21" s="6" customFormat="1" x14ac:dyDescent="0.2">
      <c r="B59"/>
      <c r="C59"/>
      <c r="E59"/>
      <c r="F59"/>
      <c r="G59"/>
      <c r="H59"/>
      <c r="O59"/>
      <c r="P59" s="1"/>
      <c r="Q59" s="1"/>
      <c r="R59" s="1"/>
    </row>
    <row r="60" spans="2:21" s="6" customFormat="1" x14ac:dyDescent="0.2"/>
    <row r="61" spans="2:21" s="6" customFormat="1" x14ac:dyDescent="0.2"/>
    <row r="62" spans="2:21" s="6" customFormat="1" x14ac:dyDescent="0.2"/>
    <row r="63" spans="2:21" s="6" customFormat="1" x14ac:dyDescent="0.2"/>
    <row r="64" spans="2:21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2:15" s="6" customFormat="1" x14ac:dyDescent="0.2"/>
    <row r="98" spans="2:15" s="6" customFormat="1" x14ac:dyDescent="0.2"/>
    <row r="99" spans="2:15" s="6" customFormat="1" x14ac:dyDescent="0.2"/>
    <row r="100" spans="2:15" s="6" customFormat="1" x14ac:dyDescent="0.2"/>
    <row r="101" spans="2:15" s="6" customFormat="1" x14ac:dyDescent="0.2"/>
    <row r="102" spans="2:15" x14ac:dyDescent="0.2">
      <c r="B102" s="6"/>
      <c r="C102" s="6"/>
      <c r="E102" s="6"/>
      <c r="F102" s="6"/>
      <c r="G102" s="6"/>
      <c r="H102" s="6"/>
      <c r="O102" s="6"/>
    </row>
    <row r="103" spans="2:15" x14ac:dyDescent="0.2">
      <c r="B103" s="6"/>
      <c r="C103" s="6"/>
      <c r="E103" s="6"/>
      <c r="F103" s="6"/>
      <c r="G103" s="6"/>
      <c r="H103" s="6"/>
      <c r="O103" s="6"/>
    </row>
    <row r="104" spans="2:15" x14ac:dyDescent="0.2">
      <c r="B104" s="6"/>
      <c r="C104" s="6"/>
      <c r="E104" s="6"/>
      <c r="F104" s="6"/>
      <c r="G104" s="6"/>
      <c r="H104" s="6"/>
      <c r="O104" s="6"/>
    </row>
    <row r="105" spans="2:15" x14ac:dyDescent="0.2">
      <c r="B105" s="6"/>
      <c r="C105" s="6"/>
      <c r="E105" s="6"/>
      <c r="F105" s="6"/>
      <c r="G105" s="6"/>
      <c r="H105" s="6"/>
      <c r="O105" s="6"/>
    </row>
    <row r="111" spans="2:15" s="6" customFormat="1" x14ac:dyDescent="0.2">
      <c r="B111"/>
      <c r="C111"/>
      <c r="E111"/>
      <c r="F111"/>
      <c r="G111"/>
      <c r="H111"/>
      <c r="O111"/>
    </row>
    <row r="112" spans="2:15" s="6" customFormat="1" x14ac:dyDescent="0.2">
      <c r="B112"/>
      <c r="C112"/>
      <c r="E112"/>
      <c r="F112"/>
      <c r="G112"/>
      <c r="H112"/>
      <c r="O112"/>
    </row>
    <row r="113" spans="2:15" s="6" customFormat="1" x14ac:dyDescent="0.2">
      <c r="B113"/>
      <c r="C113"/>
      <c r="E113"/>
      <c r="F113"/>
      <c r="G113"/>
      <c r="H113"/>
      <c r="O113"/>
    </row>
    <row r="114" spans="2:15" s="6" customFormat="1" x14ac:dyDescent="0.2">
      <c r="B114"/>
      <c r="C114"/>
      <c r="E114"/>
      <c r="F114"/>
      <c r="G114"/>
      <c r="H114"/>
      <c r="O114"/>
    </row>
    <row r="115" spans="2:15" s="6" customFormat="1" x14ac:dyDescent="0.2"/>
    <row r="116" spans="2:15" s="6" customFormat="1" x14ac:dyDescent="0.2"/>
    <row r="117" spans="2:15" s="6" customFormat="1" x14ac:dyDescent="0.2"/>
    <row r="118" spans="2:15" ht="12" customHeight="1" x14ac:dyDescent="0.2">
      <c r="B118" s="6"/>
      <c r="C118" s="6"/>
      <c r="E118" s="6"/>
      <c r="F118" s="6"/>
      <c r="G118" s="6"/>
      <c r="H118" s="6"/>
      <c r="O118" s="6"/>
    </row>
    <row r="119" spans="2:15" x14ac:dyDescent="0.2">
      <c r="B119" s="6"/>
      <c r="C119" s="6"/>
      <c r="E119" s="6"/>
      <c r="F119" s="6"/>
      <c r="G119" s="6"/>
      <c r="H119" s="6"/>
      <c r="O119" s="6"/>
    </row>
    <row r="120" spans="2:15" x14ac:dyDescent="0.2">
      <c r="B120" s="6"/>
      <c r="C120" s="6"/>
      <c r="E120" s="6"/>
      <c r="F120" s="6"/>
      <c r="G120" s="6"/>
      <c r="H120" s="6"/>
      <c r="O120" s="6"/>
    </row>
    <row r="121" spans="2:15" x14ac:dyDescent="0.2">
      <c r="B121" s="6"/>
      <c r="C121" s="6"/>
      <c r="E121" s="6"/>
      <c r="F121" s="6"/>
      <c r="G121" s="6"/>
      <c r="H121" s="6"/>
      <c r="O121" s="6"/>
    </row>
  </sheetData>
  <mergeCells count="5">
    <mergeCell ref="A12:A14"/>
    <mergeCell ref="A15:A18"/>
    <mergeCell ref="H21:J21"/>
    <mergeCell ref="K21:N21"/>
    <mergeCell ref="H20:N20"/>
  </mergeCells>
  <conditionalFormatting sqref="B6">
    <cfRule type="cellIs" dxfId="29" priority="55" operator="greaterThan">
      <formula>$B$5</formula>
    </cfRule>
  </conditionalFormatting>
  <conditionalFormatting sqref="F12:F1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4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40 O42:O4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:O44 O23:O4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1 G38:G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ellIs" dxfId="28" priority="7" operator="greaterThan">
      <formula>0</formula>
    </cfRule>
  </conditionalFormatting>
  <conditionalFormatting sqref="I23:N23">
    <cfRule type="cellIs" dxfId="27" priority="6" operator="greaterThan">
      <formula>0</formula>
    </cfRule>
  </conditionalFormatting>
  <conditionalFormatting sqref="H24:H40">
    <cfRule type="cellIs" dxfId="26" priority="5" operator="greaterThan">
      <formula>0</formula>
    </cfRule>
  </conditionalFormatting>
  <conditionalFormatting sqref="I24:N40">
    <cfRule type="cellIs" dxfId="25" priority="4" operator="greaterThan">
      <formula>0</formula>
    </cfRule>
  </conditionalFormatting>
  <conditionalFormatting sqref="H23:N40">
    <cfRule type="cellIs" dxfId="24" priority="3" operator="greaterThan">
      <formula>0</formula>
    </cfRule>
  </conditionalFormatting>
  <conditionalFormatting sqref="D12:D18">
    <cfRule type="cellIs" dxfId="23" priority="2" operator="greaterThan">
      <formula>0</formula>
    </cfRule>
  </conditionalFormatting>
  <conditionalFormatting sqref="S23:S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6"/>
  <sheetViews>
    <sheetView workbookViewId="0">
      <selection activeCell="E26" sqref="E26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4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47</v>
      </c>
    </row>
    <row r="3" spans="2:12" ht="15.75" x14ac:dyDescent="0.25">
      <c r="C3" s="41" t="s">
        <v>51</v>
      </c>
      <c r="D3" s="41"/>
      <c r="E3" s="41"/>
      <c r="F3" s="41"/>
      <c r="G3" s="41" t="s">
        <v>52</v>
      </c>
      <c r="H3" s="41"/>
      <c r="I3" s="41"/>
    </row>
    <row r="4" spans="2:12" x14ac:dyDescent="0.2">
      <c r="B4" s="13"/>
      <c r="C4" s="12" t="str">
        <f>Member!B12</f>
        <v>ork boss (1)</v>
      </c>
      <c r="D4" s="12" t="str">
        <f>Member!B13</f>
        <v>schamane (0-1)</v>
      </c>
      <c r="E4" s="12" t="str">
        <f>Member!B14</f>
        <v>big'uns (0-3)</v>
      </c>
      <c r="F4" s="12" t="str">
        <f>Member!B15</f>
        <v>goblin warrior (max 2x anz boyz)</v>
      </c>
      <c r="G4" s="12" t="str">
        <f>Member!B16</f>
        <v>cave squig</v>
      </c>
      <c r="H4" s="12" t="str">
        <f>Member!B17</f>
        <v>ork boy</v>
      </c>
      <c r="I4" s="12" t="str">
        <f>Member!B18</f>
        <v>troll</v>
      </c>
      <c r="K4" s="40" t="s">
        <v>48</v>
      </c>
      <c r="L4" s="40"/>
    </row>
    <row r="5" spans="2:12" x14ac:dyDescent="0.2">
      <c r="B5" s="14" t="s">
        <v>28</v>
      </c>
      <c r="C5" s="6">
        <v>4</v>
      </c>
      <c r="D5" s="6">
        <v>4</v>
      </c>
      <c r="E5" s="6">
        <v>4</v>
      </c>
      <c r="F5" s="6">
        <v>4</v>
      </c>
      <c r="G5" s="17">
        <v>0</v>
      </c>
      <c r="H5" s="6">
        <v>4</v>
      </c>
      <c r="I5" s="6">
        <v>6</v>
      </c>
      <c r="K5" s="23" t="s">
        <v>51</v>
      </c>
      <c r="L5" s="24" t="s">
        <v>52</v>
      </c>
    </row>
    <row r="6" spans="2:12" x14ac:dyDescent="0.2">
      <c r="B6" s="14" t="s">
        <v>29</v>
      </c>
      <c r="C6" s="6">
        <v>4</v>
      </c>
      <c r="D6" s="6">
        <v>3</v>
      </c>
      <c r="E6" s="6">
        <v>4</v>
      </c>
      <c r="F6" s="6">
        <v>2</v>
      </c>
      <c r="G6" s="6">
        <v>4</v>
      </c>
      <c r="H6" s="6">
        <v>3</v>
      </c>
      <c r="I6" s="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30</v>
      </c>
      <c r="C7" s="6">
        <v>4</v>
      </c>
      <c r="D7" s="6">
        <v>3</v>
      </c>
      <c r="E7" s="6">
        <v>3</v>
      </c>
      <c r="F7" s="6">
        <v>3</v>
      </c>
      <c r="G7" s="6">
        <v>0</v>
      </c>
      <c r="H7" s="6">
        <v>3</v>
      </c>
      <c r="I7" s="6">
        <v>1</v>
      </c>
      <c r="K7" s="6">
        <v>10</v>
      </c>
      <c r="L7" s="25">
        <f t="shared" si="0"/>
        <v>7</v>
      </c>
    </row>
    <row r="8" spans="2:12" x14ac:dyDescent="0.2">
      <c r="B8" s="14" t="s">
        <v>31</v>
      </c>
      <c r="C8" s="6">
        <v>4</v>
      </c>
      <c r="D8" s="6">
        <v>3</v>
      </c>
      <c r="E8" s="6">
        <v>3</v>
      </c>
      <c r="F8" s="6">
        <v>3</v>
      </c>
      <c r="G8" s="6">
        <v>4</v>
      </c>
      <c r="H8" s="6">
        <v>3</v>
      </c>
      <c r="I8" s="6">
        <v>5</v>
      </c>
      <c r="K8" s="6">
        <v>8</v>
      </c>
      <c r="L8" s="25">
        <f t="shared" si="0"/>
        <v>5</v>
      </c>
    </row>
    <row r="9" spans="2:12" x14ac:dyDescent="0.2">
      <c r="B9" s="14" t="s">
        <v>32</v>
      </c>
      <c r="C9" s="6">
        <v>4</v>
      </c>
      <c r="D9" s="6">
        <v>4</v>
      </c>
      <c r="E9" s="6">
        <v>4</v>
      </c>
      <c r="F9" s="6">
        <v>3</v>
      </c>
      <c r="G9" s="6">
        <v>3</v>
      </c>
      <c r="H9" s="6">
        <v>4</v>
      </c>
      <c r="I9" s="6">
        <v>4</v>
      </c>
      <c r="K9" s="6">
        <v>8</v>
      </c>
      <c r="L9" s="25">
        <f t="shared" si="0"/>
        <v>5</v>
      </c>
    </row>
    <row r="10" spans="2:12" x14ac:dyDescent="0.2">
      <c r="B10" s="14" t="s">
        <v>33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3</v>
      </c>
      <c r="K10" s="6">
        <v>3</v>
      </c>
      <c r="L10" s="25">
        <f t="shared" si="0"/>
        <v>0</v>
      </c>
    </row>
    <row r="11" spans="2:12" x14ac:dyDescent="0.2">
      <c r="B11" s="14" t="s">
        <v>34</v>
      </c>
      <c r="C11" s="6">
        <v>3</v>
      </c>
      <c r="D11" s="6">
        <v>3</v>
      </c>
      <c r="E11" s="6">
        <v>3</v>
      </c>
      <c r="F11" s="6">
        <v>3</v>
      </c>
      <c r="G11" s="6">
        <v>4</v>
      </c>
      <c r="H11" s="6">
        <v>2</v>
      </c>
      <c r="I11" s="6">
        <v>1</v>
      </c>
      <c r="K11" s="6">
        <v>4</v>
      </c>
      <c r="L11" s="25">
        <f t="shared" si="0"/>
        <v>1</v>
      </c>
    </row>
    <row r="12" spans="2:12" x14ac:dyDescent="0.2">
      <c r="B12" s="14" t="s">
        <v>35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3</v>
      </c>
      <c r="K12" s="6">
        <v>1</v>
      </c>
      <c r="L12" s="25">
        <v>0.5</v>
      </c>
    </row>
    <row r="13" spans="2:12" x14ac:dyDescent="0.2">
      <c r="B13" s="14" t="s">
        <v>36</v>
      </c>
      <c r="C13" s="6">
        <v>8</v>
      </c>
      <c r="D13" s="6">
        <v>7</v>
      </c>
      <c r="E13" s="6">
        <v>7</v>
      </c>
      <c r="F13" s="6">
        <v>5</v>
      </c>
      <c r="G13" s="6">
        <v>5</v>
      </c>
      <c r="H13" s="6">
        <v>7</v>
      </c>
      <c r="I13" s="6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38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>$L6*F6/F$24</f>
        <v>0.93333333333333335</v>
      </c>
      <c r="G15" s="31">
        <f>$L6*G6/G$24</f>
        <v>1.8666666666666667</v>
      </c>
      <c r="H15" s="31">
        <f>$L6*H6/H$24</f>
        <v>0.84</v>
      </c>
      <c r="I15" s="31">
        <f>$L6*I6/I$24</f>
        <v>0.105</v>
      </c>
    </row>
    <row r="16" spans="2:12" x14ac:dyDescent="0.2">
      <c r="B16" s="15" t="s">
        <v>39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ref="F16:F22" si="2">$L7*F7/F$24</f>
        <v>1.4</v>
      </c>
      <c r="G16" s="31">
        <f t="shared" ref="G16:I22" si="3">$L7*G7/G$24</f>
        <v>0</v>
      </c>
      <c r="H16" s="31">
        <f t="shared" si="3"/>
        <v>0.84</v>
      </c>
      <c r="I16" s="31">
        <f t="shared" si="3"/>
        <v>3.5000000000000003E-2</v>
      </c>
    </row>
    <row r="17" spans="2:10" x14ac:dyDescent="0.2">
      <c r="B17" s="15" t="s">
        <v>40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3"/>
        <v>1.3333333333333333</v>
      </c>
      <c r="H17" s="31">
        <f t="shared" si="3"/>
        <v>0.6</v>
      </c>
      <c r="I17" s="31">
        <f t="shared" si="3"/>
        <v>0.125</v>
      </c>
    </row>
    <row r="18" spans="2:10" x14ac:dyDescent="0.2">
      <c r="B18" s="15" t="s">
        <v>41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3"/>
        <v>1</v>
      </c>
      <c r="H18" s="31">
        <f t="shared" si="3"/>
        <v>0.8</v>
      </c>
      <c r="I18" s="31">
        <f t="shared" si="3"/>
        <v>0.1</v>
      </c>
    </row>
    <row r="19" spans="2:10" x14ac:dyDescent="0.2">
      <c r="B19" s="15" t="s">
        <v>42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3"/>
        <v>0</v>
      </c>
      <c r="H19" s="31">
        <f t="shared" si="3"/>
        <v>0</v>
      </c>
      <c r="I19" s="31">
        <f t="shared" si="3"/>
        <v>0</v>
      </c>
    </row>
    <row r="20" spans="2:10" x14ac:dyDescent="0.2">
      <c r="B20" s="15" t="s">
        <v>43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3"/>
        <v>0.26666666666666666</v>
      </c>
      <c r="H20" s="31">
        <f t="shared" si="3"/>
        <v>0.08</v>
      </c>
      <c r="I20" s="31">
        <f t="shared" si="3"/>
        <v>5.0000000000000001E-3</v>
      </c>
    </row>
    <row r="21" spans="2:10" x14ac:dyDescent="0.2">
      <c r="B21" s="15" t="s">
        <v>44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3.3333333333333333E-2</v>
      </c>
      <c r="G21" s="31">
        <f t="shared" si="3"/>
        <v>3.3333333333333333E-2</v>
      </c>
      <c r="H21" s="31">
        <f t="shared" si="3"/>
        <v>0.02</v>
      </c>
      <c r="I21" s="31">
        <f t="shared" si="3"/>
        <v>7.4999999999999997E-3</v>
      </c>
    </row>
    <row r="22" spans="2:10" x14ac:dyDescent="0.2">
      <c r="B22" s="15" t="s">
        <v>45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0.16666666666666666</v>
      </c>
      <c r="G22" s="31">
        <f t="shared" si="3"/>
        <v>0.16666666666666666</v>
      </c>
      <c r="H22" s="31">
        <f t="shared" si="3"/>
        <v>0.14000000000000001</v>
      </c>
      <c r="I22" s="31">
        <f t="shared" si="3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46</v>
      </c>
      <c r="C24" s="11">
        <f>Member!C12</f>
        <v>80</v>
      </c>
      <c r="D24" s="11">
        <f>Member!C13</f>
        <v>40</v>
      </c>
      <c r="E24" s="11">
        <f>Member!C14</f>
        <v>40</v>
      </c>
      <c r="F24" s="11">
        <f>Member!C15</f>
        <v>15</v>
      </c>
      <c r="G24" s="11">
        <f>Member!C16</f>
        <v>15</v>
      </c>
      <c r="H24" s="11">
        <f>Member!C17</f>
        <v>25</v>
      </c>
      <c r="I24" s="11">
        <f>Member!C18</f>
        <v>200</v>
      </c>
      <c r="J24" s="6"/>
    </row>
    <row r="26" spans="2:10" x14ac:dyDescent="0.2">
      <c r="C26">
        <f>SUM(C15:C22)*Member!$D12</f>
        <v>2.0999999999999996</v>
      </c>
      <c r="D26" s="6">
        <f>SUM(D15:D22)*Member!$D13</f>
        <v>3.4750000000000001</v>
      </c>
      <c r="E26" s="6">
        <f>SUM(E15:E22)*Member!$D14</f>
        <v>11.175000000000001</v>
      </c>
      <c r="F26" s="6">
        <f>SUM(F15:F22)*Member!$D15</f>
        <v>0</v>
      </c>
      <c r="G26" s="6">
        <f>SUM(G15:G22)*Member!$D16</f>
        <v>0</v>
      </c>
      <c r="H26" s="6">
        <f>SUM(H15:H22)*Member!$D17</f>
        <v>0</v>
      </c>
      <c r="I26" s="6">
        <f>SUM(I15:I22)*Member!$D18</f>
        <v>0</v>
      </c>
      <c r="J26" s="1">
        <f>SUM(C26:I26)</f>
        <v>16.75</v>
      </c>
    </row>
  </sheetData>
  <mergeCells count="3">
    <mergeCell ref="K4:L4"/>
    <mergeCell ref="G3:I3"/>
    <mergeCell ref="C3:F3"/>
  </mergeCells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8"/>
  <sheetViews>
    <sheetView workbookViewId="0">
      <selection activeCell="F10" sqref="F10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23.85546875" bestFit="1" customWidth="1"/>
    <col min="5" max="5" width="9.140625" customWidth="1"/>
    <col min="6" max="6" width="17.140625" customWidth="1"/>
    <col min="7" max="7" width="19.140625" customWidth="1"/>
    <col min="8" max="8" width="22.42578125" bestFit="1" customWidth="1"/>
  </cols>
  <sheetData>
    <row r="3" spans="2:8" x14ac:dyDescent="0.2">
      <c r="B3" s="1" t="s">
        <v>22</v>
      </c>
      <c r="C3" s="3" t="s">
        <v>62</v>
      </c>
      <c r="D3" s="1" t="s">
        <v>23</v>
      </c>
      <c r="E3" s="3" t="s">
        <v>50</v>
      </c>
      <c r="F3" s="3" t="s">
        <v>59</v>
      </c>
      <c r="G3" s="3" t="s">
        <v>89</v>
      </c>
      <c r="H3" s="3" t="s">
        <v>91</v>
      </c>
    </row>
    <row r="4" spans="2:8" x14ac:dyDescent="0.2">
      <c r="B4" s="7" t="s">
        <v>86</v>
      </c>
      <c r="C4" s="8">
        <v>6.3</v>
      </c>
      <c r="D4" s="6" t="s">
        <v>21</v>
      </c>
      <c r="E4" s="8">
        <f>C4/1</f>
        <v>6.3</v>
      </c>
      <c r="F4">
        <v>0</v>
      </c>
      <c r="G4" s="8">
        <f t="shared" ref="G4:G17" si="0">F4*E4</f>
        <v>0</v>
      </c>
      <c r="H4" s="32">
        <f>Tabelle4[[#This Row],[€ genutzt/Packung]]/Tabelle4[[#This Row],[€/Packung]]</f>
        <v>0</v>
      </c>
    </row>
    <row r="5" spans="2:8" x14ac:dyDescent="0.2">
      <c r="B5" s="7" t="s">
        <v>85</v>
      </c>
      <c r="C5" s="8">
        <v>10.71</v>
      </c>
      <c r="D5" s="6" t="s">
        <v>20</v>
      </c>
      <c r="E5" s="8">
        <f>C5/1</f>
        <v>10.71</v>
      </c>
      <c r="F5">
        <v>0</v>
      </c>
      <c r="G5" s="8">
        <f t="shared" si="0"/>
        <v>0</v>
      </c>
      <c r="H5" s="32">
        <f>Tabelle4[[#This Row],[€ genutzt/Packung]]/Tabelle4[[#This Row],[€/Packung]]</f>
        <v>0</v>
      </c>
    </row>
    <row r="6" spans="2:8" x14ac:dyDescent="0.2">
      <c r="B6" s="7" t="s">
        <v>84</v>
      </c>
      <c r="C6" s="8">
        <v>8.9499999999999993</v>
      </c>
      <c r="D6" s="6" t="s">
        <v>24</v>
      </c>
      <c r="E6" s="8">
        <f>C6/3</f>
        <v>2.9833333333333329</v>
      </c>
      <c r="F6">
        <v>0</v>
      </c>
      <c r="G6" s="8">
        <f t="shared" si="0"/>
        <v>0</v>
      </c>
      <c r="H6" s="32">
        <f>Tabelle4[[#This Row],[€ genutzt/Packung]]/Tabelle4[[#This Row],[€/Packung]]</f>
        <v>0</v>
      </c>
    </row>
    <row r="7" spans="2:8" x14ac:dyDescent="0.2">
      <c r="B7" s="7" t="s">
        <v>83</v>
      </c>
      <c r="C7" s="8">
        <v>9.4499999999999993</v>
      </c>
      <c r="D7" s="6" t="s">
        <v>25</v>
      </c>
      <c r="E7" s="8">
        <f>C7/3</f>
        <v>3.15</v>
      </c>
      <c r="F7">
        <v>0</v>
      </c>
      <c r="G7" s="8">
        <f t="shared" si="0"/>
        <v>0</v>
      </c>
      <c r="H7" s="32">
        <f>Tabelle4[[#This Row],[€ genutzt/Packung]]/Tabelle4[[#This Row],[€/Packung]]</f>
        <v>0</v>
      </c>
    </row>
    <row r="8" spans="2:8" x14ac:dyDescent="0.2">
      <c r="B8" s="7" t="s">
        <v>82</v>
      </c>
      <c r="C8" s="8">
        <v>11.99</v>
      </c>
      <c r="D8" s="6" t="s">
        <v>19</v>
      </c>
      <c r="E8" s="8">
        <f>C8/1</f>
        <v>11.99</v>
      </c>
      <c r="F8">
        <v>0</v>
      </c>
      <c r="G8" s="8">
        <f t="shared" si="0"/>
        <v>0</v>
      </c>
      <c r="H8" s="32">
        <f>Tabelle4[[#This Row],[€ genutzt/Packung]]/Tabelle4[[#This Row],[€/Packung]]</f>
        <v>0</v>
      </c>
    </row>
    <row r="9" spans="2:8" x14ac:dyDescent="0.2">
      <c r="B9" s="7" t="s">
        <v>81</v>
      </c>
      <c r="C9" s="8">
        <v>10.36</v>
      </c>
      <c r="D9" t="s">
        <v>53</v>
      </c>
      <c r="E9" s="8">
        <f>C9/1</f>
        <v>10.36</v>
      </c>
      <c r="F9">
        <v>1</v>
      </c>
      <c r="G9" s="8">
        <f t="shared" si="0"/>
        <v>10.36</v>
      </c>
      <c r="H9" s="32">
        <f>Tabelle4[[#This Row],[€ genutzt/Packung]]/Tabelle4[[#This Row],[€/Packung]]</f>
        <v>1</v>
      </c>
    </row>
    <row r="10" spans="2:8" x14ac:dyDescent="0.2">
      <c r="B10" s="7" t="s">
        <v>80</v>
      </c>
      <c r="C10" s="8">
        <v>35.200000000000003</v>
      </c>
      <c r="D10" t="s">
        <v>55</v>
      </c>
      <c r="E10" s="8">
        <f>C10/20</f>
        <v>1.7600000000000002</v>
      </c>
      <c r="F10">
        <v>0</v>
      </c>
      <c r="G10" s="8">
        <f t="shared" si="0"/>
        <v>0</v>
      </c>
      <c r="H10" s="32">
        <f>Tabelle4[[#This Row],[€ genutzt/Packung]]/Tabelle4[[#This Row],[€/Packung]]</f>
        <v>0</v>
      </c>
    </row>
    <row r="11" spans="2:8" x14ac:dyDescent="0.2">
      <c r="B11" s="7" t="s">
        <v>79</v>
      </c>
      <c r="C11" s="8">
        <v>21.49</v>
      </c>
      <c r="D11" t="s">
        <v>54</v>
      </c>
      <c r="E11" s="8">
        <f>C11/10</f>
        <v>2.149</v>
      </c>
      <c r="F11">
        <v>0</v>
      </c>
      <c r="G11" s="8">
        <f t="shared" si="0"/>
        <v>0</v>
      </c>
      <c r="H11" s="32">
        <f>Tabelle4[[#This Row],[€ genutzt/Packung]]/Tabelle4[[#This Row],[€/Packung]]</f>
        <v>0</v>
      </c>
    </row>
    <row r="12" spans="2:8" x14ac:dyDescent="0.2">
      <c r="B12" s="7" t="s">
        <v>78</v>
      </c>
      <c r="C12" s="8">
        <v>19.989999999999998</v>
      </c>
      <c r="D12" s="6" t="s">
        <v>56</v>
      </c>
      <c r="E12" s="8">
        <f>C12/10</f>
        <v>1.9989999999999999</v>
      </c>
      <c r="F12" s="6">
        <v>0</v>
      </c>
      <c r="G12" s="8">
        <f t="shared" si="0"/>
        <v>0</v>
      </c>
      <c r="H12" s="32">
        <f>Tabelle4[[#This Row],[€ genutzt/Packung]]/Tabelle4[[#This Row],[€/Packung]]</f>
        <v>0</v>
      </c>
    </row>
    <row r="13" spans="2:8" x14ac:dyDescent="0.2">
      <c r="B13" s="7" t="s">
        <v>77</v>
      </c>
      <c r="C13" s="8">
        <v>7.99</v>
      </c>
      <c r="D13" s="6" t="s">
        <v>57</v>
      </c>
      <c r="E13" s="8">
        <f>C13/1</f>
        <v>7.99</v>
      </c>
      <c r="F13" s="6">
        <v>0</v>
      </c>
      <c r="G13" s="8">
        <f t="shared" si="0"/>
        <v>0</v>
      </c>
      <c r="H13" s="32">
        <f>Tabelle4[[#This Row],[€ genutzt/Packung]]/Tabelle4[[#This Row],[€/Packung]]</f>
        <v>0</v>
      </c>
    </row>
    <row r="14" spans="2:8" x14ac:dyDescent="0.2">
      <c r="B14" s="7" t="s">
        <v>76</v>
      </c>
      <c r="C14" s="8">
        <v>19.989999999999998</v>
      </c>
      <c r="D14" s="6" t="s">
        <v>60</v>
      </c>
      <c r="E14" s="8">
        <f>C14/3</f>
        <v>6.6633333333333331</v>
      </c>
      <c r="F14" s="6">
        <v>0</v>
      </c>
      <c r="G14" s="8">
        <f t="shared" si="0"/>
        <v>0</v>
      </c>
      <c r="H14" s="32">
        <f>Tabelle4[[#This Row],[€ genutzt/Packung]]/Tabelle4[[#This Row],[€/Packung]]</f>
        <v>0</v>
      </c>
    </row>
    <row r="15" spans="2:8" x14ac:dyDescent="0.2">
      <c r="B15" s="7" t="s">
        <v>75</v>
      </c>
      <c r="C15" s="8">
        <v>11.99</v>
      </c>
      <c r="D15" s="6" t="s">
        <v>61</v>
      </c>
      <c r="E15" s="8">
        <f>C15/2</f>
        <v>5.9950000000000001</v>
      </c>
      <c r="F15" s="6">
        <v>0</v>
      </c>
      <c r="G15" s="8">
        <f t="shared" si="0"/>
        <v>0</v>
      </c>
      <c r="H15" s="32">
        <f>Tabelle4[[#This Row],[€ genutzt/Packung]]/Tabelle4[[#This Row],[€/Packung]]</f>
        <v>0</v>
      </c>
    </row>
    <row r="16" spans="2:8" x14ac:dyDescent="0.2">
      <c r="B16" s="7" t="s">
        <v>64</v>
      </c>
      <c r="C16" s="8">
        <v>19.989999999999998</v>
      </c>
      <c r="D16" s="6" t="s">
        <v>63</v>
      </c>
      <c r="E16" s="8">
        <f>C16/20</f>
        <v>0.99949999999999994</v>
      </c>
      <c r="F16" s="6">
        <v>0</v>
      </c>
      <c r="G16" s="8">
        <f t="shared" si="0"/>
        <v>0</v>
      </c>
      <c r="H16" s="32">
        <f>Tabelle4[[#This Row],[€ genutzt/Packung]]/Tabelle4[[#This Row],[€/Packung]]</f>
        <v>0</v>
      </c>
    </row>
    <row r="17" spans="2:8" s="6" customFormat="1" x14ac:dyDescent="0.2">
      <c r="B17" s="7" t="s">
        <v>87</v>
      </c>
      <c r="C17" s="8">
        <v>22.75</v>
      </c>
      <c r="D17" s="6" t="s">
        <v>88</v>
      </c>
      <c r="E17" s="8">
        <f>C17/10</f>
        <v>2.2749999999999999</v>
      </c>
      <c r="F17" s="6">
        <v>1</v>
      </c>
      <c r="G17" s="8">
        <f t="shared" si="0"/>
        <v>2.2749999999999999</v>
      </c>
      <c r="H17" s="32">
        <f>Tabelle4[[#This Row],[€ genutzt/Packung]]/Tabelle4[[#This Row],[€/Packung]]</f>
        <v>9.9999999999999992E-2</v>
      </c>
    </row>
    <row r="18" spans="2:8" x14ac:dyDescent="0.2">
      <c r="B18" s="1" t="s">
        <v>49</v>
      </c>
      <c r="C18" s="9">
        <f>SUM(C4:C17)</f>
        <v>217.15000000000003</v>
      </c>
      <c r="F18" s="1" t="s">
        <v>58</v>
      </c>
      <c r="G18" s="9">
        <f>SUM(G4:G17)</f>
        <v>12.635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Member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2018-08-31T12:45:36Z</dcterms:modified>
</cp:coreProperties>
</file>