
<file path=[Content_Types].xml><?xml version="1.0" encoding="utf-8"?>
<Types xmlns="http://schemas.openxmlformats.org/package/2006/content-types"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calculation" sheetId="1" state="visible" r:id="rId2"/>
    <sheet name="Underdog Bonus" sheetId="2" state="visible" r:id="rId3"/>
    <sheet name="Hired swords" sheetId="3" state="visible" r:id="rId4"/>
    <sheet name="Characteristic analysis" sheetId="4" state="visible" r:id="rId5"/>
  </sheets>
  <definedNames>
    <definedName function="false" hidden="false" localSheetId="0" name="_xlnm._FilterDatabase" vbProcedure="false">'Hired swords'!$B$2:$L$19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<sst xmlns="http://schemas.openxmlformats.org/spreadsheetml/2006/main" count="236" uniqueCount="189">
  <si>
    <t xml:space="preserve">Kai</t>
  </si>
  <si>
    <t xml:space="preserve">Forest goblins</t>
  </si>
  <si>
    <t xml:space="preserve">Units to sell shards</t>
  </si>
  <si>
    <t xml:space="preserve">V2.1</t>
  </si>
  <si>
    <t xml:space="preserve">Units (rout test)</t>
  </si>
  <si>
    <t xml:space="preserve">Char rating</t>
  </si>
  <si>
    <t xml:space="preserve">gold crown</t>
  </si>
  <si>
    <t xml:space="preserve">Magic rating</t>
  </si>
  <si>
    <t xml:space="preserve">used</t>
  </si>
  <si>
    <t xml:space="preserve">Warband Rating</t>
  </si>
  <si>
    <t xml:space="preserve">not used</t>
  </si>
  <si>
    <t xml:space="preserve">rout test</t>
  </si>
  <si>
    <t xml:space="preserve">UpKeep</t>
  </si>
  <si>
    <t xml:space="preserve">Equip rating</t>
  </si>
  <si>
    <t xml:space="preserve">Warband</t>
  </si>
  <si>
    <t xml:space="preserve">gold/einheit</t>
  </si>
  <si>
    <t xml:space="preserve">anzahl</t>
  </si>
  <si>
    <t xml:space="preserve">Exp</t>
  </si>
  <si>
    <t xml:space="preserve">summe</t>
  </si>
  <si>
    <t xml:space="preserve">heros</t>
  </si>
  <si>
    <t xml:space="preserve">Chief</t>
  </si>
  <si>
    <t xml:space="preserve">Braves (¾)</t>
  </si>
  <si>
    <t xml:space="preserve">Underdog bonus</t>
  </si>
  <si>
    <t xml:space="preserve">min foe wbr</t>
  </si>
  <si>
    <t xml:space="preserve">L</t>
  </si>
  <si>
    <t xml:space="preserve">Leader (Chieftain)</t>
  </si>
  <si>
    <t xml:space="preserve">Shaman</t>
  </si>
  <si>
    <t xml:space="preserve">+1</t>
  </si>
  <si>
    <t xml:space="preserve">B</t>
  </si>
  <si>
    <t xml:space="preserve">Braves</t>
  </si>
  <si>
    <t xml:space="preserve">henchmen</t>
  </si>
  <si>
    <t xml:space="preserve">forest goblins</t>
  </si>
  <si>
    <t xml:space="preserve">+2</t>
  </si>
  <si>
    <t xml:space="preserve">S</t>
  </si>
  <si>
    <t xml:space="preserve">Shootaz (5)</t>
  </si>
  <si>
    <t xml:space="preserve">+3</t>
  </si>
  <si>
    <t xml:space="preserve">H</t>
  </si>
  <si>
    <t xml:space="preserve">Henchmen</t>
  </si>
  <si>
    <t xml:space="preserve">red toof goblinz (5)</t>
  </si>
  <si>
    <t xml:space="preserve">+4</t>
  </si>
  <si>
    <t xml:space="preserve">giantic spider</t>
  </si>
  <si>
    <t xml:space="preserve">+5</t>
  </si>
  <si>
    <t xml:space="preserve">Gesamt</t>
  </si>
  <si>
    <t xml:space="preserve">Anzahl</t>
  </si>
  <si>
    <t xml:space="preserve">heroes</t>
  </si>
  <si>
    <t xml:space="preserve">name</t>
  </si>
  <si>
    <t xml:space="preserve">type</t>
  </si>
  <si>
    <t xml:space="preserve">range</t>
  </si>
  <si>
    <t xml:space="preserve">strength</t>
  </si>
  <si>
    <t xml:space="preserve">rule</t>
  </si>
  <si>
    <t xml:space="preserve">gc/unit</t>
  </si>
  <si>
    <t xml:space="preserve">cost</t>
  </si>
  <si>
    <t xml:space="preserve">group</t>
  </si>
  <si>
    <t xml:space="preserve">rating</t>
  </si>
  <si>
    <t xml:space="preserve">Warband Equip Rating</t>
  </si>
  <si>
    <t xml:space="preserve">free dagger</t>
  </si>
  <si>
    <t xml:space="preserve">hth</t>
  </si>
  <si>
    <t xml:space="preserve">user</t>
  </si>
  <si>
    <t xml:space="preserve">foe +1as +1 offhand to hit</t>
  </si>
  <si>
    <t xml:space="preserve">L,B,S,H</t>
  </si>
  <si>
    <t xml:space="preserve">dagger</t>
  </si>
  <si>
    <t xml:space="preserve">club</t>
  </si>
  <si>
    <t xml:space="preserve">Stunned 2-4</t>
  </si>
  <si>
    <t xml:space="preserve">axe</t>
  </si>
  <si>
    <t xml:space="preserve">-1AS</t>
  </si>
  <si>
    <t xml:space="preserve">L,B,S</t>
  </si>
  <si>
    <t xml:space="preserve">spear</t>
  </si>
  <si>
    <t xml:space="preserve">strike first, mounted charge +1S</t>
  </si>
  <si>
    <t xml:space="preserve">sword</t>
  </si>
  <si>
    <t xml:space="preserve">parry</t>
  </si>
  <si>
    <t xml:space="preserve">halberd</t>
  </si>
  <si>
    <t xml:space="preserve">user+1S</t>
  </si>
  <si>
    <t xml:space="preserve">Two-handed</t>
  </si>
  <si>
    <t xml:space="preserve">Double-handed weapon</t>
  </si>
  <si>
    <t xml:space="preserve">user+2S</t>
  </si>
  <si>
    <t xml:space="preserve">Two-handed, strike last</t>
  </si>
  <si>
    <t xml:space="preserve">boss pole</t>
  </si>
  <si>
    <t xml:space="preserve">strike first, mounted charge +1S, animosty</t>
  </si>
  <si>
    <t xml:space="preserve">hand weapon</t>
  </si>
  <si>
    <t xml:space="preserve">short bow</t>
  </si>
  <si>
    <t xml:space="preserve">cc</t>
  </si>
  <si>
    <t xml:space="preserve">S3</t>
  </si>
  <si>
    <t xml:space="preserve">blowpipe</t>
  </si>
  <si>
    <t xml:space="preserve">ToHit=6 = wound +1foe AS</t>
  </si>
  <si>
    <t xml:space="preserve">shield</t>
  </si>
  <si>
    <t xml:space="preserve">a</t>
  </si>
  <si>
    <t xml:space="preserve">+1AS</t>
  </si>
  <si>
    <t xml:space="preserve">light armor</t>
  </si>
  <si>
    <t xml:space="preserve">5+AS</t>
  </si>
  <si>
    <t xml:space="preserve">spider poison</t>
  </si>
  <si>
    <t xml:space="preserve">p</t>
  </si>
  <si>
    <t xml:space="preserve">+1 to injury roll</t>
  </si>
  <si>
    <t xml:space="preserve">red toof tribal jewelary</t>
  </si>
  <si>
    <t xml:space="preserve">t</t>
  </si>
  <si>
    <t xml:space="preserve">+1A</t>
  </si>
  <si>
    <t xml:space="preserve">giant spider mount</t>
  </si>
  <si>
    <t xml:space="preserve">m</t>
  </si>
  <si>
    <t xml:space="preserve">S4</t>
  </si>
  <si>
    <t xml:space="preserve">+1A +1AS M7 climb without test, ...</t>
  </si>
  <si>
    <t xml:space="preserve">magic gugginz</t>
  </si>
  <si>
    <t xml:space="preserve">reroll magic diff test on D6=4+</t>
  </si>
  <si>
    <t xml:space="preserve">throwing weapon</t>
  </si>
  <si>
    <t xml:space="preserve">no distance penality, 8"</t>
  </si>
  <si>
    <t xml:space="preserve">er ges</t>
  </si>
  <si>
    <t xml:space="preserve">er off</t>
  </si>
  <si>
    <t xml:space="preserve">er deff</t>
  </si>
  <si>
    <t xml:space="preserve">1. Spiel</t>
  </si>
  <si>
    <t xml:space="preserve">2. Spiel</t>
  </si>
  <si>
    <t xml:space="preserve">3. Spiel</t>
  </si>
  <si>
    <t xml:space="preserve">4. Spiel</t>
  </si>
  <si>
    <t xml:space="preserve">5. Spiel</t>
  </si>
  <si>
    <t xml:space="preserve">6. Spiel</t>
  </si>
  <si>
    <t xml:space="preserve">7. Spiel</t>
  </si>
  <si>
    <t xml:space="preserve">8. Spiel</t>
  </si>
  <si>
    <t xml:space="preserve">9. Spiel</t>
  </si>
  <si>
    <t xml:space="preserve">10. Spiel</t>
  </si>
  <si>
    <t xml:space="preserve">11. Spiel</t>
  </si>
  <si>
    <t xml:space="preserve">12. Spiel</t>
  </si>
  <si>
    <t xml:space="preserve">13. Spiel</t>
  </si>
  <si>
    <t xml:space="preserve">14. Spiel</t>
  </si>
  <si>
    <t xml:space="preserve">15. Spiel</t>
  </si>
  <si>
    <t xml:space="preserve">16. Spiel</t>
  </si>
  <si>
    <t xml:space="preserve">17. Spiel</t>
  </si>
  <si>
    <t xml:space="preserve">18. Spiel</t>
  </si>
  <si>
    <t xml:space="preserve">19. Spiel</t>
  </si>
  <si>
    <t xml:space="preserve">amount</t>
  </si>
  <si>
    <t xml:space="preserve">upkeep</t>
  </si>
  <si>
    <t xml:space="preserve">wbr add</t>
  </si>
  <si>
    <t xml:space="preserve">Used cost</t>
  </si>
  <si>
    <t xml:space="preserve">Used UpKeep</t>
  </si>
  <si>
    <t xml:space="preserve">Used wbr add</t>
  </si>
  <si>
    <t xml:space="preserve">wbr/cost</t>
  </si>
  <si>
    <t xml:space="preserve">wbr/upkeep</t>
  </si>
  <si>
    <t xml:space="preserve">Comment</t>
  </si>
  <si>
    <t xml:space="preserve">Spalte1</t>
  </si>
  <si>
    <t xml:space="preserve">Personal rating</t>
  </si>
  <si>
    <t xml:space="preserve">Spalte2</t>
  </si>
  <si>
    <t xml:space="preserve">Clan Eshin Assassin</t>
  </si>
  <si>
    <t xml:space="preserve">M6 S4 T4 -1 foe AS add</t>
  </si>
  <si>
    <t xml:space="preserve">Pit fighter</t>
  </si>
  <si>
    <t xml:space="preserve">3xS4 T4 charge=2S5 1S4, reoll parry</t>
  </si>
  <si>
    <t xml:space="preserve">Bounty hunter</t>
  </si>
  <si>
    <t xml:space="preserve">super Ausrüstung, bring GC ein bei mark ooA</t>
  </si>
  <si>
    <t xml:space="preserve">Duellist</t>
  </si>
  <si>
    <t xml:space="preserve">special parry</t>
  </si>
  <si>
    <t xml:space="preserve">Ogre Slave Master</t>
  </si>
  <si>
    <t xml:space="preserve">A3 S4 W3 T4 M6 AS5, capture (mark kosten/2 sind sicher)</t>
  </si>
  <si>
    <t xml:space="preserve">Warlock</t>
  </si>
  <si>
    <t xml:space="preserve">Zauberer</t>
  </si>
  <si>
    <t xml:space="preserve">Clan moulder packmaster</t>
  </si>
  <si>
    <t xml:space="preserve">4 units S3 T3 M5 3xM6</t>
  </si>
  <si>
    <t xml:space="preserve">Black ork</t>
  </si>
  <si>
    <t xml:space="preserve">anti animosity, heavy armor, Ld weitergabe, S4 T4, AS3, M4</t>
  </si>
  <si>
    <t xml:space="preserve">Dark Elf assassin</t>
  </si>
  <si>
    <t xml:space="preserve">M5 S4 T3 -1 foe AS add, super Ausrüstung</t>
  </si>
  <si>
    <t xml:space="preserve">Clan skyre sniper</t>
  </si>
  <si>
    <t xml:space="preserve">S5 shooting 36“ -2AS D3 wounds</t>
  </si>
  <si>
    <t xml:space="preserve">Dark Elf sorceress</t>
  </si>
  <si>
    <t xml:space="preserve">Zauberin</t>
  </si>
  <si>
    <t xml:space="preserve">Witch</t>
  </si>
  <si>
    <t xml:space="preserve">Potions, academic skills, support spells</t>
  </si>
  <si>
    <t xml:space="preserve">Ogre Bodyguard</t>
  </si>
  <si>
    <t xml:space="preserve">A3 S4 W3 T4 M6 AS5</t>
  </si>
  <si>
    <t xml:space="preserve">Barbarian</t>
  </si>
  <si>
    <t xml:space="preserve">Fighter</t>
  </si>
  <si>
    <t xml:space="preserve">Chaos warrior</t>
  </si>
  <si>
    <t xml:space="preserve">mark of the dark gods S4/6 T4 A2</t>
  </si>
  <si>
    <t xml:space="preserve">Goblin herder</t>
  </si>
  <si>
    <t xml:space="preserve">Beast handler/animal handler (giant spider)</t>
  </si>
  <si>
    <t xml:space="preserve">Characteristik Analyse</t>
  </si>
  <si>
    <t xml:space="preserve">gewichtung</t>
  </si>
  <si>
    <t xml:space="preserve">M</t>
  </si>
  <si>
    <t xml:space="preserve">WS</t>
  </si>
  <si>
    <t xml:space="preserve">BS</t>
  </si>
  <si>
    <t xml:space="preserve">T</t>
  </si>
  <si>
    <t xml:space="preserve">W</t>
  </si>
  <si>
    <t xml:space="preserve">I</t>
  </si>
  <si>
    <t xml:space="preserve">A</t>
  </si>
  <si>
    <t xml:space="preserve">Ld</t>
  </si>
  <si>
    <t xml:space="preserve">M/g</t>
  </si>
  <si>
    <t xml:space="preserve">WS/g</t>
  </si>
  <si>
    <t xml:space="preserve">BS/g</t>
  </si>
  <si>
    <t xml:space="preserve">S/g</t>
  </si>
  <si>
    <t xml:space="preserve">T/g</t>
  </si>
  <si>
    <t xml:space="preserve">W/g</t>
  </si>
  <si>
    <t xml:space="preserve">I/g</t>
  </si>
  <si>
    <t xml:space="preserve">A/g</t>
  </si>
  <si>
    <t xml:space="preserve">Ld/g</t>
  </si>
  <si>
    <t xml:space="preserve">Gold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</si>
</sst>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2" displayName="Tabelle2" ref="B21:Q39" headerRowCount="1" totalsRowCount="0" totalsRowShown="0">
  <autoFilter ref="B21:Q39"/>
  <tableColumns count="16">
    <tableColumn id="1" name="name"/>
    <tableColumn id="2" name="type"/>
    <tableColumn id="3" name="range"/>
    <tableColumn id="4" name="strength"/>
    <tableColumn id="5" name="rule"/>
    <tableColumn id="6" name="gc/unit"/>
    <tableColumn id="7" name="Chief"/>
    <tableColumn id="8" name="Braves (¾)"/>
    <tableColumn id="9" name="Shaman"/>
    <tableColumn id="10" name="forest goblins"/>
    <tableColumn id="11" name="Shootaz (5)"/>
    <tableColumn id="12" name="red toof goblinz (5)"/>
    <tableColumn id="13" name="cost"/>
    <tableColumn id="14" name="group"/>
    <tableColumn id="15" name="rating"/>
    <tableColumn id="16" name="Warband Equip Rating"/>
  </tableColumns>
</table>
</file>

<file path=xl/tables/table2.xml><?xml version="1.0" encoding="utf-8"?>
<table xmlns="http://schemas.openxmlformats.org/spreadsheetml/2006/main" id="2" name="Tabelle3" displayName="Tabelle3" ref="B2:O18" headerRowCount="1" totalsRowCount="0" totalsRowShown="0">
  <autoFilter ref="B2:O18"/>
  <tableColumns count="14">
    <tableColumn id="1" name="amount"/>
    <tableColumn id="2" name="name"/>
    <tableColumn id="3" name="cost"/>
    <tableColumn id="4" name="upkeep"/>
    <tableColumn id="5" name="wbr add"/>
    <tableColumn id="6" name="Used cost"/>
    <tableColumn id="7" name="Used UpKeep"/>
    <tableColumn id="8" name="Used wbr add"/>
    <tableColumn id="9" name="wbr/cost"/>
    <tableColumn id="10" name="wbr/upkeep"/>
    <tableColumn id="11" name="Comment"/>
    <tableColumn id="12" name="Spalte1"/>
    <tableColumn id="13" name="Personal rating"/>
    <tableColumn id="14" name="Spalte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39" activeCellId="0" sqref="J39"/>
    </sheetView>
  </sheetViews>
  <sheetFormatPr defaultRowHeight="12.7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1.14"/>
    <col collapsed="false" customWidth="true" hidden="false" outlineLevel="0" max="3" min="3" style="0" width="18.12"/>
    <col collapsed="false" customWidth="true" hidden="false" outlineLevel="0" max="4" min="4" style="0" width="12.42"/>
    <col collapsed="false" customWidth="true" hidden="false" outlineLevel="0" max="5" min="5" style="0" width="11.3"/>
    <col collapsed="false" customWidth="true" hidden="false" outlineLevel="0" max="6" min="6" style="0" width="37.86"/>
    <col collapsed="false" customWidth="true" hidden="false" outlineLevel="0" max="7" min="7" style="0" width="10.71"/>
    <col collapsed="false" customWidth="true" hidden="false" outlineLevel="0" max="8" min="8" style="0" width="9"/>
    <col collapsed="false" customWidth="true" hidden="false" outlineLevel="0" max="9" min="9" style="0" width="18"/>
    <col collapsed="false" customWidth="true" hidden="false" outlineLevel="0" max="10" min="10" style="0" width="11.86"/>
    <col collapsed="false" customWidth="true" hidden="false" outlineLevel="0" max="11" min="11" style="0" width="17"/>
    <col collapsed="false" customWidth="true" hidden="false" outlineLevel="0" max="12" min="12" style="0" width="14.57"/>
    <col collapsed="false" customWidth="true" hidden="false" outlineLevel="0" max="13" min="13" style="0" width="21.57"/>
    <col collapsed="false" customWidth="true" hidden="false" outlineLevel="0" max="14" min="14" style="0" width="8.14"/>
    <col collapsed="false" customWidth="true" hidden="false" outlineLevel="0" max="15" min="15" style="0" width="16.57"/>
    <col collapsed="false" customWidth="true" hidden="false" outlineLevel="0" max="16" min="16" style="0" width="9.59"/>
    <col collapsed="false" customWidth="true" hidden="false" outlineLevel="0" max="17" min="17" style="0" width="24.87"/>
    <col collapsed="false" customWidth="true" hidden="false" outlineLevel="0" max="1025" min="18" style="0" width="9.13"/>
  </cols>
  <sheetData>
    <row r="2" customFormat="false" ht="18" hidden="false" customHeight="false" outlineLevel="0" collapsed="false">
      <c r="B2" s="1" t="s">
        <v>0</v>
      </c>
      <c r="C2" s="2" t="s">
        <v>1</v>
      </c>
      <c r="D2" s="2"/>
      <c r="E2" s="2"/>
      <c r="F2" s="3" t="n">
        <v>43649</v>
      </c>
      <c r="I2" s="0" t="s">
        <v>2</v>
      </c>
      <c r="J2" s="4" t="n">
        <f aca="false">J3+(3*'Hired swords'!B5)+H38+I38+J38</f>
        <v>6</v>
      </c>
    </row>
    <row r="3" customFormat="false" ht="18" hidden="false" customHeight="false" outlineLevel="0" collapsed="false">
      <c r="B3" s="1" t="s">
        <v>3</v>
      </c>
      <c r="E3" s="5"/>
      <c r="F3" s="6"/>
      <c r="I3" s="0" t="s">
        <v>4</v>
      </c>
      <c r="J3" s="7" t="n">
        <f aca="false">E18+'Hired swords'!B19</f>
        <v>4</v>
      </c>
    </row>
    <row r="4" customFormat="false" ht="12.75" hidden="false" customHeight="false" outlineLevel="0" collapsed="false">
      <c r="I4" s="0" t="s">
        <v>5</v>
      </c>
      <c r="J4" s="8" t="n">
        <f aca="false">'Characteristic analysis'!J29+'Hired swords'!O19</f>
        <v>258</v>
      </c>
    </row>
    <row r="5" customFormat="false" ht="15" hidden="false" customHeight="false" outlineLevel="0" collapsed="false">
      <c r="B5" s="9" t="s">
        <v>6</v>
      </c>
      <c r="C5" s="10" t="n">
        <v>500</v>
      </c>
      <c r="I5" s="0" t="s">
        <v>7</v>
      </c>
      <c r="J5" s="4" t="n">
        <f aca="false">E13*10</f>
        <v>10</v>
      </c>
    </row>
    <row r="6" customFormat="false" ht="15" hidden="false" customHeight="false" outlineLevel="0" collapsed="false">
      <c r="B6" s="9" t="s">
        <v>8</v>
      </c>
      <c r="C6" s="9" t="n">
        <f aca="false">G18+N42+'Hired swords'!G19</f>
        <v>333</v>
      </c>
      <c r="I6" s="1" t="s">
        <v>9</v>
      </c>
      <c r="J6" s="9" t="n">
        <f aca="false">5*(E18-E17)+E11*F11+E12*F12+E13*F13+E14*F14+E15*F15+E16*F16+E17*20+SUM(H38:J38)*10+'Hired swords'!I19</f>
        <v>68</v>
      </c>
    </row>
    <row r="7" customFormat="false" ht="15" hidden="false" customHeight="false" outlineLevel="0" collapsed="false">
      <c r="B7" s="9" t="s">
        <v>10</v>
      </c>
      <c r="C7" s="11" t="n">
        <f aca="false">C5-C6</f>
        <v>167</v>
      </c>
      <c r="I7" s="0" t="s">
        <v>11</v>
      </c>
      <c r="J7" s="9" t="n">
        <f aca="false">ROUNDUP(J3/4,0)</f>
        <v>1</v>
      </c>
    </row>
    <row r="8" customFormat="false" ht="12.75" hidden="false" customHeight="false" outlineLevel="0" collapsed="false">
      <c r="B8" s="4" t="s">
        <v>12</v>
      </c>
      <c r="C8" s="0" t="n">
        <f aca="false">'Hired swords'!H19</f>
        <v>15</v>
      </c>
      <c r="I8" s="12" t="s">
        <v>13</v>
      </c>
      <c r="J8" s="13" t="n">
        <f aca="false">Q42</f>
        <v>33</v>
      </c>
      <c r="K8" s="0" t="n">
        <f aca="false">Q43</f>
        <v>25</v>
      </c>
      <c r="L8" s="0" t="n">
        <f aca="false">Q44</f>
        <v>8</v>
      </c>
    </row>
    <row r="9" customFormat="false" ht="15.75" hidden="false" customHeight="false" outlineLevel="0" collapsed="false">
      <c r="J9" s="7" t="n">
        <f aca="false">(J4+J5+J6+J8)*J7</f>
        <v>369</v>
      </c>
    </row>
    <row r="10" customFormat="false" ht="12.75" hidden="false" customHeight="false" outlineLevel="0" collapsed="false">
      <c r="C10" s="14" t="s">
        <v>14</v>
      </c>
      <c r="D10" s="14" t="s">
        <v>15</v>
      </c>
      <c r="E10" s="14" t="s">
        <v>16</v>
      </c>
      <c r="F10" s="14" t="s">
        <v>17</v>
      </c>
      <c r="G10" s="14" t="s">
        <v>18</v>
      </c>
    </row>
    <row r="11" customFormat="false" ht="12.75" hidden="false" customHeight="false" outlineLevel="0" collapsed="false">
      <c r="B11" s="15" t="s">
        <v>19</v>
      </c>
      <c r="C11" s="0" t="s">
        <v>20</v>
      </c>
      <c r="D11" s="0" t="n">
        <v>50</v>
      </c>
      <c r="E11" s="16" t="n">
        <v>1</v>
      </c>
      <c r="F11" s="16" t="n">
        <v>17</v>
      </c>
      <c r="G11" s="0" t="n">
        <f aca="false">E11*D11</f>
        <v>50</v>
      </c>
    </row>
    <row r="12" customFormat="false" ht="12.75" hidden="false" customHeight="false" outlineLevel="0" collapsed="false">
      <c r="B12" s="15"/>
      <c r="C12" s="1" t="s">
        <v>21</v>
      </c>
      <c r="D12" s="0" t="n">
        <v>20</v>
      </c>
      <c r="E12" s="16" t="n">
        <v>0</v>
      </c>
      <c r="F12" s="16" t="n">
        <v>6</v>
      </c>
      <c r="G12" s="0" t="n">
        <f aca="false">E12*D12</f>
        <v>0</v>
      </c>
      <c r="I12" s="17" t="s">
        <v>22</v>
      </c>
      <c r="J12" s="17"/>
      <c r="K12" s="4" t="s">
        <v>23</v>
      </c>
      <c r="N12" s="0" t="s">
        <v>24</v>
      </c>
      <c r="O12" s="0" t="s">
        <v>25</v>
      </c>
    </row>
    <row r="13" customFormat="false" ht="12.75" hidden="false" customHeight="false" outlineLevel="0" collapsed="false">
      <c r="B13" s="15"/>
      <c r="C13" s="0" t="s">
        <v>26</v>
      </c>
      <c r="D13" s="0" t="n">
        <v>20</v>
      </c>
      <c r="E13" s="16" t="n">
        <v>1</v>
      </c>
      <c r="F13" s="16" t="n">
        <v>6</v>
      </c>
      <c r="G13" s="0" t="n">
        <f aca="false">E13*D13</f>
        <v>20</v>
      </c>
      <c r="I13" s="0" t="n">
        <f aca="false">J6+J6*50%</f>
        <v>102</v>
      </c>
      <c r="J13" s="1" t="s">
        <v>27</v>
      </c>
      <c r="K13" s="0" t="n">
        <v>223</v>
      </c>
      <c r="N13" s="0" t="s">
        <v>28</v>
      </c>
      <c r="O13" s="0" t="s">
        <v>29</v>
      </c>
    </row>
    <row r="14" customFormat="false" ht="12.75" hidden="false" customHeight="false" outlineLevel="0" collapsed="false">
      <c r="B14" s="15" t="s">
        <v>30</v>
      </c>
      <c r="C14" s="0" t="s">
        <v>31</v>
      </c>
      <c r="D14" s="0" t="n">
        <v>15</v>
      </c>
      <c r="E14" s="16" t="n">
        <v>0</v>
      </c>
      <c r="F14" s="16" t="n">
        <v>0</v>
      </c>
      <c r="G14" s="0" t="n">
        <f aca="false">E14*D14</f>
        <v>0</v>
      </c>
      <c r="I14" s="1" t="n">
        <f aca="false">J6+J6*75%</f>
        <v>119</v>
      </c>
      <c r="J14" s="1" t="s">
        <v>32</v>
      </c>
      <c r="N14" s="0" t="s">
        <v>33</v>
      </c>
      <c r="O14" s="0" t="s">
        <v>26</v>
      </c>
    </row>
    <row r="15" customFormat="false" ht="12.75" hidden="false" customHeight="false" outlineLevel="0" collapsed="false">
      <c r="B15" s="15"/>
      <c r="C15" s="0" t="s">
        <v>34</v>
      </c>
      <c r="D15" s="0" t="n">
        <v>20</v>
      </c>
      <c r="E15" s="16" t="n">
        <v>1</v>
      </c>
      <c r="F15" s="16" t="n">
        <v>0</v>
      </c>
      <c r="G15" s="0" t="n">
        <f aca="false">E15*D15</f>
        <v>20</v>
      </c>
      <c r="I15" s="1" t="n">
        <f aca="false">J6+J6*100%</f>
        <v>136</v>
      </c>
      <c r="J15" s="1" t="s">
        <v>35</v>
      </c>
      <c r="N15" s="0" t="s">
        <v>36</v>
      </c>
      <c r="O15" s="0" t="s">
        <v>37</v>
      </c>
    </row>
    <row r="16" customFormat="false" ht="12.75" hidden="false" customHeight="false" outlineLevel="0" collapsed="false">
      <c r="B16" s="15"/>
      <c r="C16" s="0" t="s">
        <v>38</v>
      </c>
      <c r="D16" s="0" t="n">
        <v>25</v>
      </c>
      <c r="E16" s="16" t="n">
        <v>0</v>
      </c>
      <c r="F16" s="16" t="n">
        <v>0</v>
      </c>
      <c r="G16" s="0" t="n">
        <f aca="false">E16*D16</f>
        <v>0</v>
      </c>
      <c r="I16" s="1" t="n">
        <f aca="false">J6+J6*150%</f>
        <v>170</v>
      </c>
      <c r="J16" s="1" t="s">
        <v>39</v>
      </c>
    </row>
    <row r="17" customFormat="false" ht="12.75" hidden="false" customHeight="false" outlineLevel="0" collapsed="false">
      <c r="B17" s="15"/>
      <c r="C17" s="12" t="s">
        <v>40</v>
      </c>
      <c r="D17" s="18" t="n">
        <v>200</v>
      </c>
      <c r="E17" s="19" t="n">
        <v>0</v>
      </c>
      <c r="F17" s="19" t="n">
        <v>0</v>
      </c>
      <c r="G17" s="18" t="n">
        <f aca="false">E17*D17</f>
        <v>0</v>
      </c>
      <c r="I17" s="0" t="n">
        <f aca="false">J6+J6*300%</f>
        <v>272</v>
      </c>
      <c r="J17" s="20" t="s">
        <v>41</v>
      </c>
    </row>
    <row r="18" customFormat="false" ht="15.75" hidden="false" customHeight="false" outlineLevel="0" collapsed="false">
      <c r="C18" s="21" t="s">
        <v>42</v>
      </c>
      <c r="E18" s="7" t="n">
        <f aca="false">SUM(E11:E17)+C44</f>
        <v>3</v>
      </c>
      <c r="G18" s="7" t="n">
        <f aca="false">SUM(G11:G17)</f>
        <v>90</v>
      </c>
    </row>
    <row r="19" customFormat="false" ht="12.75" hidden="false" customHeight="false" outlineLevel="0" collapsed="false">
      <c r="B19" s="22"/>
      <c r="F19" s="4"/>
      <c r="I19" s="23" t="s">
        <v>43</v>
      </c>
      <c r="J19" s="23"/>
      <c r="K19" s="23"/>
      <c r="L19" s="23"/>
      <c r="M19" s="23"/>
      <c r="N19" s="23"/>
    </row>
    <row r="20" customFormat="false" ht="15.75" hidden="false" customHeight="false" outlineLevel="0" collapsed="false">
      <c r="B20" s="7"/>
      <c r="C20" s="7"/>
      <c r="I20" s="23" t="s">
        <v>44</v>
      </c>
      <c r="J20" s="23"/>
      <c r="K20" s="23"/>
      <c r="L20" s="23" t="s">
        <v>30</v>
      </c>
      <c r="M20" s="23"/>
      <c r="N20" s="23"/>
    </row>
    <row r="21" customFormat="false" ht="12.75" hidden="false" customHeight="false" outlineLevel="0" collapsed="false">
      <c r="B21" s="14" t="s">
        <v>45</v>
      </c>
      <c r="C21" s="24" t="s">
        <v>46</v>
      </c>
      <c r="D21" s="24" t="s">
        <v>47</v>
      </c>
      <c r="E21" s="24" t="s">
        <v>48</v>
      </c>
      <c r="F21" s="24" t="s">
        <v>49</v>
      </c>
      <c r="G21" s="14" t="s">
        <v>50</v>
      </c>
      <c r="H21" s="14" t="str">
        <f aca="false">C11</f>
        <v>Chief</v>
      </c>
      <c r="I21" s="14" t="str">
        <f aca="false">C12</f>
        <v>Braves (¾)</v>
      </c>
      <c r="J21" s="14" t="str">
        <f aca="false">C13</f>
        <v>Shaman</v>
      </c>
      <c r="K21" s="14" t="str">
        <f aca="false">C14</f>
        <v>forest goblins</v>
      </c>
      <c r="L21" s="14" t="str">
        <f aca="false">C15</f>
        <v>Shootaz (5)</v>
      </c>
      <c r="M21" s="14" t="str">
        <f aca="false">C16</f>
        <v>red toof goblinz (5)</v>
      </c>
      <c r="N21" s="14" t="s">
        <v>51</v>
      </c>
      <c r="O21" s="14" t="s">
        <v>52</v>
      </c>
      <c r="P21" s="14" t="s">
        <v>53</v>
      </c>
      <c r="Q21" s="14" t="s">
        <v>54</v>
      </c>
    </row>
    <row r="22" customFormat="false" ht="12.75" hidden="false" customHeight="false" outlineLevel="0" collapsed="false">
      <c r="B22" s="0" t="s">
        <v>55</v>
      </c>
      <c r="C22" s="0" t="s">
        <v>56</v>
      </c>
      <c r="E22" s="25" t="s">
        <v>57</v>
      </c>
      <c r="F22" s="1" t="s">
        <v>58</v>
      </c>
      <c r="G22" s="0" t="n">
        <v>0</v>
      </c>
      <c r="H22" s="0" t="n">
        <f aca="false">E11</f>
        <v>1</v>
      </c>
      <c r="I22" s="0" t="n">
        <f aca="false">E12</f>
        <v>0</v>
      </c>
      <c r="J22" s="0" t="n">
        <f aca="false">E13</f>
        <v>1</v>
      </c>
      <c r="K22" s="0" t="n">
        <f aca="false">E14</f>
        <v>0</v>
      </c>
      <c r="L22" s="0" t="n">
        <f aca="false">E15</f>
        <v>1</v>
      </c>
      <c r="M22" s="0" t="n">
        <f aca="false">E16</f>
        <v>0</v>
      </c>
      <c r="N22" s="0" t="n">
        <f aca="false">SUM(H22:M22)*G22</f>
        <v>0</v>
      </c>
      <c r="O22" s="1" t="s">
        <v>59</v>
      </c>
      <c r="P22" s="0" t="n">
        <v>1</v>
      </c>
      <c r="Q22" s="1" t="n">
        <f aca="false">P22*SUM(H22:M22)</f>
        <v>3</v>
      </c>
    </row>
    <row r="23" customFormat="false" ht="12.75" hidden="false" customHeight="false" outlineLevel="0" collapsed="false">
      <c r="B23" s="0" t="s">
        <v>60</v>
      </c>
      <c r="C23" s="0" t="s">
        <v>56</v>
      </c>
      <c r="E23" s="25" t="s">
        <v>57</v>
      </c>
      <c r="F23" s="1" t="s">
        <v>58</v>
      </c>
      <c r="G23" s="0" t="n">
        <v>2</v>
      </c>
      <c r="H23" s="0" t="n">
        <v>0</v>
      </c>
      <c r="I23" s="0" t="n">
        <v>0</v>
      </c>
      <c r="J23" s="0" t="n">
        <v>0</v>
      </c>
      <c r="K23" s="0" t="n">
        <f aca="false">K22</f>
        <v>0</v>
      </c>
      <c r="L23" s="0" t="n">
        <v>0</v>
      </c>
      <c r="M23" s="0" t="n">
        <v>0</v>
      </c>
      <c r="N23" s="0" t="n">
        <f aca="false">SUM(H23:M23)*G23</f>
        <v>0</v>
      </c>
      <c r="O23" s="1" t="s">
        <v>59</v>
      </c>
      <c r="P23" s="0" t="n">
        <v>1</v>
      </c>
      <c r="Q23" s="1" t="n">
        <f aca="false">P23*SUM(H23:M23)</f>
        <v>0</v>
      </c>
    </row>
    <row r="24" customFormat="false" ht="12.75" hidden="false" customHeight="false" outlineLevel="0" collapsed="false">
      <c r="B24" s="0" t="s">
        <v>61</v>
      </c>
      <c r="C24" s="0" t="s">
        <v>56</v>
      </c>
      <c r="E24" s="25" t="s">
        <v>57</v>
      </c>
      <c r="F24" s="1" t="s">
        <v>62</v>
      </c>
      <c r="G24" s="0" t="n">
        <v>5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f aca="false">SUM(H24:M24)*G24</f>
        <v>0</v>
      </c>
      <c r="O24" s="1" t="s">
        <v>59</v>
      </c>
      <c r="P24" s="0" t="n">
        <v>3</v>
      </c>
      <c r="Q24" s="1" t="n">
        <f aca="false">P24*SUM(H24:M24)</f>
        <v>0</v>
      </c>
    </row>
    <row r="25" customFormat="false" ht="12.75" hidden="false" customHeight="false" outlineLevel="0" collapsed="false">
      <c r="B25" s="0" t="s">
        <v>63</v>
      </c>
      <c r="C25" s="1" t="s">
        <v>56</v>
      </c>
      <c r="E25" s="25" t="s">
        <v>57</v>
      </c>
      <c r="F25" s="1" t="s">
        <v>64</v>
      </c>
      <c r="G25" s="0" t="n">
        <v>5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f aca="false">SUM(H25:M25)*G25</f>
        <v>0</v>
      </c>
      <c r="O25" s="1" t="s">
        <v>65</v>
      </c>
      <c r="P25" s="0" t="n">
        <v>4</v>
      </c>
      <c r="Q25" s="1" t="n">
        <f aca="false">P25*SUM(H25:M25)</f>
        <v>0</v>
      </c>
    </row>
    <row r="26" customFormat="false" ht="12.75" hidden="false" customHeight="false" outlineLevel="0" collapsed="false">
      <c r="B26" s="0" t="s">
        <v>66</v>
      </c>
      <c r="C26" s="1" t="s">
        <v>56</v>
      </c>
      <c r="E26" s="25" t="s">
        <v>57</v>
      </c>
      <c r="F26" s="1" t="s">
        <v>67</v>
      </c>
      <c r="G26" s="0" t="n">
        <v>5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f aca="false">SUM(H26:M26)*G26</f>
        <v>0</v>
      </c>
      <c r="O26" s="1" t="s">
        <v>59</v>
      </c>
      <c r="P26" s="0" t="n">
        <v>4</v>
      </c>
      <c r="Q26" s="1" t="n">
        <f aca="false">P26*SUM(H26:M26)</f>
        <v>0</v>
      </c>
    </row>
    <row r="27" customFormat="false" ht="12.75" hidden="false" customHeight="false" outlineLevel="0" collapsed="false">
      <c r="B27" s="0" t="s">
        <v>68</v>
      </c>
      <c r="C27" s="1" t="s">
        <v>56</v>
      </c>
      <c r="E27" s="25" t="s">
        <v>57</v>
      </c>
      <c r="F27" s="1" t="s">
        <v>69</v>
      </c>
      <c r="G27" s="0" t="n">
        <v>10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f aca="false">SUM(H27:M27)*G27</f>
        <v>0</v>
      </c>
      <c r="O27" s="1" t="s">
        <v>59</v>
      </c>
      <c r="P27" s="0" t="n">
        <v>4</v>
      </c>
      <c r="Q27" s="1" t="n">
        <f aca="false">P27*SUM(H27:M27)</f>
        <v>0</v>
      </c>
    </row>
    <row r="28" customFormat="false" ht="12.75" hidden="false" customHeight="false" outlineLevel="0" collapsed="false">
      <c r="B28" s="0" t="s">
        <v>70</v>
      </c>
      <c r="C28" s="1" t="s">
        <v>56</v>
      </c>
      <c r="E28" s="25" t="s">
        <v>71</v>
      </c>
      <c r="F28" s="1" t="s">
        <v>72</v>
      </c>
      <c r="G28" s="0" t="n">
        <v>10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f aca="false">0</f>
        <v>0</v>
      </c>
      <c r="N28" s="0" t="n">
        <f aca="false">SUM(H28:M28)*G28</f>
        <v>0</v>
      </c>
      <c r="O28" s="1" t="s">
        <v>65</v>
      </c>
      <c r="P28" s="0" t="n">
        <v>4</v>
      </c>
      <c r="Q28" s="1" t="n">
        <f aca="false">P28*SUM(H28:M28)</f>
        <v>0</v>
      </c>
    </row>
    <row r="29" customFormat="false" ht="12.75" hidden="false" customHeight="false" outlineLevel="0" collapsed="false">
      <c r="B29" s="0" t="s">
        <v>73</v>
      </c>
      <c r="C29" s="1" t="s">
        <v>56</v>
      </c>
      <c r="E29" s="25" t="s">
        <v>74</v>
      </c>
      <c r="F29" s="1" t="s">
        <v>75</v>
      </c>
      <c r="G29" s="0" t="n">
        <v>15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f aca="false">SUM(H29:M29)*G29</f>
        <v>0</v>
      </c>
      <c r="O29" s="1" t="s">
        <v>65</v>
      </c>
      <c r="P29" s="0" t="n">
        <v>4</v>
      </c>
      <c r="Q29" s="1" t="n">
        <f aca="false">P29*SUM(H29:M29)</f>
        <v>0</v>
      </c>
    </row>
    <row r="30" customFormat="false" ht="12.75" hidden="false" customHeight="false" outlineLevel="0" collapsed="false">
      <c r="B30" s="0" t="s">
        <v>76</v>
      </c>
      <c r="C30" s="1" t="s">
        <v>56</v>
      </c>
      <c r="E30" s="25"/>
      <c r="F30" s="1" t="s">
        <v>77</v>
      </c>
      <c r="G30" s="0" t="n">
        <v>20</v>
      </c>
      <c r="H30" s="0" t="n">
        <v>1</v>
      </c>
      <c r="I30" s="0" t="n">
        <v>0</v>
      </c>
      <c r="J30" s="0" t="n">
        <f aca="false">E13</f>
        <v>1</v>
      </c>
      <c r="K30" s="0" t="n">
        <v>0</v>
      </c>
      <c r="L30" s="0" t="n">
        <v>0</v>
      </c>
      <c r="M30" s="0" t="n">
        <v>0</v>
      </c>
      <c r="N30" s="0" t="n">
        <f aca="false">SUM(H30:M30)*G30</f>
        <v>40</v>
      </c>
      <c r="O30" s="1" t="s">
        <v>65</v>
      </c>
      <c r="P30" s="0" t="n">
        <v>5</v>
      </c>
      <c r="Q30" s="1" t="n">
        <f aca="false">P30*SUM(H30:M30)</f>
        <v>10</v>
      </c>
    </row>
    <row r="31" customFormat="false" ht="12.75" hidden="false" customHeight="false" outlineLevel="0" collapsed="false">
      <c r="B31" s="0" t="s">
        <v>78</v>
      </c>
      <c r="C31" s="1" t="s">
        <v>56</v>
      </c>
      <c r="E31" s="25" t="s">
        <v>57</v>
      </c>
      <c r="F31" s="1"/>
      <c r="G31" s="0" t="n">
        <v>3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f aca="false">E15</f>
        <v>1</v>
      </c>
      <c r="M31" s="0" t="n">
        <f aca="false">M22</f>
        <v>0</v>
      </c>
      <c r="N31" s="0" t="n">
        <f aca="false">SUM(H31:M31)*G31</f>
        <v>3</v>
      </c>
      <c r="O31" s="1" t="s">
        <v>65</v>
      </c>
      <c r="P31" s="0" t="n">
        <v>2</v>
      </c>
      <c r="Q31" s="1" t="n">
        <f aca="false">P31*SUM(H31:M31)</f>
        <v>2</v>
      </c>
    </row>
    <row r="32" customFormat="false" ht="12.75" hidden="false" customHeight="false" outlineLevel="0" collapsed="false">
      <c r="B32" s="0" t="s">
        <v>79</v>
      </c>
      <c r="C32" s="0" t="s">
        <v>80</v>
      </c>
      <c r="D32" s="0" t="n">
        <v>16</v>
      </c>
      <c r="E32" s="25" t="s">
        <v>81</v>
      </c>
      <c r="F32" s="1"/>
      <c r="G32" s="0" t="n">
        <v>5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f aca="false">SUM(H32:M32)*G32</f>
        <v>0</v>
      </c>
      <c r="O32" s="1" t="s">
        <v>59</v>
      </c>
      <c r="P32" s="0" t="n">
        <v>3</v>
      </c>
      <c r="Q32" s="1" t="n">
        <f aca="false">P32*SUM(H32:M32)</f>
        <v>0</v>
      </c>
    </row>
    <row r="33" customFormat="false" ht="12.75" hidden="false" customHeight="false" outlineLevel="0" collapsed="false">
      <c r="B33" s="0" t="s">
        <v>82</v>
      </c>
      <c r="C33" s="0" t="s">
        <v>80</v>
      </c>
      <c r="E33" s="25"/>
      <c r="F33" s="1" t="s">
        <v>83</v>
      </c>
      <c r="G33" s="0" t="n">
        <v>25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f aca="false">SUM(H33:M33)*G33</f>
        <v>0</v>
      </c>
      <c r="O33" s="1" t="s">
        <v>65</v>
      </c>
      <c r="P33" s="0" t="n">
        <v>3</v>
      </c>
      <c r="Q33" s="1" t="n">
        <f aca="false">P33*SUM(H33:M33)</f>
        <v>0</v>
      </c>
    </row>
    <row r="34" customFormat="false" ht="12.75" hidden="false" customHeight="false" outlineLevel="0" collapsed="false">
      <c r="B34" s="0" t="s">
        <v>84</v>
      </c>
      <c r="C34" s="0" t="s">
        <v>85</v>
      </c>
      <c r="E34" s="25"/>
      <c r="F34" s="1" t="s">
        <v>86</v>
      </c>
      <c r="G34" s="0" t="n">
        <v>5</v>
      </c>
      <c r="H34" s="0" t="n">
        <v>1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f aca="false">SUM(H34:M34)*G34</f>
        <v>5</v>
      </c>
      <c r="O34" s="1" t="s">
        <v>59</v>
      </c>
      <c r="P34" s="0" t="n">
        <v>1</v>
      </c>
      <c r="Q34" s="1" t="n">
        <f aca="false">P34*SUM(H34:M34)</f>
        <v>1</v>
      </c>
    </row>
    <row r="35" customFormat="false" ht="12.75" hidden="false" customHeight="false" outlineLevel="0" collapsed="false">
      <c r="B35" s="0" t="s">
        <v>87</v>
      </c>
      <c r="C35" s="0" t="s">
        <v>85</v>
      </c>
      <c r="E35" s="25"/>
      <c r="F35" s="1" t="s">
        <v>88</v>
      </c>
      <c r="G35" s="0" t="n">
        <v>20</v>
      </c>
      <c r="H35" s="0" t="n">
        <v>1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f aca="false">SUM(H35:M35)*G35</f>
        <v>20</v>
      </c>
      <c r="O35" s="1" t="s">
        <v>65</v>
      </c>
      <c r="P35" s="0" t="n">
        <v>2</v>
      </c>
      <c r="Q35" s="1" t="n">
        <f aca="false">P35*SUM(H35:M35)</f>
        <v>2</v>
      </c>
    </row>
    <row r="36" customFormat="false" ht="12.75" hidden="false" customHeight="false" outlineLevel="0" collapsed="false">
      <c r="B36" s="20" t="s">
        <v>89</v>
      </c>
      <c r="C36" s="20" t="s">
        <v>90</v>
      </c>
      <c r="D36" s="20"/>
      <c r="E36" s="26"/>
      <c r="F36" s="20" t="s">
        <v>91</v>
      </c>
      <c r="G36" s="0" t="n">
        <v>25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f aca="false">SUM(H36:M36)*G36</f>
        <v>0</v>
      </c>
      <c r="O36" s="1" t="s">
        <v>59</v>
      </c>
      <c r="P36" s="0" t="n">
        <v>3</v>
      </c>
      <c r="Q36" s="1" t="n">
        <f aca="false">P36*SUM(H36:M36)</f>
        <v>0</v>
      </c>
    </row>
    <row r="37" customFormat="false" ht="12.75" hidden="false" customHeight="false" outlineLevel="0" collapsed="false">
      <c r="B37" s="0" t="s">
        <v>92</v>
      </c>
      <c r="C37" s="0" t="s">
        <v>93</v>
      </c>
      <c r="F37" s="25" t="s">
        <v>94</v>
      </c>
      <c r="G37" s="0" t="n">
        <v>40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f aca="false">SUM(H37:M37)*G37</f>
        <v>0</v>
      </c>
      <c r="O37" s="1" t="s">
        <v>65</v>
      </c>
      <c r="P37" s="0" t="n">
        <v>2</v>
      </c>
      <c r="Q37" s="1" t="n">
        <f aca="false">P37*SUM(H37:M37)</f>
        <v>0</v>
      </c>
    </row>
    <row r="38" customFormat="false" ht="12.75" hidden="false" customHeight="false" outlineLevel="0" collapsed="false">
      <c r="B38" s="0" t="s">
        <v>95</v>
      </c>
      <c r="C38" s="20" t="s">
        <v>96</v>
      </c>
      <c r="D38" s="20"/>
      <c r="E38" s="26" t="s">
        <v>97</v>
      </c>
      <c r="F38" s="20" t="s">
        <v>98</v>
      </c>
      <c r="G38" s="0" t="n">
        <v>45</v>
      </c>
      <c r="H38" s="0" t="n">
        <v>1</v>
      </c>
      <c r="I38" s="0" t="n">
        <v>0</v>
      </c>
      <c r="J38" s="0" t="n">
        <v>1</v>
      </c>
      <c r="K38" s="0" t="n">
        <v>0</v>
      </c>
      <c r="L38" s="0" t="n">
        <v>0</v>
      </c>
      <c r="M38" s="0" t="n">
        <v>0</v>
      </c>
      <c r="N38" s="0" t="n">
        <f aca="false">SUM(H38:M38)*G38</f>
        <v>90</v>
      </c>
      <c r="O38" s="1" t="s">
        <v>65</v>
      </c>
      <c r="P38" s="0" t="n">
        <v>5</v>
      </c>
      <c r="Q38" s="1" t="n">
        <f aca="false">P38*SUM(H38:M38)</f>
        <v>10</v>
      </c>
    </row>
    <row r="39" customFormat="false" ht="12.75" hidden="false" customHeight="false" outlineLevel="0" collapsed="false">
      <c r="B39" s="20" t="s">
        <v>99</v>
      </c>
      <c r="C39" s="20" t="s">
        <v>93</v>
      </c>
      <c r="D39" s="20"/>
      <c r="E39" s="26"/>
      <c r="F39" s="20" t="s">
        <v>100</v>
      </c>
      <c r="G39" s="0" t="n">
        <v>50</v>
      </c>
      <c r="H39" s="0" t="n">
        <v>0</v>
      </c>
      <c r="I39" s="0" t="n">
        <v>0</v>
      </c>
      <c r="J39" s="0" t="n">
        <f aca="false">E13</f>
        <v>1</v>
      </c>
      <c r="K39" s="0" t="n">
        <v>0</v>
      </c>
      <c r="L39" s="0" t="n">
        <v>0</v>
      </c>
      <c r="M39" s="0" t="n">
        <v>0</v>
      </c>
      <c r="N39" s="0" t="n">
        <f aca="false">SUM(H39:M39)*G39</f>
        <v>50</v>
      </c>
      <c r="O39" s="1" t="s">
        <v>33</v>
      </c>
      <c r="P39" s="0" t="n">
        <v>2</v>
      </c>
      <c r="Q39" s="1" t="n">
        <f aca="false">P39*SUM(H39:M39)</f>
        <v>2</v>
      </c>
    </row>
    <row r="40" customFormat="false" ht="12.75" hidden="false" customHeight="false" outlineLevel="0" collapsed="false">
      <c r="B40" s="20" t="s">
        <v>101</v>
      </c>
      <c r="C40" s="20" t="s">
        <v>80</v>
      </c>
      <c r="D40" s="20" t="n">
        <v>8</v>
      </c>
      <c r="E40" s="25" t="s">
        <v>57</v>
      </c>
      <c r="F40" s="20" t="s">
        <v>102</v>
      </c>
      <c r="G40" s="0" t="n">
        <v>15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f aca="false">E15</f>
        <v>1</v>
      </c>
      <c r="M40" s="0" t="n">
        <v>0</v>
      </c>
      <c r="N40" s="0" t="n">
        <f aca="false">SUM(H40:M40)*G40</f>
        <v>15</v>
      </c>
      <c r="O40" s="1" t="s">
        <v>36</v>
      </c>
      <c r="P40" s="0" t="n">
        <v>3</v>
      </c>
      <c r="Q40" s="1" t="n">
        <f aca="false">P40*SUM(H40:M40)</f>
        <v>3</v>
      </c>
    </row>
    <row r="41" customFormat="false" ht="12.75" hidden="false" customHeight="false" outlineLevel="0" collapsed="false">
      <c r="E41" s="25"/>
    </row>
    <row r="42" customFormat="false" ht="15.75" hidden="false" customHeight="false" outlineLevel="0" collapsed="false">
      <c r="E42" s="25"/>
      <c r="H42" s="27" t="n">
        <f aca="false">H22*$G22+H23*$G23+H24*$G24+H25*$G25+H26*$G26+H27*$G27+H28*$G28+H29*$G29+H30*$G30+H31*$G31+H32*$G32+H33*$G33+H34*$G34+H35*$G35+H36*$G36+H37*$G37+H38*$G38+H39*$G39+G40*H40</f>
        <v>90</v>
      </c>
      <c r="I42" s="27" t="n">
        <f aca="false">I22*$G22+I23*$G23+I24*$G24+I25*$G25+I26*$G26+I27*$G27+I28*$G28+I29*$G29+I30*$G30+I31*$G31+I32*$G32+I33*$G33+I34*$G34+I35*$G35+I36*$G36+I37*$G37+I38*$G38+I39*$G39+G40*I40</f>
        <v>0</v>
      </c>
      <c r="J42" s="27" t="n">
        <f aca="false">J22*$G22+J23*$G23+J24*$G24+J25*$G25+J26*$G26+J27*$G27+J28*$G28+J29*$G29+J30*$G30+J31*$G31+J32*$G32+J33*$G33+J34*$G34+J35*$G35+J36*$G36+J37*$G37+J38*$G38+J39*$G39+G40*J40</f>
        <v>115</v>
      </c>
      <c r="K42" s="27" t="n">
        <f aca="false">K22*$G22+K23*$G23+K24*$G24+K25*$G25+K26*$G26+K27*$G27+K28*$G28+K29*$G29+K30*$G30+K31*$G31+K32*$G32+K33*$G33+K34*$G34+K35*$G35+K36*$G36+K37*$G37+K38*$G38+K39*$G39+G40*K40</f>
        <v>0</v>
      </c>
      <c r="L42" s="27" t="n">
        <f aca="false">L22*$G22+L23*$G23+L24*$G24+L25*$G25+L26*$G26+L27*$G27+L28*$G28+L29*$G29+L30*$G30+L31*$G31+L32*$G32+L33*$G33+L34*$G34+L35*$G35+L36*$G36+L37*$G37+L38*$G38+L39*$G39+G40*L40</f>
        <v>18</v>
      </c>
      <c r="M42" s="27" t="n">
        <f aca="false">M22*$G22+M23*$G23+M24*$G24+M25*$G25+M26*$G26+M27*$G27+M28*$G28+M29*$G29+M30*$G30+M31*$G31+M32*$G32+M33*$G33+M34*$G34+M35*$G35+M36*$G36+M37*$G37+M38*$G38+M39*$G39+G40*M40</f>
        <v>0</v>
      </c>
      <c r="N42" s="7" t="n">
        <f aca="false">SUM(N22:N40)</f>
        <v>223</v>
      </c>
      <c r="O42" s="22"/>
      <c r="P42" s="0" t="s">
        <v>103</v>
      </c>
      <c r="Q42" s="7" t="n">
        <f aca="false">SUM(Q22:Q40)</f>
        <v>33</v>
      </c>
    </row>
    <row r="43" customFormat="false" ht="12.75" hidden="false" customHeight="false" outlineLevel="0" collapsed="false">
      <c r="B43" s="20"/>
      <c r="C43" s="20"/>
      <c r="D43" s="20"/>
      <c r="E43" s="26"/>
      <c r="F43" s="20"/>
      <c r="G43" s="22"/>
      <c r="O43" s="1"/>
      <c r="P43" s="0" t="s">
        <v>104</v>
      </c>
      <c r="Q43" s="0" t="n">
        <f aca="false">SUM(Q22:Q40)-Q44</f>
        <v>25</v>
      </c>
    </row>
    <row r="44" customFormat="false" ht="12.75" hidden="false" customHeight="false" outlineLevel="0" collapsed="false">
      <c r="O44" s="1"/>
      <c r="P44" s="0" t="s">
        <v>105</v>
      </c>
      <c r="Q44" s="0" t="n">
        <f aca="false">SUM(Q34:Q35)+IF(Q38&gt;0,(Q38/(Q38/P38)),0)+Q27</f>
        <v>8</v>
      </c>
    </row>
  </sheetData>
  <mergeCells count="6">
    <mergeCell ref="B11:B13"/>
    <mergeCell ref="I12:J12"/>
    <mergeCell ref="B14:B17"/>
    <mergeCell ref="I19:N19"/>
    <mergeCell ref="I20:K20"/>
    <mergeCell ref="L20:N2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1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F13" activeCellId="0" sqref="F13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.01"/>
    <col collapsed="false" customWidth="true" hidden="false" outlineLevel="0" max="11" min="3" style="0" width="8.14"/>
    <col collapsed="false" customWidth="true" hidden="false" outlineLevel="0" max="21" min="12" style="0" width="9"/>
    <col collapsed="false" customWidth="true" hidden="false" outlineLevel="0" max="1025" min="22" style="0" width="9.13"/>
  </cols>
  <sheetData>
    <row r="2" customFormat="false" ht="12.75" hidden="false" customHeight="false" outlineLevel="0" collapsed="false">
      <c r="C2" s="4" t="s">
        <v>106</v>
      </c>
      <c r="D2" s="4" t="s">
        <v>107</v>
      </c>
      <c r="E2" s="4" t="s">
        <v>108</v>
      </c>
      <c r="F2" s="4" t="s">
        <v>109</v>
      </c>
      <c r="G2" s="4" t="s">
        <v>110</v>
      </c>
      <c r="H2" s="4" t="s">
        <v>111</v>
      </c>
      <c r="I2" s="4" t="s">
        <v>112</v>
      </c>
      <c r="J2" s="4" t="s">
        <v>113</v>
      </c>
      <c r="K2" s="4" t="s">
        <v>114</v>
      </c>
      <c r="L2" s="4" t="s">
        <v>115</v>
      </c>
      <c r="M2" s="4" t="s">
        <v>116</v>
      </c>
      <c r="N2" s="4" t="s">
        <v>117</v>
      </c>
      <c r="O2" s="4" t="s">
        <v>118</v>
      </c>
      <c r="P2" s="4" t="s">
        <v>119</v>
      </c>
      <c r="Q2" s="4" t="s">
        <v>120</v>
      </c>
      <c r="R2" s="4" t="s">
        <v>121</v>
      </c>
      <c r="S2" s="4" t="s">
        <v>122</v>
      </c>
      <c r="T2" s="4" t="s">
        <v>123</v>
      </c>
      <c r="U2" s="4" t="s">
        <v>124</v>
      </c>
    </row>
    <row r="3" customFormat="false" ht="12.75" hidden="false" customHeight="false" outlineLevel="0" collapsed="false">
      <c r="C3" s="0" t="n">
        <f aca="false">'cost calculation'!K13</f>
        <v>223</v>
      </c>
      <c r="D3" s="0" t="n">
        <f aca="false">C3+15</f>
        <v>238</v>
      </c>
      <c r="E3" s="0" t="n">
        <f aca="false">D3+15</f>
        <v>253</v>
      </c>
      <c r="F3" s="0" t="n">
        <f aca="false">E3+15</f>
        <v>268</v>
      </c>
      <c r="G3" s="0" t="n">
        <f aca="false">F3+15</f>
        <v>283</v>
      </c>
      <c r="H3" s="0" t="n">
        <f aca="false">G3+15</f>
        <v>298</v>
      </c>
      <c r="I3" s="0" t="n">
        <f aca="false">H3+15</f>
        <v>313</v>
      </c>
      <c r="J3" s="0" t="n">
        <f aca="false">I3+15</f>
        <v>328</v>
      </c>
      <c r="K3" s="0" t="n">
        <f aca="false">J3+15</f>
        <v>343</v>
      </c>
      <c r="L3" s="0" t="n">
        <f aca="false">K3+15</f>
        <v>358</v>
      </c>
      <c r="M3" s="0" t="n">
        <f aca="false">L3+15</f>
        <v>373</v>
      </c>
      <c r="N3" s="0" t="n">
        <f aca="false">M3+15</f>
        <v>388</v>
      </c>
      <c r="O3" s="0" t="n">
        <f aca="false">N3+15</f>
        <v>403</v>
      </c>
      <c r="P3" s="0" t="n">
        <f aca="false">O3+15</f>
        <v>418</v>
      </c>
      <c r="Q3" s="0" t="n">
        <f aca="false">P3+15</f>
        <v>433</v>
      </c>
      <c r="R3" s="0" t="n">
        <f aca="false">Q3+15</f>
        <v>448</v>
      </c>
      <c r="S3" s="0" t="n">
        <f aca="false">R3+15</f>
        <v>463</v>
      </c>
      <c r="T3" s="0" t="n">
        <f aca="false">S3+15</f>
        <v>478</v>
      </c>
      <c r="U3" s="0" t="n">
        <f aca="false">T3+15</f>
        <v>493</v>
      </c>
    </row>
    <row r="4" customFormat="false" ht="15" hidden="false" customHeight="false" outlineLevel="0" collapsed="false">
      <c r="C4" s="28" t="n">
        <f aca="false">IF(B10&lt;C3,$A10,IF(B9&lt;C3,$A9,IF(B8&lt;C3,$A8,IF(B7&lt;C3,$A7,IF(B6&lt;C3,$A6,1)))))</f>
        <v>5</v>
      </c>
      <c r="D4" s="28" t="n">
        <f aca="false">IF(C10&lt;D3,$A10,IF(C9&lt;D3,$A9,IF(C8&lt;D3,$A8,IF(C7&lt;D3,$A7,IF(C6&lt;D3,$A6,1)))))</f>
        <v>5</v>
      </c>
      <c r="E4" s="28" t="n">
        <f aca="false">IF(D10&lt;E3,$A10,IF(D9&lt;E3,$A9,IF(D8&lt;E3,$A8,IF(D7&lt;E3,$A7,IF(D6&lt;E3,$A6,1)))))</f>
        <v>5</v>
      </c>
      <c r="F4" s="28" t="n">
        <f aca="false">IF(E10&lt;F3,$A10,IF(E9&lt;F3,$A9,IF(E8&lt;F3,$A8,IF(E7&lt;F3,$A7,IF(E6&lt;F3,$A6,1)))))</f>
        <v>4</v>
      </c>
      <c r="G4" s="28" t="n">
        <f aca="false">IF(F10&lt;G3,$A10,IF(F9&lt;G3,$A9,IF(F8&lt;G3,$A8,IF(F7&lt;G3,$A7,IF(F6&lt;G3,$A6,1)))))</f>
        <v>4</v>
      </c>
      <c r="H4" s="28" t="n">
        <f aca="false">IF(G10&lt;H3,$A10,IF(G9&lt;H3,$A9,IF(G8&lt;H3,$A8,IF(G7&lt;H3,$A7,IF(G6&lt;H3,$A6,1)))))</f>
        <v>4</v>
      </c>
      <c r="I4" s="28" t="n">
        <f aca="false">IF(H10&lt;I3,$A10,IF(H9&lt;I3,$A9,IF(H8&lt;I3,$A8,IF(H7&lt;I3,$A7,IF(H6&lt;I3,$A6,1)))))</f>
        <v>4</v>
      </c>
      <c r="J4" s="28" t="n">
        <f aca="false">IF(I10&lt;J3,$A10,IF(I9&lt;J3,$A9,IF(I8&lt;J3,$A8,IF(I7&lt;J3,$A7,IF(I6&lt;J3,$A6,1)))))</f>
        <v>4</v>
      </c>
      <c r="K4" s="28" t="n">
        <f aca="false">IF(J10&lt;K3,$A10,IF(J9&lt;K3,$A9,IF(J8&lt;K3,$A8,IF(J7&lt;K3,$A7,IF(J6&lt;K3,$A6,1)))))</f>
        <v>3</v>
      </c>
      <c r="L4" s="28" t="n">
        <f aca="false">IF(K10&lt;L3,$A10,IF(K9&lt;L3,$A9,IF(K8&lt;L3,$A8,IF(K7&lt;L3,$A7,IF(K6&lt;L3,$A6,1)))))</f>
        <v>3</v>
      </c>
      <c r="M4" s="28" t="n">
        <f aca="false">IF(L10&lt;M3,$A10,IF(L9&lt;M3,$A9,IF(L8&lt;M3,$A8,IF(L7&lt;M3,$A7,IF(L6&lt;M3,$A6,1)))))</f>
        <v>3</v>
      </c>
      <c r="N4" s="28" t="n">
        <f aca="false">IF(M10&lt;N3,$A10,IF(M9&lt;N3,$A9,IF(M8&lt;N3,$A8,IF(M7&lt;N3,$A7,IF(M6&lt;N3,$A6,1)))))</f>
        <v>3</v>
      </c>
      <c r="O4" s="28" t="n">
        <f aca="false">IF(N10&lt;O3,$A10,IF(N9&lt;O3,$A9,IF(N8&lt;O3,$A8,IF(N7&lt;O3,$A7,IF(N6&lt;O3,$A6,1)))))</f>
        <v>3</v>
      </c>
      <c r="P4" s="28" t="n">
        <f aca="false">IF(O10&lt;P3,$A10,IF(O9&lt;P3,$A9,IF(O8&lt;P3,$A8,IF(O7&lt;P3,$A7,IF(O6&lt;P3,$A6,1)))))</f>
        <v>3</v>
      </c>
      <c r="Q4" s="28" t="n">
        <f aca="false">IF(P10&lt;Q3,$A10,IF(P9&lt;Q3,$A9,IF(P8&lt;Q3,$A8,IF(P7&lt;Q3,$A7,IF(P6&lt;Q3,$A6,1)))))</f>
        <v>3</v>
      </c>
      <c r="R4" s="28" t="n">
        <f aca="false">IF(Q10&lt;R3,$A10,IF(Q9&lt;R3,$A9,IF(Q8&lt;R3,$A8,IF(Q7&lt;R3,$A7,IF(Q6&lt;R3,$A6,1)))))</f>
        <v>3</v>
      </c>
      <c r="S4" s="28" t="n">
        <f aca="false">IF(R10&lt;S3,$A10,IF(R9&lt;S3,$A9,IF(R8&lt;S3,$A8,IF(R7&lt;S3,$A7,IF(R6&lt;S3,$A6,1)))))</f>
        <v>3</v>
      </c>
      <c r="T4" s="28" t="n">
        <f aca="false">IF(S10&lt;T3,$A10,IF(S9&lt;T3,$A9,IF(S8&lt;T3,$A8,IF(S7&lt;T3,$A7,IF(S6&lt;T3,$A6,1)))))</f>
        <v>3</v>
      </c>
      <c r="U4" s="28" t="n">
        <f aca="false">IF(T10&lt;U3,$A10,IF(T9&lt;U3,$A9,IF(T8&lt;U3,$A8,IF(T7&lt;U3,$A7,IF(T6&lt;U3,$A6,1)))))</f>
        <v>3</v>
      </c>
    </row>
    <row r="5" customFormat="false" ht="12.75" hidden="false" customHeight="false" outlineLevel="0" collapsed="false">
      <c r="B5" s="0" t="n">
        <f aca="false">'cost calculation'!J6</f>
        <v>68</v>
      </c>
      <c r="C5" s="0" t="n">
        <f aca="false">B5+3*C4</f>
        <v>83</v>
      </c>
      <c r="D5" s="0" t="n">
        <f aca="false">C5+3*D4</f>
        <v>98</v>
      </c>
      <c r="E5" s="0" t="n">
        <f aca="false">D5+3*E4</f>
        <v>113</v>
      </c>
      <c r="F5" s="0" t="n">
        <f aca="false">E5+3*F4</f>
        <v>125</v>
      </c>
      <c r="G5" s="0" t="n">
        <f aca="false">F5+3*G4</f>
        <v>137</v>
      </c>
      <c r="H5" s="0" t="n">
        <f aca="false">G5+3*H4</f>
        <v>149</v>
      </c>
      <c r="I5" s="0" t="n">
        <f aca="false">H5+3*I4</f>
        <v>161</v>
      </c>
      <c r="J5" s="0" t="n">
        <f aca="false">I5+3*J4</f>
        <v>173</v>
      </c>
      <c r="K5" s="0" t="n">
        <f aca="false">J5+3*K4</f>
        <v>182</v>
      </c>
      <c r="L5" s="0" t="n">
        <f aca="false">K5+3*L4</f>
        <v>191</v>
      </c>
      <c r="M5" s="0" t="n">
        <f aca="false">L5+3*M4</f>
        <v>200</v>
      </c>
      <c r="N5" s="0" t="n">
        <f aca="false">M5+3*N4</f>
        <v>209</v>
      </c>
      <c r="O5" s="0" t="n">
        <f aca="false">N5+3*O4</f>
        <v>218</v>
      </c>
      <c r="P5" s="0" t="n">
        <f aca="false">O5+3*P4</f>
        <v>227</v>
      </c>
      <c r="Q5" s="0" t="n">
        <f aca="false">P5+3*Q4</f>
        <v>236</v>
      </c>
      <c r="R5" s="0" t="n">
        <f aca="false">Q5+3*R4</f>
        <v>245</v>
      </c>
      <c r="S5" s="0" t="n">
        <f aca="false">R5+3*S4</f>
        <v>254</v>
      </c>
      <c r="T5" s="0" t="n">
        <f aca="false">S5+3*T4</f>
        <v>263</v>
      </c>
      <c r="U5" s="0" t="n">
        <f aca="false">T5+3*U4</f>
        <v>272</v>
      </c>
    </row>
    <row r="6" customFormat="false" ht="12.75" hidden="false" customHeight="false" outlineLevel="0" collapsed="false">
      <c r="A6" s="0" t="n">
        <v>2</v>
      </c>
      <c r="B6" s="0" t="n">
        <f aca="false">B$5+B$5*50%</f>
        <v>102</v>
      </c>
      <c r="C6" s="0" t="n">
        <f aca="false">C$5+C$5*50%</f>
        <v>124.5</v>
      </c>
      <c r="D6" s="0" t="n">
        <f aca="false">D$5+D$5*50%</f>
        <v>147</v>
      </c>
      <c r="E6" s="0" t="n">
        <f aca="false">E$5+E$5*50%</f>
        <v>169.5</v>
      </c>
      <c r="F6" s="0" t="n">
        <f aca="false">F$5+F$5*50%</f>
        <v>187.5</v>
      </c>
      <c r="G6" s="0" t="n">
        <f aca="false">G$5+G$5*50%</f>
        <v>205.5</v>
      </c>
      <c r="H6" s="0" t="n">
        <f aca="false">H$5+H$5*50%</f>
        <v>223.5</v>
      </c>
      <c r="I6" s="0" t="n">
        <f aca="false">I$5+I$5*50%</f>
        <v>241.5</v>
      </c>
      <c r="J6" s="0" t="n">
        <f aca="false">J$5+J$5*50%</f>
        <v>259.5</v>
      </c>
      <c r="K6" s="0" t="n">
        <f aca="false">K$5+K$5*50%</f>
        <v>273</v>
      </c>
      <c r="L6" s="0" t="n">
        <f aca="false">L$5+L$5*50%</f>
        <v>286.5</v>
      </c>
      <c r="M6" s="0" t="n">
        <f aca="false">M$5+M$5*50%</f>
        <v>300</v>
      </c>
      <c r="N6" s="0" t="n">
        <f aca="false">N$5+N$5*50%</f>
        <v>313.5</v>
      </c>
      <c r="O6" s="0" t="n">
        <f aca="false">O$5+O$5*50%</f>
        <v>327</v>
      </c>
      <c r="P6" s="0" t="n">
        <f aca="false">P$5+P$5*50%</f>
        <v>340.5</v>
      </c>
      <c r="Q6" s="0" t="n">
        <f aca="false">Q$5+Q$5*50%</f>
        <v>354</v>
      </c>
      <c r="R6" s="0" t="n">
        <f aca="false">R$5+R$5*50%</f>
        <v>367.5</v>
      </c>
      <c r="S6" s="0" t="n">
        <f aca="false">S$5+S$5*50%</f>
        <v>381</v>
      </c>
      <c r="T6" s="0" t="n">
        <f aca="false">T$5+T$5*50%</f>
        <v>394.5</v>
      </c>
      <c r="U6" s="0" t="n">
        <f aca="false">U$5+U$5*50%</f>
        <v>408</v>
      </c>
    </row>
    <row r="7" customFormat="false" ht="12.75" hidden="false" customHeight="false" outlineLevel="0" collapsed="false">
      <c r="A7" s="0" t="n">
        <v>3</v>
      </c>
      <c r="B7" s="0" t="n">
        <f aca="false">B$5+B$5*75%</f>
        <v>119</v>
      </c>
      <c r="C7" s="0" t="n">
        <f aca="false">C$5+C$5*75%</f>
        <v>145.25</v>
      </c>
      <c r="D7" s="0" t="n">
        <f aca="false">D$5+D$5*75%</f>
        <v>171.5</v>
      </c>
      <c r="E7" s="0" t="n">
        <f aca="false">E$5+E$5*75%</f>
        <v>197.75</v>
      </c>
      <c r="F7" s="0" t="n">
        <f aca="false">F$5+F$5*75%</f>
        <v>218.75</v>
      </c>
      <c r="G7" s="0" t="n">
        <f aca="false">G$5+G$5*75%</f>
        <v>239.75</v>
      </c>
      <c r="H7" s="0" t="n">
        <f aca="false">H$5+H$5*75%</f>
        <v>260.75</v>
      </c>
      <c r="I7" s="0" t="n">
        <f aca="false">I$5+I$5*75%</f>
        <v>281.75</v>
      </c>
      <c r="J7" s="0" t="n">
        <f aca="false">J$5+J$5*75%</f>
        <v>302.75</v>
      </c>
      <c r="K7" s="0" t="n">
        <f aca="false">K$5+K$5*75%</f>
        <v>318.5</v>
      </c>
      <c r="L7" s="0" t="n">
        <f aca="false">L$5+L$5*75%</f>
        <v>334.25</v>
      </c>
      <c r="M7" s="0" t="n">
        <f aca="false">M$5+M$5*75%</f>
        <v>350</v>
      </c>
      <c r="N7" s="0" t="n">
        <f aca="false">N$5+N$5*75%</f>
        <v>365.75</v>
      </c>
      <c r="O7" s="0" t="n">
        <f aca="false">O$5+O$5*75%</f>
        <v>381.5</v>
      </c>
      <c r="P7" s="0" t="n">
        <f aca="false">P$5+P$5*75%</f>
        <v>397.25</v>
      </c>
      <c r="Q7" s="0" t="n">
        <f aca="false">Q$5+Q$5*75%</f>
        <v>413</v>
      </c>
      <c r="R7" s="0" t="n">
        <f aca="false">R$5+R$5*75%</f>
        <v>428.75</v>
      </c>
      <c r="S7" s="0" t="n">
        <f aca="false">S$5+S$5*75%</f>
        <v>444.5</v>
      </c>
      <c r="T7" s="0" t="n">
        <f aca="false">T$5+T$5*75%</f>
        <v>460.25</v>
      </c>
      <c r="U7" s="0" t="n">
        <f aca="false">U$5+U$5*75%</f>
        <v>476</v>
      </c>
    </row>
    <row r="8" customFormat="false" ht="12.75" hidden="false" customHeight="false" outlineLevel="0" collapsed="false">
      <c r="A8" s="0" t="n">
        <v>4</v>
      </c>
      <c r="B8" s="0" t="n">
        <f aca="false">B$5+B$5*100%</f>
        <v>136</v>
      </c>
      <c r="C8" s="0" t="n">
        <f aca="false">C$5+C$5*100%</f>
        <v>166</v>
      </c>
      <c r="D8" s="0" t="n">
        <f aca="false">D$5+D$5*100%</f>
        <v>196</v>
      </c>
      <c r="E8" s="0" t="n">
        <f aca="false">E$5+E$5*100%</f>
        <v>226</v>
      </c>
      <c r="F8" s="0" t="n">
        <f aca="false">F$5+F$5*100%</f>
        <v>250</v>
      </c>
      <c r="G8" s="0" t="n">
        <f aca="false">G$5+G$5*100%</f>
        <v>274</v>
      </c>
      <c r="H8" s="0" t="n">
        <f aca="false">H$5+H$5*100%</f>
        <v>298</v>
      </c>
      <c r="I8" s="0" t="n">
        <f aca="false">I$5+I$5*100%</f>
        <v>322</v>
      </c>
      <c r="J8" s="0" t="n">
        <f aca="false">J$5+J$5*100%</f>
        <v>346</v>
      </c>
      <c r="K8" s="0" t="n">
        <f aca="false">K$5+K$5*100%</f>
        <v>364</v>
      </c>
      <c r="L8" s="0" t="n">
        <f aca="false">L$5+L$5*100%</f>
        <v>382</v>
      </c>
      <c r="M8" s="0" t="n">
        <f aca="false">M$5+M$5*100%</f>
        <v>400</v>
      </c>
      <c r="N8" s="0" t="n">
        <f aca="false">N$5+N$5*100%</f>
        <v>418</v>
      </c>
      <c r="O8" s="0" t="n">
        <f aca="false">O$5+O$5*100%</f>
        <v>436</v>
      </c>
      <c r="P8" s="0" t="n">
        <f aca="false">P$5+P$5*100%</f>
        <v>454</v>
      </c>
      <c r="Q8" s="0" t="n">
        <f aca="false">Q$5+Q$5*100%</f>
        <v>472</v>
      </c>
      <c r="R8" s="0" t="n">
        <f aca="false">R$5+R$5*100%</f>
        <v>490</v>
      </c>
      <c r="S8" s="0" t="n">
        <f aca="false">S$5+S$5*100%</f>
        <v>508</v>
      </c>
      <c r="T8" s="0" t="n">
        <f aca="false">T$5+T$5*100%</f>
        <v>526</v>
      </c>
      <c r="U8" s="0" t="n">
        <f aca="false">U$5+U$5*100%</f>
        <v>544</v>
      </c>
    </row>
    <row r="9" customFormat="false" ht="12.75" hidden="false" customHeight="false" outlineLevel="0" collapsed="false">
      <c r="A9" s="0" t="n">
        <v>5</v>
      </c>
      <c r="B9" s="0" t="n">
        <f aca="false">B$5+B$5*150%</f>
        <v>170</v>
      </c>
      <c r="C9" s="0" t="n">
        <f aca="false">C$5+C$5*150%</f>
        <v>207.5</v>
      </c>
      <c r="D9" s="0" t="n">
        <f aca="false">D$5+D$5*150%</f>
        <v>245</v>
      </c>
      <c r="E9" s="0" t="n">
        <f aca="false">E$5+E$5*150%</f>
        <v>282.5</v>
      </c>
      <c r="F9" s="0" t="n">
        <f aca="false">F$5+F$5*150%</f>
        <v>312.5</v>
      </c>
      <c r="G9" s="0" t="n">
        <f aca="false">G$5+G$5*150%</f>
        <v>342.5</v>
      </c>
      <c r="H9" s="0" t="n">
        <f aca="false">H$5+H$5*150%</f>
        <v>372.5</v>
      </c>
      <c r="I9" s="0" t="n">
        <f aca="false">I$5+I$5*150%</f>
        <v>402.5</v>
      </c>
      <c r="J9" s="0" t="n">
        <f aca="false">J$5+J$5*150%</f>
        <v>432.5</v>
      </c>
      <c r="K9" s="0" t="n">
        <f aca="false">K$5+K$5*150%</f>
        <v>455</v>
      </c>
      <c r="L9" s="0" t="n">
        <f aca="false">L$5+L$5*150%</f>
        <v>477.5</v>
      </c>
      <c r="M9" s="0" t="n">
        <f aca="false">M$5+M$5*150%</f>
        <v>500</v>
      </c>
      <c r="N9" s="0" t="n">
        <f aca="false">N$5+N$5*150%</f>
        <v>522.5</v>
      </c>
      <c r="O9" s="0" t="n">
        <f aca="false">O$5+O$5*150%</f>
        <v>545</v>
      </c>
      <c r="P9" s="0" t="n">
        <f aca="false">P$5+P$5*150%</f>
        <v>567.5</v>
      </c>
      <c r="Q9" s="0" t="n">
        <f aca="false">Q$5+Q$5*150%</f>
        <v>590</v>
      </c>
      <c r="R9" s="0" t="n">
        <f aca="false">R$5+R$5*150%</f>
        <v>612.5</v>
      </c>
      <c r="S9" s="0" t="n">
        <f aca="false">S$5+S$5*150%</f>
        <v>635</v>
      </c>
      <c r="T9" s="0" t="n">
        <f aca="false">T$5+T$5*150%</f>
        <v>657.5</v>
      </c>
      <c r="U9" s="0" t="n">
        <f aca="false">U$5+U$5*150%</f>
        <v>680</v>
      </c>
    </row>
    <row r="10" customFormat="false" ht="12.75" hidden="false" customHeight="false" outlineLevel="0" collapsed="false">
      <c r="A10" s="0" t="n">
        <v>6</v>
      </c>
      <c r="B10" s="0" t="n">
        <f aca="false">B$5+B$5*300%</f>
        <v>272</v>
      </c>
      <c r="C10" s="0" t="n">
        <f aca="false">C$5+C$5*300%</f>
        <v>332</v>
      </c>
      <c r="D10" s="0" t="n">
        <f aca="false">D$5+D$5*300%</f>
        <v>392</v>
      </c>
      <c r="E10" s="0" t="n">
        <f aca="false">E$5+E$5*300%</f>
        <v>452</v>
      </c>
      <c r="F10" s="0" t="n">
        <f aca="false">F$5+F$5*300%</f>
        <v>500</v>
      </c>
      <c r="G10" s="0" t="n">
        <f aca="false">G$5+G$5*300%</f>
        <v>548</v>
      </c>
      <c r="H10" s="0" t="n">
        <f aca="false">H$5+H$5*300%</f>
        <v>596</v>
      </c>
      <c r="I10" s="0" t="n">
        <f aca="false">I$5+I$5*300%</f>
        <v>644</v>
      </c>
      <c r="J10" s="0" t="n">
        <f aca="false">J$5+J$5*300%</f>
        <v>692</v>
      </c>
      <c r="K10" s="0" t="n">
        <f aca="false">K$5+K$5*300%</f>
        <v>728</v>
      </c>
      <c r="L10" s="0" t="n">
        <f aca="false">L$5+L$5*300%</f>
        <v>764</v>
      </c>
      <c r="M10" s="0" t="n">
        <f aca="false">M$5+M$5*300%</f>
        <v>800</v>
      </c>
      <c r="N10" s="0" t="n">
        <f aca="false">N$5+N$5*300%</f>
        <v>836</v>
      </c>
      <c r="O10" s="0" t="n">
        <f aca="false">O$5+O$5*300%</f>
        <v>872</v>
      </c>
      <c r="P10" s="0" t="n">
        <f aca="false">P$5+P$5*300%</f>
        <v>908</v>
      </c>
      <c r="Q10" s="0" t="n">
        <f aca="false">Q$5+Q$5*300%</f>
        <v>944</v>
      </c>
      <c r="R10" s="0" t="n">
        <f aca="false">R$5+R$5*300%</f>
        <v>980</v>
      </c>
      <c r="S10" s="0" t="n">
        <f aca="false">S$5+S$5*300%</f>
        <v>1016</v>
      </c>
      <c r="T10" s="0" t="n">
        <f aca="false">T$5+T$5*300%</f>
        <v>1052</v>
      </c>
      <c r="U10" s="0" t="n">
        <f aca="false">U$5+U$5*300%</f>
        <v>1088</v>
      </c>
    </row>
    <row r="11" customFormat="false" ht="15" hidden="false" customHeight="false" outlineLevel="0" collapsed="false">
      <c r="C11" s="28" t="n">
        <f aca="false">C4*('cost calculation'!$J$3-'cost calculation'!$E$17)</f>
        <v>20</v>
      </c>
      <c r="D11" s="28" t="n">
        <f aca="false">D4*('cost calculation'!$J$3-'cost calculation'!$E$17)</f>
        <v>20</v>
      </c>
      <c r="E11" s="28" t="n">
        <f aca="false">E4*('cost calculation'!$J$3-'cost calculation'!$E$17)</f>
        <v>20</v>
      </c>
      <c r="F11" s="28" t="n">
        <f aca="false">F4*('cost calculation'!$J$3-'cost calculation'!$E$17)</f>
        <v>16</v>
      </c>
      <c r="G11" s="28" t="n">
        <f aca="false">G4*('cost calculation'!$J$3-'cost calculation'!$E$17)</f>
        <v>16</v>
      </c>
      <c r="H11" s="28" t="n">
        <f aca="false">H4*('cost calculation'!$J$3-'cost calculation'!$E$17)</f>
        <v>16</v>
      </c>
      <c r="I11" s="28" t="n">
        <f aca="false">I4*('cost calculation'!$J$3-'cost calculation'!$E$17)</f>
        <v>16</v>
      </c>
      <c r="J11" s="28" t="n">
        <f aca="false">J4*('cost calculation'!$J$3-'cost calculation'!$E$17)</f>
        <v>16</v>
      </c>
      <c r="K11" s="28" t="n">
        <f aca="false">K4*('cost calculation'!$J$3-'cost calculation'!$E$17)</f>
        <v>12</v>
      </c>
      <c r="L11" s="28" t="n">
        <f aca="false">L4*('cost calculation'!$J$3-'cost calculation'!$E$17)</f>
        <v>12</v>
      </c>
      <c r="M11" s="28" t="n">
        <f aca="false">M4*('cost calculation'!$J$3-'cost calculation'!$E$17)</f>
        <v>12</v>
      </c>
      <c r="N11" s="28" t="n">
        <f aca="false">N4*('cost calculation'!$J$3-'cost calculation'!$E$17)</f>
        <v>12</v>
      </c>
      <c r="O11" s="28" t="n">
        <f aca="false">O4*('cost calculation'!$J$3-'cost calculation'!$E$17)</f>
        <v>12</v>
      </c>
      <c r="P11" s="28" t="n">
        <f aca="false">P4*('cost calculation'!$J$3-'cost calculation'!$E$17)</f>
        <v>12</v>
      </c>
      <c r="Q11" s="28" t="n">
        <f aca="false">Q4*('cost calculation'!$J$3-'cost calculation'!$E$17)</f>
        <v>12</v>
      </c>
      <c r="R11" s="28" t="n">
        <f aca="false">R4*('cost calculation'!$J$3-'cost calculation'!$E$17)</f>
        <v>12</v>
      </c>
      <c r="S11" s="28" t="n">
        <f aca="false">S4*('cost calculation'!$J$3-'cost calculation'!$E$17)</f>
        <v>12</v>
      </c>
      <c r="T11" s="28" t="n">
        <f aca="false">T4*('cost calculation'!$J$3-'cost calculation'!$E$17)</f>
        <v>12</v>
      </c>
      <c r="U11" s="28" t="n">
        <f aca="false">U4*('cost calculation'!$J$3-'cost calculation'!$E$17)</f>
        <v>12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7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0.42"/>
    <col collapsed="false" customWidth="true" hidden="false" outlineLevel="0" max="3" min="3" style="0" width="24.15"/>
    <col collapsed="false" customWidth="true" hidden="false" outlineLevel="0" max="4" min="4" style="0" width="7.57"/>
    <col collapsed="false" customWidth="true" hidden="false" outlineLevel="0" max="5" min="5" style="0" width="10.29"/>
    <col collapsed="false" customWidth="true" hidden="false" outlineLevel="0" max="6" min="6" style="0" width="10.99"/>
    <col collapsed="false" customWidth="true" hidden="false" outlineLevel="0" max="7" min="7" style="0" width="12.71"/>
    <col collapsed="false" customWidth="true" hidden="false" outlineLevel="0" max="8" min="8" style="0" width="15.71"/>
    <col collapsed="false" customWidth="true" hidden="false" outlineLevel="0" max="9" min="9" style="0" width="16"/>
    <col collapsed="false" customWidth="false" hidden="false" outlineLevel="0" max="10" min="10" style="0" width="11.57"/>
    <col collapsed="false" customWidth="true" hidden="false" outlineLevel="0" max="11" min="11" style="0" width="14.28"/>
    <col collapsed="false" customWidth="true" hidden="false" outlineLevel="0" max="12" min="12" style="0" width="41.29"/>
    <col collapsed="false" customWidth="true" hidden="false" outlineLevel="0" max="13" min="13" style="0" width="10.42"/>
    <col collapsed="false" customWidth="true" hidden="false" outlineLevel="0" max="14" min="14" style="0" width="17.4"/>
    <col collapsed="false" customWidth="true" hidden="false" outlineLevel="0" max="15" min="15" style="0" width="10.42"/>
    <col collapsed="false" customWidth="true" hidden="false" outlineLevel="0" max="1025" min="16" style="0" width="10.71"/>
  </cols>
  <sheetData>
    <row r="2" customFormat="false" ht="12.75" hidden="false" customHeight="false" outlineLevel="0" collapsed="false">
      <c r="B2" s="4" t="s">
        <v>125</v>
      </c>
      <c r="C2" s="4" t="s">
        <v>45</v>
      </c>
      <c r="D2" s="4" t="s">
        <v>51</v>
      </c>
      <c r="E2" s="4" t="s">
        <v>126</v>
      </c>
      <c r="F2" s="4" t="s">
        <v>127</v>
      </c>
      <c r="G2" s="4" t="s">
        <v>128</v>
      </c>
      <c r="H2" s="4" t="s">
        <v>129</v>
      </c>
      <c r="I2" s="4" t="s">
        <v>130</v>
      </c>
      <c r="J2" s="4" t="s">
        <v>131</v>
      </c>
      <c r="K2" s="4" t="s">
        <v>132</v>
      </c>
      <c r="L2" s="29" t="s">
        <v>133</v>
      </c>
      <c r="M2" s="29" t="s">
        <v>134</v>
      </c>
      <c r="N2" s="30" t="s">
        <v>135</v>
      </c>
      <c r="O2" s="1" t="s">
        <v>136</v>
      </c>
    </row>
    <row r="3" customFormat="false" ht="12.75" hidden="false" customHeight="false" outlineLevel="0" collapsed="false">
      <c r="B3" s="0" t="n">
        <v>0</v>
      </c>
      <c r="C3" s="0" t="s">
        <v>137</v>
      </c>
      <c r="D3" s="0" t="n">
        <v>30</v>
      </c>
      <c r="E3" s="0" t="n">
        <v>15</v>
      </c>
      <c r="F3" s="0" t="n">
        <v>25</v>
      </c>
      <c r="G3" s="0" t="n">
        <f aca="false">D3*B3</f>
        <v>0</v>
      </c>
      <c r="H3" s="0" t="n">
        <f aca="false">E3*B3</f>
        <v>0</v>
      </c>
      <c r="I3" s="0" t="n">
        <f aca="false">F3*B3</f>
        <v>0</v>
      </c>
      <c r="J3" s="31" t="n">
        <f aca="false">F3/D3</f>
        <v>0.833333333333333</v>
      </c>
      <c r="K3" s="31" t="n">
        <f aca="false">F3/E3</f>
        <v>1.66666666666667</v>
      </c>
      <c r="L3" s="32" t="s">
        <v>138</v>
      </c>
      <c r="M3" s="32"/>
      <c r="N3" s="0" t="n">
        <v>3</v>
      </c>
      <c r="O3" s="0" t="n">
        <f aca="false">N3*F3*B3</f>
        <v>0</v>
      </c>
    </row>
    <row r="4" customFormat="false" ht="12.75" hidden="false" customHeight="false" outlineLevel="0" collapsed="false">
      <c r="B4" s="0" t="n">
        <v>0</v>
      </c>
      <c r="C4" s="0" t="s">
        <v>139</v>
      </c>
      <c r="D4" s="0" t="n">
        <v>30</v>
      </c>
      <c r="E4" s="0" t="n">
        <v>15</v>
      </c>
      <c r="F4" s="0" t="n">
        <v>22</v>
      </c>
      <c r="G4" s="0" t="n">
        <f aca="false">D4*B4</f>
        <v>0</v>
      </c>
      <c r="H4" s="0" t="n">
        <f aca="false">E4*B4</f>
        <v>0</v>
      </c>
      <c r="I4" s="0" t="n">
        <f aca="false">F4*B4</f>
        <v>0</v>
      </c>
      <c r="J4" s="31" t="n">
        <f aca="false">F4/D4</f>
        <v>0.733333333333333</v>
      </c>
      <c r="K4" s="31" t="n">
        <f aca="false">F4/E4</f>
        <v>1.46666666666667</v>
      </c>
      <c r="L4" s="32" t="s">
        <v>140</v>
      </c>
      <c r="M4" s="32"/>
      <c r="N4" s="0" t="n">
        <v>3</v>
      </c>
      <c r="O4" s="0" t="n">
        <f aca="false">N4*F4*B4</f>
        <v>0</v>
      </c>
    </row>
    <row r="5" customFormat="false" ht="12.75" hidden="false" customHeight="false" outlineLevel="0" collapsed="false">
      <c r="B5" s="0" t="n">
        <v>0</v>
      </c>
      <c r="C5" s="0" t="s">
        <v>141</v>
      </c>
      <c r="D5" s="0" t="n">
        <v>40</v>
      </c>
      <c r="E5" s="0" t="n">
        <v>15</v>
      </c>
      <c r="F5" s="0" t="n">
        <v>20</v>
      </c>
      <c r="G5" s="0" t="n">
        <f aca="false">D5*B5</f>
        <v>0</v>
      </c>
      <c r="H5" s="0" t="n">
        <f aca="false">E5*B5</f>
        <v>0</v>
      </c>
      <c r="I5" s="0" t="n">
        <f aca="false">F5*B5</f>
        <v>0</v>
      </c>
      <c r="J5" s="31" t="n">
        <f aca="false">F5/D5</f>
        <v>0.5</v>
      </c>
      <c r="K5" s="31" t="n">
        <f aca="false">F5/E5</f>
        <v>1.33333333333333</v>
      </c>
      <c r="L5" s="32" t="s">
        <v>142</v>
      </c>
      <c r="M5" s="32"/>
      <c r="N5" s="0" t="n">
        <v>3</v>
      </c>
      <c r="O5" s="0" t="n">
        <f aca="false">N5*F5*B5</f>
        <v>0</v>
      </c>
    </row>
    <row r="6" customFormat="false" ht="12.75" hidden="false" customHeight="false" outlineLevel="0" collapsed="false">
      <c r="B6" s="0" t="n">
        <v>0</v>
      </c>
      <c r="C6" s="0" t="s">
        <v>143</v>
      </c>
      <c r="D6" s="0" t="n">
        <v>35</v>
      </c>
      <c r="E6" s="0" t="n">
        <v>15</v>
      </c>
      <c r="F6" s="0" t="n">
        <v>18</v>
      </c>
      <c r="G6" s="0" t="n">
        <f aca="false">D6*B6</f>
        <v>0</v>
      </c>
      <c r="H6" s="0" t="n">
        <f aca="false">E6*B6</f>
        <v>0</v>
      </c>
      <c r="I6" s="0" t="n">
        <f aca="false">F6*B6</f>
        <v>0</v>
      </c>
      <c r="J6" s="31" t="n">
        <f aca="false">F6/D6</f>
        <v>0.514285714285714</v>
      </c>
      <c r="K6" s="31" t="n">
        <f aca="false">F6/E6</f>
        <v>1.2</v>
      </c>
      <c r="L6" s="32" t="s">
        <v>144</v>
      </c>
      <c r="M6" s="32"/>
      <c r="N6" s="0" t="n">
        <v>3</v>
      </c>
      <c r="O6" s="0" t="n">
        <f aca="false">N6*F6*B6</f>
        <v>0</v>
      </c>
    </row>
    <row r="7" customFormat="false" ht="25.5" hidden="false" customHeight="false" outlineLevel="0" collapsed="false">
      <c r="B7" s="0" t="n">
        <v>0</v>
      </c>
      <c r="C7" s="0" t="s">
        <v>145</v>
      </c>
      <c r="D7" s="0" t="n">
        <v>90</v>
      </c>
      <c r="E7" s="0" t="n">
        <v>35</v>
      </c>
      <c r="F7" s="0" t="n">
        <v>40</v>
      </c>
      <c r="G7" s="0" t="n">
        <f aca="false">D7*B7</f>
        <v>0</v>
      </c>
      <c r="H7" s="0" t="n">
        <f aca="false">E7*B7</f>
        <v>0</v>
      </c>
      <c r="I7" s="0" t="n">
        <f aca="false">F7*B7</f>
        <v>0</v>
      </c>
      <c r="J7" s="31" t="n">
        <f aca="false">F7/D7</f>
        <v>0.444444444444444</v>
      </c>
      <c r="K7" s="31" t="n">
        <f aca="false">F7/E7</f>
        <v>1.14285714285714</v>
      </c>
      <c r="L7" s="32" t="s">
        <v>146</v>
      </c>
      <c r="M7" s="32"/>
      <c r="N7" s="0" t="n">
        <v>5</v>
      </c>
      <c r="O7" s="0" t="n">
        <f aca="false">N7*F7*B7</f>
        <v>0</v>
      </c>
    </row>
    <row r="8" customFormat="false" ht="12.75" hidden="false" customHeight="false" outlineLevel="0" collapsed="false">
      <c r="B8" s="0" t="n">
        <v>0</v>
      </c>
      <c r="C8" s="0" t="s">
        <v>147</v>
      </c>
      <c r="D8" s="0" t="n">
        <v>30</v>
      </c>
      <c r="E8" s="0" t="n">
        <v>15</v>
      </c>
      <c r="F8" s="0" t="n">
        <v>16</v>
      </c>
      <c r="G8" s="0" t="n">
        <f aca="false">D8*B8</f>
        <v>0</v>
      </c>
      <c r="H8" s="0" t="n">
        <f aca="false">E8*B8</f>
        <v>0</v>
      </c>
      <c r="I8" s="0" t="n">
        <f aca="false">F8*B8</f>
        <v>0</v>
      </c>
      <c r="J8" s="31" t="n">
        <f aca="false">F8/D8</f>
        <v>0.533333333333333</v>
      </c>
      <c r="K8" s="31" t="n">
        <f aca="false">F8/E8</f>
        <v>1.06666666666667</v>
      </c>
      <c r="L8" s="32" t="s">
        <v>148</v>
      </c>
      <c r="M8" s="32"/>
      <c r="N8" s="0" t="n">
        <v>2</v>
      </c>
      <c r="O8" s="0" t="n">
        <f aca="false">N8*F8*B8</f>
        <v>0</v>
      </c>
    </row>
    <row r="9" customFormat="false" ht="12.75" hidden="false" customHeight="false" outlineLevel="0" collapsed="false">
      <c r="B9" s="0" t="n">
        <v>0</v>
      </c>
      <c r="C9" s="0" t="s">
        <v>149</v>
      </c>
      <c r="D9" s="0" t="n">
        <v>40</v>
      </c>
      <c r="E9" s="0" t="n">
        <v>25</v>
      </c>
      <c r="F9" s="0" t="n">
        <v>25</v>
      </c>
      <c r="G9" s="0" t="n">
        <f aca="false">D9*B9</f>
        <v>0</v>
      </c>
      <c r="H9" s="0" t="n">
        <f aca="false">E9*B9</f>
        <v>0</v>
      </c>
      <c r="I9" s="0" t="n">
        <f aca="false">F9*B9</f>
        <v>0</v>
      </c>
      <c r="J9" s="31" t="n">
        <f aca="false">F9/D9</f>
        <v>0.625</v>
      </c>
      <c r="K9" s="31" t="n">
        <f aca="false">F9/E9</f>
        <v>1</v>
      </c>
      <c r="L9" s="32" t="s">
        <v>150</v>
      </c>
      <c r="M9" s="32"/>
      <c r="N9" s="0" t="n">
        <v>4</v>
      </c>
      <c r="O9" s="0" t="n">
        <f aca="false">N9*F9*B9</f>
        <v>0</v>
      </c>
    </row>
    <row r="10" customFormat="false" ht="25.5" hidden="false" customHeight="false" outlineLevel="0" collapsed="false">
      <c r="B10" s="0" t="n">
        <v>0</v>
      </c>
      <c r="C10" s="0" t="s">
        <v>151</v>
      </c>
      <c r="D10" s="0" t="n">
        <v>60</v>
      </c>
      <c r="E10" s="0" t="n">
        <v>25</v>
      </c>
      <c r="F10" s="0" t="n">
        <v>25</v>
      </c>
      <c r="G10" s="0" t="n">
        <f aca="false">D10*B10</f>
        <v>0</v>
      </c>
      <c r="H10" s="0" t="n">
        <f aca="false">E10*B10</f>
        <v>0</v>
      </c>
      <c r="I10" s="0" t="n">
        <f aca="false">F10*B10</f>
        <v>0</v>
      </c>
      <c r="J10" s="31" t="n">
        <f aca="false">F10/D10</f>
        <v>0.416666666666667</v>
      </c>
      <c r="K10" s="31" t="n">
        <f aca="false">F10/E10</f>
        <v>1</v>
      </c>
      <c r="L10" s="32" t="s">
        <v>152</v>
      </c>
      <c r="M10" s="32"/>
      <c r="N10" s="0" t="n">
        <v>3</v>
      </c>
      <c r="O10" s="0" t="n">
        <f aca="false">N10*F10*B10</f>
        <v>0</v>
      </c>
    </row>
    <row r="11" customFormat="false" ht="12.75" hidden="false" customHeight="false" outlineLevel="0" collapsed="false">
      <c r="B11" s="0" t="n">
        <v>0</v>
      </c>
      <c r="C11" s="0" t="s">
        <v>153</v>
      </c>
      <c r="D11" s="0" t="n">
        <v>70</v>
      </c>
      <c r="E11" s="0" t="n">
        <v>25</v>
      </c>
      <c r="F11" s="0" t="n">
        <v>25</v>
      </c>
      <c r="G11" s="0" t="n">
        <f aca="false">D11*B11</f>
        <v>0</v>
      </c>
      <c r="H11" s="0" t="n">
        <f aca="false">E11*B11</f>
        <v>0</v>
      </c>
      <c r="I11" s="0" t="n">
        <f aca="false">F11*B11</f>
        <v>0</v>
      </c>
      <c r="J11" s="31" t="n">
        <f aca="false">F11/D11</f>
        <v>0.357142857142857</v>
      </c>
      <c r="K11" s="31" t="n">
        <f aca="false">F11/E11</f>
        <v>1</v>
      </c>
      <c r="L11" s="32" t="s">
        <v>154</v>
      </c>
      <c r="M11" s="32"/>
      <c r="N11" s="0" t="n">
        <v>3</v>
      </c>
      <c r="O11" s="0" t="n">
        <f aca="false">N11*F11*B11</f>
        <v>0</v>
      </c>
    </row>
    <row r="12" customFormat="false" ht="12.75" hidden="false" customHeight="false" outlineLevel="0" collapsed="false">
      <c r="B12" s="0" t="n">
        <v>0</v>
      </c>
      <c r="C12" s="0" t="s">
        <v>155</v>
      </c>
      <c r="D12" s="0" t="n">
        <v>40</v>
      </c>
      <c r="E12" s="0" t="n">
        <v>20</v>
      </c>
      <c r="F12" s="0" t="n">
        <v>20</v>
      </c>
      <c r="G12" s="0" t="n">
        <f aca="false">D12*B12</f>
        <v>0</v>
      </c>
      <c r="H12" s="0" t="n">
        <f aca="false">E12*B12</f>
        <v>0</v>
      </c>
      <c r="I12" s="0" t="n">
        <f aca="false">F12*B12</f>
        <v>0</v>
      </c>
      <c r="J12" s="31" t="n">
        <f aca="false">F12/D12</f>
        <v>0.5</v>
      </c>
      <c r="K12" s="31" t="n">
        <f aca="false">F12/E12</f>
        <v>1</v>
      </c>
      <c r="L12" s="32" t="s">
        <v>156</v>
      </c>
      <c r="M12" s="32"/>
      <c r="N12" s="0" t="n">
        <v>3</v>
      </c>
      <c r="O12" s="0" t="n">
        <f aca="false">N12*F12*B12</f>
        <v>0</v>
      </c>
    </row>
    <row r="13" customFormat="false" ht="12.75" hidden="false" customHeight="false" outlineLevel="0" collapsed="false">
      <c r="B13" s="0" t="n">
        <v>0</v>
      </c>
      <c r="C13" s="0" t="s">
        <v>157</v>
      </c>
      <c r="D13" s="0" t="n">
        <v>65</v>
      </c>
      <c r="E13" s="0" t="n">
        <v>15</v>
      </c>
      <c r="F13" s="0" t="n">
        <v>15</v>
      </c>
      <c r="G13" s="0" t="n">
        <f aca="false">D13*B13</f>
        <v>0</v>
      </c>
      <c r="H13" s="0" t="n">
        <f aca="false">E13*B13</f>
        <v>0</v>
      </c>
      <c r="I13" s="0" t="n">
        <f aca="false">F13*B13</f>
        <v>0</v>
      </c>
      <c r="J13" s="31" t="n">
        <f aca="false">F13/D13</f>
        <v>0.230769230769231</v>
      </c>
      <c r="K13" s="31" t="n">
        <f aca="false">F13/E13</f>
        <v>1</v>
      </c>
      <c r="L13" s="32" t="s">
        <v>158</v>
      </c>
      <c r="M13" s="32"/>
      <c r="N13" s="0" t="n">
        <v>2</v>
      </c>
      <c r="O13" s="0" t="n">
        <f aca="false">N13*F13*B13</f>
        <v>0</v>
      </c>
    </row>
    <row r="14" customFormat="false" ht="12.75" hidden="false" customHeight="false" outlineLevel="0" collapsed="false">
      <c r="B14" s="0" t="n">
        <v>0</v>
      </c>
      <c r="C14" s="0" t="s">
        <v>159</v>
      </c>
      <c r="D14" s="0" t="n">
        <v>30</v>
      </c>
      <c r="E14" s="0" t="n">
        <v>15</v>
      </c>
      <c r="F14" s="0" t="n">
        <v>14</v>
      </c>
      <c r="G14" s="0" t="n">
        <f aca="false">D14*B14</f>
        <v>0</v>
      </c>
      <c r="H14" s="0" t="n">
        <f aca="false">E14*B14</f>
        <v>0</v>
      </c>
      <c r="I14" s="0" t="n">
        <f aca="false">F14*B14</f>
        <v>0</v>
      </c>
      <c r="J14" s="31" t="n">
        <f aca="false">F14/D14</f>
        <v>0.466666666666667</v>
      </c>
      <c r="K14" s="31" t="n">
        <f aca="false">F14/E14</f>
        <v>0.933333333333333</v>
      </c>
      <c r="L14" s="32" t="s">
        <v>160</v>
      </c>
      <c r="M14" s="32"/>
      <c r="N14" s="0" t="n">
        <v>2</v>
      </c>
      <c r="O14" s="0" t="n">
        <f aca="false">N14*F14*B14</f>
        <v>0</v>
      </c>
    </row>
    <row r="15" customFormat="false" ht="12.75" hidden="false" customHeight="false" outlineLevel="0" collapsed="false">
      <c r="B15" s="0" t="n">
        <v>0</v>
      </c>
      <c r="C15" s="0" t="s">
        <v>161</v>
      </c>
      <c r="D15" s="0" t="n">
        <v>80</v>
      </c>
      <c r="E15" s="0" t="n">
        <v>30</v>
      </c>
      <c r="F15" s="0" t="n">
        <v>25</v>
      </c>
      <c r="G15" s="0" t="n">
        <f aca="false">D15*B15</f>
        <v>0</v>
      </c>
      <c r="H15" s="0" t="n">
        <f aca="false">E15*B15</f>
        <v>0</v>
      </c>
      <c r="I15" s="0" t="n">
        <f aca="false">F15*B15</f>
        <v>0</v>
      </c>
      <c r="J15" s="31" t="n">
        <f aca="false">F15/D15</f>
        <v>0.3125</v>
      </c>
      <c r="K15" s="31" t="n">
        <f aca="false">F15/E15</f>
        <v>0.833333333333333</v>
      </c>
      <c r="L15" s="32" t="s">
        <v>162</v>
      </c>
      <c r="M15" s="32"/>
      <c r="N15" s="0" t="n">
        <v>0</v>
      </c>
      <c r="O15" s="0" t="n">
        <f aca="false">N15*F15*B15</f>
        <v>0</v>
      </c>
    </row>
    <row r="16" customFormat="false" ht="12.75" hidden="false" customHeight="false" outlineLevel="0" collapsed="false">
      <c r="B16" s="0" t="n">
        <v>0</v>
      </c>
      <c r="C16" s="0" t="s">
        <v>163</v>
      </c>
      <c r="D16" s="0" t="n">
        <v>50</v>
      </c>
      <c r="E16" s="0" t="n">
        <v>20</v>
      </c>
      <c r="F16" s="0" t="n">
        <v>15</v>
      </c>
      <c r="G16" s="0" t="n">
        <f aca="false">D16*B16</f>
        <v>0</v>
      </c>
      <c r="H16" s="0" t="n">
        <f aca="false">E16*B16</f>
        <v>0</v>
      </c>
      <c r="I16" s="0" t="n">
        <f aca="false">F16*B16</f>
        <v>0</v>
      </c>
      <c r="J16" s="31" t="n">
        <f aca="false">F16/D16</f>
        <v>0.3</v>
      </c>
      <c r="K16" s="31" t="n">
        <f aca="false">F16/E16</f>
        <v>0.75</v>
      </c>
      <c r="L16" s="32" t="s">
        <v>164</v>
      </c>
      <c r="M16" s="32"/>
      <c r="N16" s="0" t="n">
        <v>3</v>
      </c>
      <c r="O16" s="0" t="n">
        <f aca="false">N16*F16*B16</f>
        <v>0</v>
      </c>
    </row>
    <row r="17" customFormat="false" ht="12.75" hidden="false" customHeight="false" outlineLevel="0" collapsed="false">
      <c r="B17" s="0" t="n">
        <v>0</v>
      </c>
      <c r="C17" s="0" t="s">
        <v>165</v>
      </c>
      <c r="D17" s="0" t="n">
        <v>70</v>
      </c>
      <c r="E17" s="0" t="n">
        <v>35</v>
      </c>
      <c r="F17" s="0" t="n">
        <v>25</v>
      </c>
      <c r="G17" s="0" t="n">
        <f aca="false">D17*B17</f>
        <v>0</v>
      </c>
      <c r="H17" s="0" t="n">
        <f aca="false">E17*B17</f>
        <v>0</v>
      </c>
      <c r="I17" s="0" t="n">
        <f aca="false">F17*B17</f>
        <v>0</v>
      </c>
      <c r="J17" s="31" t="n">
        <f aca="false">F17/D17</f>
        <v>0.357142857142857</v>
      </c>
      <c r="K17" s="31" t="n">
        <f aca="false">F17/E17</f>
        <v>0.714285714285714</v>
      </c>
      <c r="L17" s="32" t="s">
        <v>166</v>
      </c>
      <c r="M17" s="32"/>
      <c r="N17" s="0" t="n">
        <v>4</v>
      </c>
      <c r="O17" s="0" t="n">
        <f aca="false">N17*F17*B17</f>
        <v>0</v>
      </c>
    </row>
    <row r="18" customFormat="false" ht="12.75" hidden="false" customHeight="false" outlineLevel="0" collapsed="false">
      <c r="B18" s="0" t="n">
        <v>1</v>
      </c>
      <c r="C18" s="0" t="s">
        <v>167</v>
      </c>
      <c r="D18" s="0" t="n">
        <v>20</v>
      </c>
      <c r="E18" s="0" t="n">
        <v>15</v>
      </c>
      <c r="F18" s="0" t="n">
        <v>10</v>
      </c>
      <c r="G18" s="0" t="n">
        <f aca="false">D18*B18</f>
        <v>20</v>
      </c>
      <c r="H18" s="0" t="n">
        <f aca="false">E18*B18</f>
        <v>15</v>
      </c>
      <c r="I18" s="0" t="n">
        <f aca="false">F18*B18</f>
        <v>10</v>
      </c>
      <c r="J18" s="31" t="n">
        <f aca="false">F18/D18</f>
        <v>0.5</v>
      </c>
      <c r="K18" s="31" t="n">
        <f aca="false">F18/E18</f>
        <v>0.666666666666667</v>
      </c>
      <c r="L18" s="32" t="s">
        <v>168</v>
      </c>
      <c r="M18" s="32"/>
      <c r="N18" s="0" t="n">
        <v>2</v>
      </c>
      <c r="O18" s="0" t="n">
        <f aca="false">N18*F18*B18</f>
        <v>20</v>
      </c>
    </row>
    <row r="19" customFormat="false" ht="12.75" hidden="false" customHeight="false" outlineLevel="0" collapsed="false">
      <c r="B19" s="4" t="n">
        <f aca="false">SUM(B3:B18)</f>
        <v>1</v>
      </c>
      <c r="G19" s="4" t="n">
        <f aca="false">SUM(G3:G18)</f>
        <v>20</v>
      </c>
      <c r="H19" s="4" t="n">
        <f aca="false">SUM(H3:H18)</f>
        <v>15</v>
      </c>
      <c r="I19" s="4" t="n">
        <f aca="false">SUM(I3:I18)</f>
        <v>10</v>
      </c>
      <c r="O19" s="4" t="n">
        <f aca="false">SUM(O3:O18)</f>
        <v>20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1" activeCellId="0" sqref="F11"/>
    </sheetView>
  </sheetViews>
  <sheetFormatPr defaultRowHeight="12.7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6.71"/>
    <col collapsed="false" customWidth="true" hidden="false" outlineLevel="0" max="3" min="3" style="0" width="6.28"/>
    <col collapsed="false" customWidth="true" hidden="false" outlineLevel="0" max="4" min="4" style="0" width="10.85"/>
    <col collapsed="false" customWidth="true" hidden="false" outlineLevel="0" max="5" min="5" style="0" width="8.71"/>
    <col collapsed="false" customWidth="true" hidden="false" outlineLevel="0" max="6" min="6" style="0" width="13.7"/>
    <col collapsed="false" customWidth="true" hidden="false" outlineLevel="0" max="7" min="7" style="0" width="9.13"/>
    <col collapsed="false" customWidth="true" hidden="false" outlineLevel="0" max="8" min="8" style="0" width="18.29"/>
    <col collapsed="false" customWidth="true" hidden="false" outlineLevel="0" max="9" min="9" style="0" width="13.43"/>
    <col collapsed="false" customWidth="true" hidden="false" outlineLevel="0" max="10" min="10" style="0" width="7"/>
    <col collapsed="false" customWidth="true" hidden="false" outlineLevel="0" max="11" min="11" style="0" width="7.57"/>
    <col collapsed="false" customWidth="true" hidden="false" outlineLevel="0" max="12" min="12" style="0" width="10.85"/>
    <col collapsed="false" customWidth="true" hidden="false" outlineLevel="0" max="1025" min="13" style="0" width="9.13"/>
  </cols>
  <sheetData>
    <row r="2" customFormat="false" ht="15.75" hidden="false" customHeight="false" outlineLevel="0" collapsed="false">
      <c r="B2" s="7" t="s">
        <v>169</v>
      </c>
    </row>
    <row r="3" customFormat="false" ht="15.75" hidden="false" customHeight="false" outlineLevel="0" collapsed="false">
      <c r="C3" s="33" t="s">
        <v>44</v>
      </c>
      <c r="D3" s="33"/>
      <c r="E3" s="33"/>
      <c r="F3" s="33"/>
      <c r="G3" s="33" t="s">
        <v>30</v>
      </c>
      <c r="H3" s="33"/>
      <c r="I3" s="33"/>
      <c r="K3" s="23" t="s">
        <v>170</v>
      </c>
      <c r="L3" s="23"/>
    </row>
    <row r="4" customFormat="false" ht="12.75" hidden="false" customHeight="false" outlineLevel="0" collapsed="false">
      <c r="B4" s="34"/>
      <c r="C4" s="14" t="str">
        <f aca="false">'cost calculation'!C11</f>
        <v>Chief</v>
      </c>
      <c r="D4" s="14" t="str">
        <f aca="false">'cost calculation'!C12</f>
        <v>Braves (¾)</v>
      </c>
      <c r="E4" s="14" t="str">
        <f aca="false">'cost calculation'!C13</f>
        <v>Shaman</v>
      </c>
      <c r="F4" s="14" t="str">
        <f aca="false">'cost calculation'!C14</f>
        <v>forest goblins</v>
      </c>
      <c r="G4" s="14" t="str">
        <f aca="false">'cost calculation'!C15</f>
        <v>Shootaz (5)</v>
      </c>
      <c r="H4" s="14" t="str">
        <f aca="false">'cost calculation'!C16</f>
        <v>red toof goblinz (5)</v>
      </c>
      <c r="I4" s="14" t="str">
        <f aca="false">'cost calculation'!C17</f>
        <v>giantic spider</v>
      </c>
      <c r="K4" s="35" t="s">
        <v>44</v>
      </c>
      <c r="L4" s="36" t="s">
        <v>30</v>
      </c>
    </row>
    <row r="5" customFormat="false" ht="12.75" hidden="false" customHeight="false" outlineLevel="0" collapsed="false">
      <c r="B5" s="37" t="s">
        <v>171</v>
      </c>
      <c r="C5" s="0" t="n">
        <v>4</v>
      </c>
      <c r="D5" s="0" t="n">
        <v>4</v>
      </c>
      <c r="E5" s="0" t="n">
        <v>4</v>
      </c>
      <c r="F5" s="0" t="n">
        <v>4</v>
      </c>
      <c r="G5" s="22" t="n">
        <v>4</v>
      </c>
      <c r="H5" s="0" t="n">
        <v>4</v>
      </c>
      <c r="I5" s="0" t="n">
        <v>6</v>
      </c>
      <c r="K5" s="1" t="n">
        <v>4</v>
      </c>
      <c r="L5" s="1" t="n">
        <v>3</v>
      </c>
    </row>
    <row r="6" customFormat="false" ht="12.75" hidden="false" customHeight="false" outlineLevel="0" collapsed="false">
      <c r="B6" s="37" t="s">
        <v>172</v>
      </c>
      <c r="C6" s="0" t="n">
        <v>3</v>
      </c>
      <c r="D6" s="0" t="n">
        <v>2</v>
      </c>
      <c r="E6" s="0" t="n">
        <v>2</v>
      </c>
      <c r="F6" s="0" t="n">
        <v>2</v>
      </c>
      <c r="G6" s="0" t="n">
        <v>2</v>
      </c>
      <c r="H6" s="0" t="n">
        <v>2</v>
      </c>
      <c r="I6" s="0" t="n">
        <v>3</v>
      </c>
      <c r="K6" s="1" t="n">
        <v>2</v>
      </c>
      <c r="L6" s="38" t="n">
        <v>1</v>
      </c>
    </row>
    <row r="7" customFormat="false" ht="12.75" hidden="false" customHeight="false" outlineLevel="0" collapsed="false">
      <c r="B7" s="37" t="s">
        <v>173</v>
      </c>
      <c r="C7" s="0" t="n">
        <v>4</v>
      </c>
      <c r="D7" s="0" t="n">
        <v>3</v>
      </c>
      <c r="E7" s="0" t="n">
        <v>3</v>
      </c>
      <c r="F7" s="0" t="n">
        <v>3</v>
      </c>
      <c r="G7" s="0" t="n">
        <v>3</v>
      </c>
      <c r="H7" s="0" t="n">
        <v>3</v>
      </c>
      <c r="I7" s="0" t="n">
        <v>0</v>
      </c>
      <c r="K7" s="0" t="n">
        <v>2</v>
      </c>
      <c r="L7" s="38" t="n">
        <v>1</v>
      </c>
    </row>
    <row r="8" customFormat="false" ht="12.75" hidden="false" customHeight="false" outlineLevel="0" collapsed="false">
      <c r="B8" s="37" t="s">
        <v>33</v>
      </c>
      <c r="C8" s="0" t="n">
        <v>3</v>
      </c>
      <c r="D8" s="0" t="n">
        <v>3</v>
      </c>
      <c r="E8" s="0" t="n">
        <v>3</v>
      </c>
      <c r="F8" s="0" t="n">
        <v>3</v>
      </c>
      <c r="G8" s="0" t="n">
        <v>3</v>
      </c>
      <c r="H8" s="0" t="n">
        <v>3</v>
      </c>
      <c r="I8" s="0" t="n">
        <v>5</v>
      </c>
      <c r="K8" s="0" t="n">
        <v>6</v>
      </c>
      <c r="L8" s="38" t="n">
        <v>6</v>
      </c>
    </row>
    <row r="9" customFormat="false" ht="12.75" hidden="false" customHeight="false" outlineLevel="0" collapsed="false">
      <c r="B9" s="37" t="s">
        <v>174</v>
      </c>
      <c r="C9" s="0" t="n">
        <v>3</v>
      </c>
      <c r="D9" s="0" t="n">
        <v>3</v>
      </c>
      <c r="E9" s="0" t="n">
        <v>3</v>
      </c>
      <c r="F9" s="0" t="n">
        <v>3</v>
      </c>
      <c r="G9" s="0" t="n">
        <v>3</v>
      </c>
      <c r="H9" s="0" t="n">
        <v>3</v>
      </c>
      <c r="I9" s="0" t="n">
        <v>5</v>
      </c>
      <c r="K9" s="1" t="n">
        <v>4</v>
      </c>
      <c r="L9" s="38" t="n">
        <v>2</v>
      </c>
    </row>
    <row r="10" customFormat="false" ht="12.75" hidden="false" customHeight="false" outlineLevel="0" collapsed="false">
      <c r="B10" s="37" t="s">
        <v>175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3</v>
      </c>
      <c r="K10" s="1" t="n">
        <v>6</v>
      </c>
      <c r="L10" s="38" t="n">
        <v>6</v>
      </c>
    </row>
    <row r="11" customFormat="false" ht="12.75" hidden="false" customHeight="false" outlineLevel="0" collapsed="false">
      <c r="B11" s="37" t="s">
        <v>176</v>
      </c>
      <c r="C11" s="0" t="n">
        <v>4</v>
      </c>
      <c r="D11" s="0" t="n">
        <v>3</v>
      </c>
      <c r="E11" s="0" t="n">
        <v>4</v>
      </c>
      <c r="F11" s="0" t="n">
        <v>3</v>
      </c>
      <c r="G11" s="0" t="n">
        <v>3</v>
      </c>
      <c r="H11" s="0" t="n">
        <v>3</v>
      </c>
      <c r="I11" s="0" t="n">
        <v>4</v>
      </c>
      <c r="K11" s="0" t="n">
        <v>2</v>
      </c>
      <c r="L11" s="38" t="n">
        <v>2</v>
      </c>
    </row>
    <row r="12" customFormat="false" ht="12.75" hidden="false" customHeight="false" outlineLevel="0" collapsed="false">
      <c r="B12" s="37" t="s">
        <v>177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3</v>
      </c>
      <c r="H12" s="0" t="n">
        <v>2</v>
      </c>
      <c r="I12" s="0" t="n">
        <v>2</v>
      </c>
      <c r="K12" s="0" t="n">
        <v>6</v>
      </c>
      <c r="L12" s="38" t="n">
        <v>6</v>
      </c>
    </row>
    <row r="13" customFormat="false" ht="12.75" hidden="false" customHeight="false" outlineLevel="0" collapsed="false">
      <c r="B13" s="37" t="s">
        <v>178</v>
      </c>
      <c r="C13" s="0" t="n">
        <v>7</v>
      </c>
      <c r="D13" s="0" t="n">
        <v>6</v>
      </c>
      <c r="E13" s="0" t="n">
        <v>6</v>
      </c>
      <c r="F13" s="0" t="n">
        <v>6</v>
      </c>
      <c r="G13" s="0" t="n">
        <v>6</v>
      </c>
      <c r="H13" s="0" t="n">
        <v>6</v>
      </c>
      <c r="I13" s="0" t="n">
        <v>4</v>
      </c>
      <c r="K13" s="0" t="n">
        <v>2</v>
      </c>
      <c r="L13" s="38" t="n">
        <v>1</v>
      </c>
    </row>
    <row r="14" customFormat="false" ht="12.75" hidden="false" customHeight="false" outlineLevel="0" collapsed="false">
      <c r="B14" s="37"/>
      <c r="L14" s="38"/>
    </row>
    <row r="15" customFormat="false" ht="12.75" hidden="false" customHeight="false" outlineLevel="0" collapsed="false">
      <c r="B15" s="0" t="s">
        <v>179</v>
      </c>
      <c r="C15" s="39" t="n">
        <f aca="false">$K5*C5/C$25</f>
        <v>0.32</v>
      </c>
      <c r="D15" s="39" t="n">
        <f aca="false">$K5*D5/D$25</f>
        <v>0.8</v>
      </c>
      <c r="E15" s="39" t="n">
        <f aca="false">$K5*E5/E$25</f>
        <v>0.8</v>
      </c>
      <c r="F15" s="39" t="n">
        <f aca="false">$L5*F5/F$25</f>
        <v>0.8</v>
      </c>
      <c r="G15" s="39" t="n">
        <f aca="false">$L5*G5/G$25</f>
        <v>0.6</v>
      </c>
      <c r="H15" s="39" t="n">
        <f aca="false">$L5*H5/H$25</f>
        <v>0.48</v>
      </c>
      <c r="I15" s="39" t="n">
        <f aca="false">$L5*I5/I$25</f>
        <v>0.09</v>
      </c>
    </row>
    <row r="16" customFormat="false" ht="12.75" hidden="false" customHeight="false" outlineLevel="0" collapsed="false">
      <c r="B16" s="37" t="s">
        <v>180</v>
      </c>
      <c r="C16" s="39" t="n">
        <f aca="false">$K6*C6/C$25</f>
        <v>0.12</v>
      </c>
      <c r="D16" s="39" t="n">
        <f aca="false">$K6*D6/D$25</f>
        <v>0.2</v>
      </c>
      <c r="E16" s="39" t="n">
        <f aca="false">$K6*E6/E$25</f>
        <v>0.2</v>
      </c>
      <c r="F16" s="39" t="n">
        <f aca="false">$L6*F6/F$25</f>
        <v>0.133333333333333</v>
      </c>
      <c r="G16" s="39" t="n">
        <f aca="false">$L6*G6/G$25</f>
        <v>0.1</v>
      </c>
      <c r="H16" s="39" t="n">
        <f aca="false">$L6*H6/H$25</f>
        <v>0.08</v>
      </c>
      <c r="I16" s="39" t="n">
        <f aca="false">$L6*I6/I$25</f>
        <v>0.015</v>
      </c>
    </row>
    <row r="17" customFormat="false" ht="12.75" hidden="false" customHeight="false" outlineLevel="0" collapsed="false">
      <c r="B17" s="37" t="s">
        <v>181</v>
      </c>
      <c r="C17" s="39" t="n">
        <f aca="false">$K7*C7/C$25</f>
        <v>0.16</v>
      </c>
      <c r="D17" s="39" t="n">
        <f aca="false">$K7*D7/D$25</f>
        <v>0.3</v>
      </c>
      <c r="E17" s="39" t="n">
        <f aca="false">$K7*E7/E$25</f>
        <v>0.3</v>
      </c>
      <c r="F17" s="39" t="n">
        <f aca="false">$L7*F7/F$25</f>
        <v>0.2</v>
      </c>
      <c r="G17" s="39" t="n">
        <f aca="false">$L7*G7/G$25</f>
        <v>0.15</v>
      </c>
      <c r="H17" s="39" t="n">
        <f aca="false">$L7*H7/H$25</f>
        <v>0.12</v>
      </c>
      <c r="I17" s="39" t="n">
        <f aca="false">$L7*I7/I$25</f>
        <v>0</v>
      </c>
    </row>
    <row r="18" customFormat="false" ht="12.75" hidden="false" customHeight="false" outlineLevel="0" collapsed="false">
      <c r="B18" s="37" t="s">
        <v>182</v>
      </c>
      <c r="C18" s="39" t="n">
        <f aca="false">$K8*C8/C$25</f>
        <v>0.36</v>
      </c>
      <c r="D18" s="39" t="n">
        <f aca="false">$K8*D8/D$25</f>
        <v>0.9</v>
      </c>
      <c r="E18" s="39" t="n">
        <f aca="false">$K8*E8/E$25</f>
        <v>0.9</v>
      </c>
      <c r="F18" s="39" t="n">
        <f aca="false">$L8*F8/F$25</f>
        <v>1.2</v>
      </c>
      <c r="G18" s="39" t="n">
        <f aca="false">$L8*G8/G$25</f>
        <v>0.9</v>
      </c>
      <c r="H18" s="39" t="n">
        <f aca="false">$L8*H8/H$25</f>
        <v>0.72</v>
      </c>
      <c r="I18" s="39" t="n">
        <f aca="false">$L8*I8/I$25</f>
        <v>0.15</v>
      </c>
    </row>
    <row r="19" customFormat="false" ht="12.75" hidden="false" customHeight="false" outlineLevel="0" collapsed="false">
      <c r="B19" s="37" t="s">
        <v>183</v>
      </c>
      <c r="C19" s="39" t="n">
        <f aca="false">$K9*C9/C$25</f>
        <v>0.24</v>
      </c>
      <c r="D19" s="39" t="n">
        <f aca="false">$K9*D9/D$25</f>
        <v>0.6</v>
      </c>
      <c r="E19" s="39" t="n">
        <f aca="false">$K9*E9/E$25</f>
        <v>0.6</v>
      </c>
      <c r="F19" s="39" t="n">
        <f aca="false">$L9*F9/F$25</f>
        <v>0.4</v>
      </c>
      <c r="G19" s="39" t="n">
        <f aca="false">$L9*G9/G$25</f>
        <v>0.3</v>
      </c>
      <c r="H19" s="39" t="n">
        <f aca="false">$L9*H9/H$25</f>
        <v>0.24</v>
      </c>
      <c r="I19" s="39" t="n">
        <f aca="false">$L9*I9/I$25</f>
        <v>0.05</v>
      </c>
    </row>
    <row r="20" customFormat="false" ht="12.75" hidden="false" customHeight="false" outlineLevel="0" collapsed="false">
      <c r="B20" s="37" t="s">
        <v>184</v>
      </c>
      <c r="C20" s="39" t="n">
        <f aca="false">$K10*C10/C$25</f>
        <v>0.12</v>
      </c>
      <c r="D20" s="39" t="n">
        <f aca="false">$K10*D10/D$25</f>
        <v>0.3</v>
      </c>
      <c r="E20" s="39" t="n">
        <f aca="false">$K10*E10/E$25</f>
        <v>0.3</v>
      </c>
      <c r="F20" s="39" t="n">
        <f aca="false">$L10*F10/F$25</f>
        <v>0.4</v>
      </c>
      <c r="G20" s="39" t="n">
        <f aca="false">$L10*G10/G$25</f>
        <v>0.3</v>
      </c>
      <c r="H20" s="39" t="n">
        <f aca="false">$L10*H10/H$25</f>
        <v>0.24</v>
      </c>
      <c r="I20" s="39" t="n">
        <f aca="false">$L10*I10/I$25</f>
        <v>0.09</v>
      </c>
    </row>
    <row r="21" customFormat="false" ht="12.75" hidden="false" customHeight="false" outlineLevel="0" collapsed="false">
      <c r="B21" s="37" t="s">
        <v>185</v>
      </c>
      <c r="C21" s="39" t="n">
        <f aca="false">$K11*C11/C$25</f>
        <v>0.16</v>
      </c>
      <c r="D21" s="39" t="n">
        <f aca="false">$K11*D11/D$25</f>
        <v>0.3</v>
      </c>
      <c r="E21" s="39" t="n">
        <f aca="false">$K11*E11/E$25</f>
        <v>0.4</v>
      </c>
      <c r="F21" s="39" t="n">
        <f aca="false">$L11*F11/F$25</f>
        <v>0.4</v>
      </c>
      <c r="G21" s="39" t="n">
        <f aca="false">$L11*G11/G$25</f>
        <v>0.3</v>
      </c>
      <c r="H21" s="39" t="n">
        <f aca="false">$L11*H11/H$25</f>
        <v>0.24</v>
      </c>
      <c r="I21" s="39" t="n">
        <f aca="false">$L11*I11/I$25</f>
        <v>0.04</v>
      </c>
    </row>
    <row r="22" customFormat="false" ht="12.75" hidden="false" customHeight="false" outlineLevel="0" collapsed="false">
      <c r="B22" s="37" t="s">
        <v>186</v>
      </c>
      <c r="C22" s="39" t="n">
        <f aca="false">$K12*C12/C$25</f>
        <v>0.12</v>
      </c>
      <c r="D22" s="39" t="n">
        <f aca="false">$K12*D12/D$25</f>
        <v>0.3</v>
      </c>
      <c r="E22" s="39" t="n">
        <f aca="false">$K12*E12/E$25</f>
        <v>0.3</v>
      </c>
      <c r="F22" s="39" t="n">
        <f aca="false">$L12*F12/F$25</f>
        <v>0.4</v>
      </c>
      <c r="G22" s="39" t="n">
        <f aca="false">$L12*G12/G$25</f>
        <v>0.9</v>
      </c>
      <c r="H22" s="39" t="n">
        <f aca="false">$L12*H12/H$25</f>
        <v>0.48</v>
      </c>
      <c r="I22" s="39" t="n">
        <f aca="false">$L12*I12/I$25</f>
        <v>0.06</v>
      </c>
    </row>
    <row r="23" customFormat="false" ht="12.75" hidden="false" customHeight="false" outlineLevel="0" collapsed="false">
      <c r="B23" s="37" t="s">
        <v>187</v>
      </c>
      <c r="C23" s="39" t="n">
        <f aca="false">$K13*C13/C$25</f>
        <v>0.28</v>
      </c>
      <c r="D23" s="39" t="n">
        <f aca="false">$K13*D13/D$25</f>
        <v>0.6</v>
      </c>
      <c r="E23" s="39" t="n">
        <f aca="false">$K13*E13/E$25</f>
        <v>0.6</v>
      </c>
      <c r="F23" s="39" t="n">
        <f aca="false">$L13*F13/F$25</f>
        <v>0.4</v>
      </c>
      <c r="G23" s="39" t="n">
        <f aca="false">$L13*G13/G$25</f>
        <v>0.3</v>
      </c>
      <c r="H23" s="39" t="n">
        <f aca="false">$L13*H13/H$25</f>
        <v>0.24</v>
      </c>
      <c r="I23" s="39" t="n">
        <f aca="false">$L13*I13/I$25</f>
        <v>0.02</v>
      </c>
    </row>
    <row r="24" customFormat="false" ht="12.75" hidden="false" customHeight="false" outlineLevel="0" collapsed="false">
      <c r="E24" s="4"/>
    </row>
    <row r="25" customFormat="false" ht="12.75" hidden="false" customHeight="false" outlineLevel="0" collapsed="false">
      <c r="B25" s="21" t="s">
        <v>188</v>
      </c>
      <c r="C25" s="1" t="n">
        <f aca="false">'cost calculation'!D11</f>
        <v>50</v>
      </c>
      <c r="D25" s="1" t="n">
        <f aca="false">'cost calculation'!D12</f>
        <v>20</v>
      </c>
      <c r="E25" s="1" t="n">
        <f aca="false">'cost calculation'!D13</f>
        <v>20</v>
      </c>
      <c r="F25" s="1" t="n">
        <f aca="false">'cost calculation'!D14</f>
        <v>15</v>
      </c>
      <c r="G25" s="1" t="n">
        <f aca="false">'cost calculation'!D15</f>
        <v>20</v>
      </c>
      <c r="H25" s="1" t="n">
        <f aca="false">'cost calculation'!D16</f>
        <v>25</v>
      </c>
      <c r="I25" s="1" t="n">
        <f aca="false">'cost calculation'!D17</f>
        <v>200</v>
      </c>
    </row>
    <row r="27" customFormat="false" ht="12.75" hidden="false" customHeight="false" outlineLevel="0" collapsed="false">
      <c r="C27" s="39" t="n">
        <f aca="false">SUM(C15:C23)</f>
        <v>1.88</v>
      </c>
      <c r="D27" s="39" t="n">
        <f aca="false">SUM(D15:D23)</f>
        <v>4.3</v>
      </c>
      <c r="E27" s="39" t="n">
        <f aca="false">SUM(E15:E23)</f>
        <v>4.4</v>
      </c>
      <c r="F27" s="39" t="n">
        <f aca="false">SUM(F15:F23)</f>
        <v>4.33333333333333</v>
      </c>
      <c r="G27" s="39" t="n">
        <f aca="false">SUM(G15:G23)</f>
        <v>3.85</v>
      </c>
      <c r="H27" s="39" t="n">
        <f aca="false">SUM(H15:H23)</f>
        <v>2.84</v>
      </c>
      <c r="I27" s="39" t="n">
        <f aca="false">SUM(I15:I23)</f>
        <v>0.515</v>
      </c>
    </row>
    <row r="28" customFormat="false" ht="12.75" hidden="false" customHeight="false" outlineLevel="0" collapsed="false">
      <c r="C28" s="31" t="n">
        <f aca="false">'cost calculation'!$E11*'Characteristic analysis'!C27</f>
        <v>1.88</v>
      </c>
      <c r="D28" s="31" t="n">
        <f aca="false">'cost calculation'!$E12*'Characteristic analysis'!D27</f>
        <v>0</v>
      </c>
      <c r="E28" s="31" t="n">
        <f aca="false">'cost calculation'!$E13*'Characteristic analysis'!E27</f>
        <v>4.4</v>
      </c>
      <c r="F28" s="31" t="n">
        <f aca="false">'cost calculation'!$E14*'Characteristic analysis'!F27</f>
        <v>0</v>
      </c>
      <c r="G28" s="31" t="n">
        <f aca="false">'cost calculation'!$E15*'Characteristic analysis'!G27</f>
        <v>3.85</v>
      </c>
      <c r="H28" s="31" t="n">
        <f aca="false">'cost calculation'!$E16*'Characteristic analysis'!H27</f>
        <v>0</v>
      </c>
      <c r="I28" s="31" t="n">
        <f aca="false">'cost calculation'!$E17*'Characteristic analysis'!I27</f>
        <v>0</v>
      </c>
      <c r="J28" s="8" t="n">
        <f aca="false">SUM(C28:I28)</f>
        <v>10.13</v>
      </c>
    </row>
    <row r="29" customFormat="false" ht="12.75" hidden="false" customHeight="false" outlineLevel="0" collapsed="false">
      <c r="C29" s="31" t="n">
        <f aca="false">'cost calculation'!$E11*(C5*K5+C6*K6+C7*K7+C8*K8+C9*K9+C10*K10+C11*K11+C12*K12+C13*K13)</f>
        <v>94</v>
      </c>
      <c r="D29" s="31" t="n">
        <f aca="false">'cost calculation'!$E12*(D5*$L5+D6*$L6+D7*$L7+D8*$L8+D9*$L9+D10*$L10+D11*$L11+D12*$L12+D13*$L13)</f>
        <v>0</v>
      </c>
      <c r="E29" s="31" t="n">
        <f aca="false">'cost calculation'!$E13*(E5*$L5+E6*$L6+E7*$L7+E8*$L8+E9*$L9+E10*$L10+E11*$L11+E12*$L12+E13*$L13)</f>
        <v>67</v>
      </c>
      <c r="F29" s="31" t="n">
        <f aca="false">'cost calculation'!$E14*(F5*$L5+F6*$L6+F7*$L7+F8*$L8+F9*$L9+F10*$L10+F11*$L11+F12*$L12+F13*$L13)</f>
        <v>0</v>
      </c>
      <c r="G29" s="31" t="n">
        <f aca="false">'cost calculation'!$E15*(G5*$L5+G6*$L6+G7*$L7+G8*$L8+G9*$L9+G10*$L10+G11*$L11+G12*$L12+G13*$L13)</f>
        <v>77</v>
      </c>
      <c r="H29" s="31" t="n">
        <f aca="false">'cost calculation'!$E16*(H5*$L5+H6*$L6+H7*$L7+H8*$L8+H9*$L9+H10*$L10+H11*$L11+H12*$L12+H13*$L13)</f>
        <v>0</v>
      </c>
      <c r="I29" s="31" t="n">
        <f aca="false">'cost calculation'!$E17*(I5*$L5+I6*$L6+I7*$L7+I8*$L8+I9*$L9+I10*$L10+I11*$L11+I12*$L12+I13*$L13)</f>
        <v>0</v>
      </c>
      <c r="J29" s="8" t="n">
        <f aca="false">SUM(C29:I29)</f>
        <v>238</v>
      </c>
    </row>
  </sheetData>
  <mergeCells count="3">
    <mergeCell ref="C3:F3"/>
    <mergeCell ref="G3:I3"/>
    <mergeCell ref="K3:L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  <Company>BOSCH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2019-06-16T12:17:59Z</dcterms:created>
  <dc:creator>Lauterbach Kai (BEG/ESB2)</dc:creator>
  <dc:description/>
  <dc:language>de-DE</dc:language>
  <cp:lastModifiedBy/>
  <dcterms:modified xsi:type="dcterms:W3CDTF">2019-07-22T10:30:49Z</dcterms:modified>
  <cp:revision>362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