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calculation" sheetId="1" state="visible" r:id="rId2"/>
    <sheet name="Underdog Bonus" sheetId="2" state="visible" r:id="rId3"/>
    <sheet name="Hired swords" sheetId="3" state="visible" r:id="rId4"/>
    <sheet name="Characteristic analysis" sheetId="4" state="visible" r:id="rId5"/>
  </sheets>
  <definedNames>
    <definedName function="false" hidden="false" localSheetId="0" name="_FilterDatabase_0" vbProcedure="false">'Hired swords'!$B$2:$L$19</definedName>
    <definedName function="false" hidden="false" localSheetId="0" name="_xlnm._FilterDatabase" vbProcedure="false">'cost calculation'!$B$21:$S$74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<sst xmlns="http://schemas.openxmlformats.org/spreadsheetml/2006/main" count="360" uniqueCount="273">
  <si>
    <t xml:space="preserve">Kai</t>
  </si>
  <si>
    <t xml:space="preserve">Possessed</t>
  </si>
  <si>
    <t xml:space="preserve">Units to sell shards</t>
  </si>
  <si>
    <t xml:space="preserve">V2.2</t>
  </si>
  <si>
    <t xml:space="preserve">Units (rout test)</t>
  </si>
  <si>
    <t xml:space="preserve">Mutant info</t>
  </si>
  <si>
    <t xml:space="preserve">Char rating</t>
  </si>
  <si>
    <t xml:space="preserve">main hand</t>
  </si>
  <si>
    <t xml:space="preserve">fire</t>
  </si>
  <si>
    <t xml:space="preserve">gold crown</t>
  </si>
  <si>
    <t xml:space="preserve">Magic rating</t>
  </si>
  <si>
    <t xml:space="preserve">off hand</t>
  </si>
  <si>
    <t xml:space="preserve">disease</t>
  </si>
  <si>
    <t xml:space="preserve">used</t>
  </si>
  <si>
    <t xml:space="preserve">Warband Rating</t>
  </si>
  <si>
    <t xml:space="preserve">extra arm</t>
  </si>
  <si>
    <t xml:space="preserve">foe reduce attack power</t>
  </si>
  <si>
    <t xml:space="preserve">not used</t>
  </si>
  <si>
    <t xml:space="preserve">rout test</t>
  </si>
  <si>
    <t xml:space="preserve">tail</t>
  </si>
  <si>
    <t xml:space="preserve">armour</t>
  </si>
  <si>
    <t xml:space="preserve">UpKeep</t>
  </si>
  <si>
    <t xml:space="preserve">Equip rating</t>
  </si>
  <si>
    <t xml:space="preserve">bite</t>
  </si>
  <si>
    <t xml:space="preserve">shield</t>
  </si>
  <si>
    <t xml:space="preserve">Warband</t>
  </si>
  <si>
    <t xml:space="preserve">gold/einheit</t>
  </si>
  <si>
    <t xml:space="preserve">anzahl</t>
  </si>
  <si>
    <t xml:space="preserve">Exp</t>
  </si>
  <si>
    <t xml:space="preserve">summe</t>
  </si>
  <si>
    <t xml:space="preserve">heros</t>
  </si>
  <si>
    <t xml:space="preserve">Magister</t>
  </si>
  <si>
    <t xml:space="preserve">Posessed (0-2)</t>
  </si>
  <si>
    <t xml:space="preserve">Underdog bonus</t>
  </si>
  <si>
    <t xml:space="preserve">min foe wbr</t>
  </si>
  <si>
    <t xml:space="preserve">Leader</t>
  </si>
  <si>
    <t xml:space="preserve">Magister:</t>
  </si>
  <si>
    <t xml:space="preserve">Wings of darkness</t>
  </si>
  <si>
    <t xml:space="preserve">Mutants (0-2)</t>
  </si>
  <si>
    <t xml:space="preserve">+1</t>
  </si>
  <si>
    <t xml:space="preserve">henchmen</t>
  </si>
  <si>
    <t xml:space="preserve">Darksouls</t>
  </si>
  <si>
    <t xml:space="preserve">+2</t>
  </si>
  <si>
    <t xml:space="preserve">Mutants</t>
  </si>
  <si>
    <t xml:space="preserve">Bretheren</t>
  </si>
  <si>
    <t xml:space="preserve">+3</t>
  </si>
  <si>
    <t xml:space="preserve">Beastmen</t>
  </si>
  <si>
    <t xml:space="preserve">+4</t>
  </si>
  <si>
    <t xml:space="preserve">+5</t>
  </si>
  <si>
    <t xml:space="preserve">Gesamt</t>
  </si>
  <si>
    <t xml:space="preserve">Anzahl</t>
  </si>
  <si>
    <t xml:space="preserve">heroes</t>
  </si>
  <si>
    <t xml:space="preserve">name</t>
  </si>
  <si>
    <t xml:space="preserve">type</t>
  </si>
  <si>
    <t xml:space="preserve">range</t>
  </si>
  <si>
    <t xml:space="preserve">strength</t>
  </si>
  <si>
    <t xml:space="preserve">rule</t>
  </si>
  <si>
    <t xml:space="preserve">gc/unit</t>
  </si>
  <si>
    <t xml:space="preserve">cost</t>
  </si>
  <si>
    <t xml:space="preserve">group</t>
  </si>
  <si>
    <t xml:space="preserve">rating</t>
  </si>
  <si>
    <t xml:space="preserve">Warband Equip Rating</t>
  </si>
  <si>
    <t xml:space="preserve">Mutation cost fix</t>
  </si>
  <si>
    <t xml:space="preserve">Sum use</t>
  </si>
  <si>
    <t xml:space="preserve">+1AS</t>
  </si>
  <si>
    <t xml:space="preserve">1,3,5,6</t>
  </si>
  <si>
    <t xml:space="preserve">helmet</t>
  </si>
  <si>
    <t xml:space="preserve">4+ stunned save</t>
  </si>
  <si>
    <t xml:space="preserve">light armour</t>
  </si>
  <si>
    <t xml:space="preserve">5+AS</t>
  </si>
  <si>
    <t xml:space="preserve">heavy armour</t>
  </si>
  <si>
    <t xml:space="preserve">4+AS</t>
  </si>
  <si>
    <t xml:space="preserve">free dagger</t>
  </si>
  <si>
    <t xml:space="preserve">hth</t>
  </si>
  <si>
    <t xml:space="preserve">user</t>
  </si>
  <si>
    <t xml:space="preserve">foe +1as +1 offhand to hit</t>
  </si>
  <si>
    <t xml:space="preserve">dagger</t>
  </si>
  <si>
    <t xml:space="preserve">hand weapon</t>
  </si>
  <si>
    <t xml:space="preserve">axe</t>
  </si>
  <si>
    <t xml:space="preserve">'-1AS</t>
  </si>
  <si>
    <t xml:space="preserve">spear</t>
  </si>
  <si>
    <t xml:space="preserve">1,3,5</t>
  </si>
  <si>
    <t xml:space="preserve">mace</t>
  </si>
  <si>
    <t xml:space="preserve">2-4 stunned</t>
  </si>
  <si>
    <t xml:space="preserve">sword</t>
  </si>
  <si>
    <t xml:space="preserve">parry</t>
  </si>
  <si>
    <t xml:space="preserve">double-handed</t>
  </si>
  <si>
    <t xml:space="preserve">'+2S strike last</t>
  </si>
  <si>
    <t xml:space="preserve">flail</t>
  </si>
  <si>
    <t xml:space="preserve">'+2S in 1st round</t>
  </si>
  <si>
    <t xml:space="preserve">daemon soul</t>
  </si>
  <si>
    <t xml:space="preserve">mutation</t>
  </si>
  <si>
    <t xml:space="preserve">4+as</t>
  </si>
  <si>
    <t xml:space="preserve">Blackblood</t>
  </si>
  <si>
    <t xml:space="preserve">on wound wound all hth</t>
  </si>
  <si>
    <t xml:space="preserve">Tentacle</t>
  </si>
  <si>
    <t xml:space="preserve">enemy -1A</t>
  </si>
  <si>
    <t xml:space="preserve">Spines</t>
  </si>
  <si>
    <t xml:space="preserve">S1 all attacker</t>
  </si>
  <si>
    <t xml:space="preserve">Cloven hoofs</t>
  </si>
  <si>
    <t xml:space="preserve">+1M</t>
  </si>
  <si>
    <t xml:space="preserve">Scorpion tail</t>
  </si>
  <si>
    <t xml:space="preserve">+1 S5 A</t>
  </si>
  <si>
    <t xml:space="preserve">Extra arm</t>
  </si>
  <si>
    <t xml:space="preserve">+1A</t>
  </si>
  <si>
    <t xml:space="preserve">Hideous</t>
  </si>
  <si>
    <t xml:space="preserve">Causes fear</t>
  </si>
  <si>
    <t xml:space="preserve">wings</t>
  </si>
  <si>
    <t xml:space="preserve">2" far on 1" down glide</t>
  </si>
  <si>
    <t xml:space="preserve">poisonous bite</t>
  </si>
  <si>
    <t xml:space="preserve">+1A S5 (if immune S2)</t>
  </si>
  <si>
    <t xml:space="preserve">great claw</t>
  </si>
  <si>
    <t xml:space="preserve">+1A +1S</t>
  </si>
  <si>
    <t xml:space="preserve">prehensile tail</t>
  </si>
  <si>
    <t xml:space="preserve">hold one more weapon or shield (+1A if no other tail)</t>
  </si>
  <si>
    <t xml:space="preserve">crystalline body</t>
  </si>
  <si>
    <t xml:space="preserve">T6 Wounds set to 1</t>
  </si>
  <si>
    <t xml:space="preserve">scaly skin</t>
  </si>
  <si>
    <t xml:space="preserve">5+AS (no mod beyond 6) 4+ using light armor</t>
  </si>
  <si>
    <t xml:space="preserve">beak</t>
  </si>
  <si>
    <t xml:space="preserve">strike last attack (bite)</t>
  </si>
  <si>
    <t xml:space="preserve">burning body</t>
  </si>
  <si>
    <t xml:space="preserve">burn in combat foes on D6=4+</t>
  </si>
  <si>
    <t xml:space="preserve">electric touch</t>
  </si>
  <si>
    <t xml:space="preserve">S3/S5 hit</t>
  </si>
  <si>
    <t xml:space="preserve">eye of tchar</t>
  </si>
  <si>
    <t xml:space="preserve">hypnotise foe</t>
  </si>
  <si>
    <t xml:space="preserve">mer creature</t>
  </si>
  <si>
    <t xml:space="preserve">no water movement penslity, normal ground -1M</t>
  </si>
  <si>
    <t xml:space="preserve">telekinesis</t>
  </si>
  <si>
    <t xml:space="preserve">throw objects</t>
  </si>
  <si>
    <t xml:space="preserve">centauroid</t>
  </si>
  <si>
    <t xml:space="preserve">M+2 T+1</t>
  </si>
  <si>
    <t xml:space="preserve">iron hard skin</t>
  </si>
  <si>
    <t xml:space="preserve">+1as</t>
  </si>
  <si>
    <t xml:space="preserve">fangs</t>
  </si>
  <si>
    <t xml:space="preserve">strike last bite +1A (one bite only)</t>
  </si>
  <si>
    <t xml:space="preserve">spiked tail</t>
  </si>
  <si>
    <t xml:space="preserve">+1A S+1 (only one tail)</t>
  </si>
  <si>
    <t xml:space="preserve">regeneration</t>
  </si>
  <si>
    <t xml:space="preserve">4+ wound regeneration til first fail</t>
  </si>
  <si>
    <t xml:space="preserve">spit acid</t>
  </si>
  <si>
    <t xml:space="preserve">8"</t>
  </si>
  <si>
    <t xml:space="preserve">stream of corruption</t>
  </si>
  <si>
    <t xml:space="preserve">6"</t>
  </si>
  <si>
    <t xml:space="preserve">neiglish rot</t>
  </si>
  <si>
    <t xml:space="preserve">immune to poison, infect foe</t>
  </si>
  <si>
    <t xml:space="preserve">cloud flies</t>
  </si>
  <si>
    <t xml:space="preserve">foe -1 to hit</t>
  </si>
  <si>
    <t xml:space="preserve">bloated foulness</t>
  </si>
  <si>
    <t xml:space="preserve">+1W +1T -1M</t>
  </si>
  <si>
    <t xml:space="preserve">suckers</t>
  </si>
  <si>
    <t xml:space="preserve">pass all i test on climbing</t>
  </si>
  <si>
    <t xml:space="preserve">plague carrier</t>
  </si>
  <si>
    <t xml:space="preserve">M-1, chance to infect foe</t>
  </si>
  <si>
    <t xml:space="preserve">alluring</t>
  </si>
  <si>
    <t xml:space="preserve">+1 find rare items, foe -1 hit fitsr round</t>
  </si>
  <si>
    <t xml:space="preserve">metallic growths</t>
  </si>
  <si>
    <t xml:space="preserve">6+ as, no combination with other armour</t>
  </si>
  <si>
    <t xml:space="preserve">agile</t>
  </si>
  <si>
    <t xml:space="preserve">better initiative</t>
  </si>
  <si>
    <t xml:space="preserve">elastic limbs</t>
  </si>
  <si>
    <t xml:space="preserve">1A range only</t>
  </si>
  <si>
    <t xml:space="preserve">piercing tounge</t>
  </si>
  <si>
    <t xml:space="preserve">2"</t>
  </si>
  <si>
    <t xml:space="preserve">no range penality</t>
  </si>
  <si>
    <t xml:space="preserve">vestigial twin</t>
  </si>
  <si>
    <t xml:space="preserve">2x skill -2M, no alone test, 2x I on spot hidden enemy</t>
  </si>
  <si>
    <t xml:space="preserve">short bow</t>
  </si>
  <si>
    <t xml:space="preserve">rc</t>
  </si>
  <si>
    <t xml:space="preserve">16“</t>
  </si>
  <si>
    <t xml:space="preserve">S3</t>
  </si>
  <si>
    <t xml:space="preserve">bow</t>
  </si>
  <si>
    <t xml:space="preserve">24“</t>
  </si>
  <si>
    <t xml:space="preserve">er ges</t>
  </si>
  <si>
    <t xml:space="preserve">er off</t>
  </si>
  <si>
    <t xml:space="preserve">er deff</t>
  </si>
  <si>
    <t xml:space="preserve">1. Spiel</t>
  </si>
  <si>
    <t xml:space="preserve">2. Spiel</t>
  </si>
  <si>
    <t xml:space="preserve">3. Spiel</t>
  </si>
  <si>
    <t xml:space="preserve">4. Spiel</t>
  </si>
  <si>
    <t xml:space="preserve">5. Spiel</t>
  </si>
  <si>
    <t xml:space="preserve">6. Spiel</t>
  </si>
  <si>
    <t xml:space="preserve">7. Spiel</t>
  </si>
  <si>
    <t xml:space="preserve">8. Spiel</t>
  </si>
  <si>
    <t xml:space="preserve">9. Spiel</t>
  </si>
  <si>
    <t xml:space="preserve">10. Spiel</t>
  </si>
  <si>
    <t xml:space="preserve">11. Spiel</t>
  </si>
  <si>
    <t xml:space="preserve">12. Spiel</t>
  </si>
  <si>
    <t xml:space="preserve">13. Spiel</t>
  </si>
  <si>
    <t xml:space="preserve">14. Spiel</t>
  </si>
  <si>
    <t xml:space="preserve">15. Spiel</t>
  </si>
  <si>
    <t xml:space="preserve">16. Spiel</t>
  </si>
  <si>
    <t xml:space="preserve">17. Spiel</t>
  </si>
  <si>
    <t xml:space="preserve">18. Spiel</t>
  </si>
  <si>
    <t xml:space="preserve">19. Spiel</t>
  </si>
  <si>
    <t xml:space="preserve">20. Spiel</t>
  </si>
  <si>
    <t xml:space="preserve">21. Spiel</t>
  </si>
  <si>
    <t xml:space="preserve">22. Spiel</t>
  </si>
  <si>
    <t xml:space="preserve">23. Spiel</t>
  </si>
  <si>
    <t xml:space="preserve">24. Spiel</t>
  </si>
  <si>
    <t xml:space="preserve">25. Spiel</t>
  </si>
  <si>
    <t xml:space="preserve">26. Spiel</t>
  </si>
  <si>
    <t xml:space="preserve">27. Spiel</t>
  </si>
  <si>
    <t xml:space="preserve">28. Spiel</t>
  </si>
  <si>
    <t xml:space="preserve">29. Spiel</t>
  </si>
  <si>
    <t xml:space="preserve">30. Spiel</t>
  </si>
  <si>
    <t xml:space="preserve">31. Spiel</t>
  </si>
  <si>
    <t xml:space="preserve">32. Spiel</t>
  </si>
  <si>
    <t xml:space="preserve">33. Spiel</t>
  </si>
  <si>
    <t xml:space="preserve">amount</t>
  </si>
  <si>
    <t xml:space="preserve">upkeep</t>
  </si>
  <si>
    <t xml:space="preserve">wbr add</t>
  </si>
  <si>
    <t xml:space="preserve">Used cost</t>
  </si>
  <si>
    <t xml:space="preserve">Used UpKeep</t>
  </si>
  <si>
    <t xml:space="preserve">Used wbr add</t>
  </si>
  <si>
    <t xml:space="preserve">wbr/cost</t>
  </si>
  <si>
    <t xml:space="preserve">wbr/upkeep</t>
  </si>
  <si>
    <t xml:space="preserve">Comment</t>
  </si>
  <si>
    <t xml:space="preserve">Personal rating</t>
  </si>
  <si>
    <t xml:space="preserve">Ogre Slave Master</t>
  </si>
  <si>
    <t xml:space="preserve">A3 S4 W3 T4 M6 AS5, capture (mark kosten/2 sind sicher)</t>
  </si>
  <si>
    <t xml:space="preserve">Ogre Bodyguard</t>
  </si>
  <si>
    <t xml:space="preserve">A3 S4 W3 T4 M6 AS5</t>
  </si>
  <si>
    <t xml:space="preserve">Clan moulder packmaster</t>
  </si>
  <si>
    <t xml:space="preserve">4 units S3 T3 M5 3xM6</t>
  </si>
  <si>
    <t xml:space="preserve">Chaos warrior</t>
  </si>
  <si>
    <t xml:space="preserve">mark of the dark gods S4/6 T4 A2</t>
  </si>
  <si>
    <t xml:space="preserve">Clan Eshin Assassin</t>
  </si>
  <si>
    <t xml:space="preserve">M6 S4 T4 -1 foe AS add</t>
  </si>
  <si>
    <t xml:space="preserve">Dark Elf assassin</t>
  </si>
  <si>
    <t xml:space="preserve">M5 S4 T3 -1 foe AS add, super Ausrüstung</t>
  </si>
  <si>
    <t xml:space="preserve">Black ork</t>
  </si>
  <si>
    <t xml:space="preserve">anti animosity, heavy armor, Ld weitergabe, S4 T4, AS3, M4</t>
  </si>
  <si>
    <t xml:space="preserve">Pit fighter</t>
  </si>
  <si>
    <t xml:space="preserve">3xS4 T4 charge=2S5 1S4, reoll parry</t>
  </si>
  <si>
    <t xml:space="preserve">Clan skyre sniper</t>
  </si>
  <si>
    <t xml:space="preserve">S5 shooting 36“ -2AS D3 wounds</t>
  </si>
  <si>
    <t xml:space="preserve">Bounty hunter</t>
  </si>
  <si>
    <t xml:space="preserve">super Ausrüstung, bring GC ein bei mark ooA</t>
  </si>
  <si>
    <t xml:space="preserve">Duellist</t>
  </si>
  <si>
    <t xml:space="preserve">special parry</t>
  </si>
  <si>
    <t xml:space="preserve">Warlock</t>
  </si>
  <si>
    <t xml:space="preserve">Zauberer</t>
  </si>
  <si>
    <t xml:space="preserve">Dark Elf sorceress</t>
  </si>
  <si>
    <t xml:space="preserve">Zauberin</t>
  </si>
  <si>
    <t xml:space="preserve">Barbarian</t>
  </si>
  <si>
    <t xml:space="preserve">Fighter</t>
  </si>
  <si>
    <t xml:space="preserve">Witch</t>
  </si>
  <si>
    <t xml:space="preserve">Potions, academic skills, support spells</t>
  </si>
  <si>
    <t xml:space="preserve">Goblin herder</t>
  </si>
  <si>
    <t xml:space="preserve">Beast handler/animal handler (giant spider)</t>
  </si>
  <si>
    <t xml:space="preserve">Characteristik Analyse</t>
  </si>
  <si>
    <t xml:space="preserve">gewichtung</t>
  </si>
  <si>
    <t xml:space="preserve">M</t>
  </si>
  <si>
    <t xml:space="preserve">WS</t>
  </si>
  <si>
    <t xml:space="preserve">BS</t>
  </si>
  <si>
    <t xml:space="preserve">S</t>
  </si>
  <si>
    <t xml:space="preserve">T</t>
  </si>
  <si>
    <t xml:space="preserve">W</t>
  </si>
  <si>
    <t xml:space="preserve">I</t>
  </si>
  <si>
    <t xml:space="preserve">A</t>
  </si>
  <si>
    <t xml:space="preserve">Ld</t>
  </si>
  <si>
    <t xml:space="preserve">M/g</t>
  </si>
  <si>
    <t xml:space="preserve">WS/g</t>
  </si>
  <si>
    <t xml:space="preserve">BS/g</t>
  </si>
  <si>
    <t xml:space="preserve">S/g</t>
  </si>
  <si>
    <t xml:space="preserve">T/g</t>
  </si>
  <si>
    <t xml:space="preserve">W/g</t>
  </si>
  <si>
    <t xml:space="preserve">I/g</t>
  </si>
  <si>
    <t xml:space="preserve">A/g</t>
  </si>
  <si>
    <t xml:space="preserve">Ld/g</t>
  </si>
  <si>
    <t xml:space="preserve">Gold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</si>
</sst>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0.00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5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e2" displayName="Tabelle2" ref="B21:R74" headerRowCount="1" totalsRowCount="0" totalsRowShown="0">
  <tableColumns count="17">
    <tableColumn id="1" name="name"/>
    <tableColumn id="2" name="type"/>
    <tableColumn id="3" name="range"/>
    <tableColumn id="4" name="strength"/>
    <tableColumn id="5" name="rule"/>
    <tableColumn id="6" name="gc/unit"/>
    <tableColumn id="7" name="Magister"/>
    <tableColumn id="8" name="Posessed (0-2)"/>
    <tableColumn id="9" name="Mutants (0-2)"/>
    <tableColumn id="10" name="Darksouls"/>
    <tableColumn id="11" name="Bretheren"/>
    <tableColumn id="12" name="Beastmen"/>
    <tableColumn id="13" name="cost"/>
    <tableColumn id="14" name="group"/>
    <tableColumn id="15" name="rating"/>
    <tableColumn id="16" name="Warband Equip Rating"/>
    <tableColumn id="17" name="Mutation cost fi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78"/>
  <sheetViews>
    <sheetView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R24" activeCellId="0" sqref="R24"/>
    </sheetView>
  </sheetViews>
  <sheetFormatPr defaultRowHeight="12.75" zeroHeight="false" outlineLevelRow="0" outlineLevelCol="0"/>
  <cols>
    <col collapsed="false" customWidth="true" hidden="false" outlineLevel="0" max="2" min="2" style="0" width="17.71"/>
    <col collapsed="false" customWidth="true" hidden="false" outlineLevel="0" max="3" min="3" style="0" width="14.57"/>
    <col collapsed="false" customWidth="true" hidden="false" outlineLevel="0" max="4" min="4" style="0" width="11.99"/>
    <col collapsed="false" customWidth="true" hidden="false" outlineLevel="0" max="5" min="5" style="0" width="10.99"/>
    <col collapsed="false" customWidth="true" hidden="false" outlineLevel="0" max="6" min="6" style="0" width="43.71"/>
    <col collapsed="false" customWidth="true" hidden="false" outlineLevel="0" max="7" min="7" style="0" width="10.42"/>
    <col collapsed="false" customWidth="true" hidden="false" outlineLevel="0" max="8" min="8" style="0" width="11.86"/>
    <col collapsed="false" customWidth="true" hidden="false" outlineLevel="0" max="9" min="9" style="0" width="17.14"/>
    <col collapsed="false" customWidth="true" hidden="false" outlineLevel="0" max="10" min="10" style="0" width="15.86"/>
    <col collapsed="false" customWidth="true" hidden="false" outlineLevel="0" max="11" min="11" style="0" width="13.14"/>
    <col collapsed="false" customWidth="true" hidden="false" outlineLevel="0" max="12" min="12" style="0" width="13.01"/>
    <col collapsed="false" customWidth="true" hidden="false" outlineLevel="0" max="13" min="13" style="0" width="13.14"/>
    <col collapsed="false" customWidth="true" hidden="false" outlineLevel="0" max="14" min="14" style="0" width="13.43"/>
    <col collapsed="false" customWidth="true" hidden="false" outlineLevel="0" max="15" min="15" style="0" width="9.71"/>
    <col collapsed="false" customWidth="true" hidden="false" outlineLevel="0" max="16" min="16" style="0" width="9.58"/>
    <col collapsed="false" customWidth="true" hidden="false" outlineLevel="0" max="17" min="17" style="0" width="23.86"/>
    <col collapsed="false" customWidth="true" hidden="false" outlineLevel="0" max="18" min="18" style="0" width="17.42"/>
  </cols>
  <sheetData>
    <row r="2" customFormat="false" ht="18.75" hidden="false" customHeight="false" outlineLevel="0" collapsed="false">
      <c r="B2" s="1" t="s">
        <v>0</v>
      </c>
      <c r="C2" s="2" t="s">
        <v>1</v>
      </c>
      <c r="D2" s="2"/>
      <c r="E2" s="2"/>
      <c r="F2" s="3" t="n">
        <v>43655</v>
      </c>
      <c r="I2" s="0" t="s">
        <v>2</v>
      </c>
      <c r="J2" s="4" t="n">
        <f aca="false">J3+(3*'Hired swords'!B5)+H47+I47+J47</f>
        <v>3</v>
      </c>
    </row>
    <row r="3" customFormat="false" ht="18.75" hidden="false" customHeight="false" outlineLevel="0" collapsed="false">
      <c r="B3" s="1" t="s">
        <v>3</v>
      </c>
      <c r="E3" s="5"/>
      <c r="F3" s="6"/>
      <c r="I3" s="0" t="s">
        <v>4</v>
      </c>
      <c r="J3" s="7" t="n">
        <f aca="false">E18+'Hired swords'!B19</f>
        <v>3</v>
      </c>
      <c r="N3" s="8" t="s">
        <v>5</v>
      </c>
      <c r="O3" s="8"/>
      <c r="P3" s="8"/>
      <c r="Q3" s="8"/>
      <c r="R3" s="8"/>
    </row>
    <row r="4" customFormat="false" ht="12.75" hidden="false" customHeight="false" outlineLevel="0" collapsed="false">
      <c r="I4" s="0" t="s">
        <v>6</v>
      </c>
      <c r="J4" s="9" t="n">
        <f aca="false">'Characteristic analysis'!J29+'Hired swords'!O19</f>
        <v>239</v>
      </c>
      <c r="N4" s="10" t="s">
        <v>7</v>
      </c>
      <c r="O4" s="11" t="n">
        <v>1</v>
      </c>
      <c r="P4" s="11"/>
      <c r="Q4" s="11" t="s">
        <v>8</v>
      </c>
      <c r="R4" s="12" t="n">
        <f aca="false">J50</f>
        <v>1</v>
      </c>
    </row>
    <row r="5" customFormat="false" ht="15" hidden="false" customHeight="false" outlineLevel="0" collapsed="false">
      <c r="B5" s="13" t="s">
        <v>9</v>
      </c>
      <c r="C5" s="14" t="n">
        <v>500</v>
      </c>
      <c r="I5" s="0" t="s">
        <v>10</v>
      </c>
      <c r="J5" s="4" t="n">
        <v>10</v>
      </c>
      <c r="N5" s="10" t="s">
        <v>11</v>
      </c>
      <c r="O5" s="11" t="n">
        <v>1</v>
      </c>
      <c r="P5" s="11"/>
      <c r="Q5" s="11" t="s">
        <v>12</v>
      </c>
      <c r="R5" s="12" t="n">
        <f aca="false">J62+J66</f>
        <v>1</v>
      </c>
    </row>
    <row r="6" customFormat="false" ht="15" hidden="false" customHeight="false" outlineLevel="0" collapsed="false">
      <c r="B6" s="13" t="s">
        <v>13</v>
      </c>
      <c r="C6" s="13" t="n">
        <f aca="false">G18+N76+'Hired swords'!G19+R78</f>
        <v>465</v>
      </c>
      <c r="I6" s="1" t="s">
        <v>14</v>
      </c>
      <c r="J6" s="13" t="n">
        <f aca="false">5*(E18-E17)+E11*F11+E12*F12+E13*F13+E14*F14+E15*F15+E16*F16+E17*20+SUM(H47:J47)*10+'Hired swords'!I19</f>
        <v>35</v>
      </c>
      <c r="N6" s="10" t="s">
        <v>15</v>
      </c>
      <c r="O6" s="15" t="n">
        <f aca="false">J41</f>
        <v>0</v>
      </c>
      <c r="P6" s="11"/>
      <c r="Q6" s="11" t="s">
        <v>16</v>
      </c>
      <c r="R6" s="12" t="n">
        <f aca="false">J37+J42+J52</f>
        <v>0</v>
      </c>
    </row>
    <row r="7" customFormat="false" ht="15" hidden="false" customHeight="false" outlineLevel="0" collapsed="false">
      <c r="B7" s="13" t="s">
        <v>17</v>
      </c>
      <c r="C7" s="16" t="n">
        <f aca="false">C5-C6</f>
        <v>35</v>
      </c>
      <c r="I7" s="0" t="s">
        <v>18</v>
      </c>
      <c r="J7" s="13" t="n">
        <f aca="false">ROUNDUP(J3/4,0)</f>
        <v>1</v>
      </c>
      <c r="N7" s="10" t="s">
        <v>19</v>
      </c>
      <c r="O7" s="11" t="n">
        <f aca="false">J40+J46+J58</f>
        <v>0</v>
      </c>
      <c r="P7" s="11"/>
      <c r="Q7" s="11" t="s">
        <v>20</v>
      </c>
      <c r="R7" s="12" t="str">
        <f aca="false">IF(J24=1,"5+",IF(J25=1,"4+",""))</f>
        <v>4+</v>
      </c>
    </row>
    <row r="8" customFormat="false" ht="13.5" hidden="false" customHeight="false" outlineLevel="0" collapsed="false">
      <c r="B8" s="4" t="s">
        <v>21</v>
      </c>
      <c r="C8" s="0" t="n">
        <f aca="false">'Hired swords'!H19</f>
        <v>0</v>
      </c>
      <c r="I8" s="17" t="s">
        <v>22</v>
      </c>
      <c r="J8" s="18" t="n">
        <f aca="false">Q76</f>
        <v>22</v>
      </c>
      <c r="K8" s="0" t="n">
        <f aca="false">Q77</f>
        <v>10</v>
      </c>
      <c r="L8" s="0" t="n">
        <f aca="false">Q78</f>
        <v>12</v>
      </c>
      <c r="N8" s="10" t="s">
        <v>23</v>
      </c>
      <c r="O8" s="11" t="n">
        <f aca="false">J44+J49+J57</f>
        <v>0</v>
      </c>
      <c r="P8" s="11"/>
      <c r="Q8" s="11" t="s">
        <v>24</v>
      </c>
      <c r="R8" s="12" t="str">
        <f aca="false">IF(J22=1,"+1","")</f>
        <v/>
      </c>
    </row>
    <row r="9" customFormat="false" ht="17.25" hidden="false" customHeight="false" outlineLevel="0" collapsed="false">
      <c r="J9" s="7" t="n">
        <f aca="false">(J4+J5+J6+J8)*J7</f>
        <v>306</v>
      </c>
      <c r="N9" s="19"/>
      <c r="O9" s="20" t="n">
        <f aca="false">SUM(O4:O8)</f>
        <v>2</v>
      </c>
      <c r="P9" s="21"/>
      <c r="Q9" s="21"/>
      <c r="R9" s="22"/>
    </row>
    <row r="10" customFormat="false" ht="12.75" hidden="false" customHeight="false" outlineLevel="0" collapsed="false">
      <c r="C10" s="23" t="s">
        <v>25</v>
      </c>
      <c r="D10" s="23" t="s">
        <v>26</v>
      </c>
      <c r="E10" s="23" t="s">
        <v>27</v>
      </c>
      <c r="F10" s="23" t="s">
        <v>28</v>
      </c>
      <c r="G10" s="23" t="s">
        <v>29</v>
      </c>
    </row>
    <row r="11" customFormat="false" ht="13.5" hidden="false" customHeight="false" outlineLevel="0" collapsed="false">
      <c r="B11" s="24" t="s">
        <v>30</v>
      </c>
      <c r="C11" s="0" t="s">
        <v>31</v>
      </c>
      <c r="D11" s="0" t="n">
        <v>70</v>
      </c>
      <c r="E11" s="25" t="n">
        <v>1</v>
      </c>
      <c r="F11" s="26" t="n">
        <v>20</v>
      </c>
      <c r="G11" s="0" t="n">
        <f aca="false">E11*D11</f>
        <v>70</v>
      </c>
    </row>
    <row r="12" customFormat="false" ht="13.5" hidden="false" customHeight="false" outlineLevel="0" collapsed="false">
      <c r="B12" s="24"/>
      <c r="C12" s="1" t="s">
        <v>32</v>
      </c>
      <c r="D12" s="0" t="n">
        <v>90</v>
      </c>
      <c r="E12" s="25" t="n">
        <v>0</v>
      </c>
      <c r="F12" s="26" t="n">
        <v>8</v>
      </c>
      <c r="G12" s="0" t="n">
        <f aca="false">E12*D12</f>
        <v>0</v>
      </c>
      <c r="I12" s="27" t="s">
        <v>33</v>
      </c>
      <c r="J12" s="27"/>
      <c r="K12" s="28" t="s">
        <v>34</v>
      </c>
      <c r="M12" s="29" t="n">
        <v>1</v>
      </c>
      <c r="N12" s="30" t="s">
        <v>35</v>
      </c>
      <c r="P12" s="31" t="s">
        <v>36</v>
      </c>
      <c r="Q12" s="32" t="s">
        <v>37</v>
      </c>
    </row>
    <row r="13" customFormat="false" ht="12.75" hidden="false" customHeight="false" outlineLevel="0" collapsed="false">
      <c r="B13" s="24"/>
      <c r="C13" s="33" t="s">
        <v>38</v>
      </c>
      <c r="D13" s="0" t="n">
        <v>25</v>
      </c>
      <c r="E13" s="25" t="n">
        <v>1</v>
      </c>
      <c r="F13" s="26" t="n">
        <v>0</v>
      </c>
      <c r="G13" s="0" t="n">
        <f aca="false">E13*D13</f>
        <v>25</v>
      </c>
      <c r="I13" s="10" t="n">
        <f aca="false">J6+J6*50%</f>
        <v>52.5</v>
      </c>
      <c r="J13" s="33" t="s">
        <v>39</v>
      </c>
      <c r="K13" s="12" t="n">
        <v>193</v>
      </c>
      <c r="M13" s="10" t="n">
        <v>2</v>
      </c>
      <c r="N13" s="12" t="s">
        <v>1</v>
      </c>
    </row>
    <row r="14" customFormat="false" ht="12.75" hidden="false" customHeight="false" outlineLevel="0" collapsed="false">
      <c r="B14" s="24" t="s">
        <v>40</v>
      </c>
      <c r="C14" s="33" t="s">
        <v>41</v>
      </c>
      <c r="D14" s="0" t="n">
        <v>35</v>
      </c>
      <c r="E14" s="25" t="n">
        <v>0</v>
      </c>
      <c r="F14" s="26" t="n">
        <v>0</v>
      </c>
      <c r="G14" s="0" t="n">
        <f aca="false">E14*D14</f>
        <v>0</v>
      </c>
      <c r="I14" s="10" t="n">
        <f aca="false">J6+J6*75%</f>
        <v>61.25</v>
      </c>
      <c r="J14" s="33" t="s">
        <v>42</v>
      </c>
      <c r="K14" s="12"/>
      <c r="M14" s="10" t="n">
        <v>3</v>
      </c>
      <c r="N14" s="12" t="s">
        <v>43</v>
      </c>
    </row>
    <row r="15" customFormat="false" ht="12.75" hidden="false" customHeight="false" outlineLevel="0" collapsed="false">
      <c r="B15" s="24"/>
      <c r="C15" s="33" t="s">
        <v>44</v>
      </c>
      <c r="D15" s="0" t="n">
        <v>25</v>
      </c>
      <c r="E15" s="25" t="n">
        <v>0</v>
      </c>
      <c r="F15" s="26" t="n">
        <v>0</v>
      </c>
      <c r="G15" s="0" t="n">
        <f aca="false">E15*D15</f>
        <v>0</v>
      </c>
      <c r="I15" s="10" t="n">
        <f aca="false">J6+J6*100%</f>
        <v>70</v>
      </c>
      <c r="J15" s="33" t="s">
        <v>45</v>
      </c>
      <c r="K15" s="12"/>
      <c r="M15" s="10" t="n">
        <v>4</v>
      </c>
      <c r="N15" s="12" t="s">
        <v>41</v>
      </c>
    </row>
    <row r="16" customFormat="false" ht="12.75" hidden="false" customHeight="false" outlineLevel="0" collapsed="false">
      <c r="B16" s="24"/>
      <c r="C16" s="33" t="s">
        <v>46</v>
      </c>
      <c r="D16" s="0" t="n">
        <v>45</v>
      </c>
      <c r="E16" s="25" t="n">
        <v>1</v>
      </c>
      <c r="F16" s="26" t="n">
        <v>0</v>
      </c>
      <c r="G16" s="0" t="n">
        <f aca="false">E16*D16</f>
        <v>45</v>
      </c>
      <c r="I16" s="10" t="n">
        <f aca="false">J6+J6*150%</f>
        <v>87.5</v>
      </c>
      <c r="J16" s="33" t="s">
        <v>47</v>
      </c>
      <c r="K16" s="12"/>
      <c r="M16" s="10" t="n">
        <v>5</v>
      </c>
      <c r="N16" s="12" t="s">
        <v>44</v>
      </c>
    </row>
    <row r="17" customFormat="false" ht="13.5" hidden="false" customHeight="false" outlineLevel="0" collapsed="false">
      <c r="B17" s="24"/>
      <c r="C17" s="17"/>
      <c r="D17" s="34"/>
      <c r="E17" s="35"/>
      <c r="F17" s="35"/>
      <c r="G17" s="34"/>
      <c r="I17" s="19" t="n">
        <f aca="false">J6+J6*300%</f>
        <v>140</v>
      </c>
      <c r="J17" s="36" t="s">
        <v>48</v>
      </c>
      <c r="K17" s="22"/>
      <c r="M17" s="19" t="n">
        <v>6</v>
      </c>
      <c r="N17" s="22" t="s">
        <v>46</v>
      </c>
    </row>
    <row r="18" customFormat="false" ht="16.5" hidden="false" customHeight="false" outlineLevel="0" collapsed="false">
      <c r="C18" s="37" t="s">
        <v>49</v>
      </c>
      <c r="E18" s="7" t="n">
        <f aca="false">SUM(E11:E17)+C78</f>
        <v>3</v>
      </c>
      <c r="G18" s="7" t="n">
        <f aca="false">SUM(G11:G17)</f>
        <v>140</v>
      </c>
    </row>
    <row r="19" customFormat="false" ht="12.75" hidden="false" customHeight="false" outlineLevel="0" collapsed="false">
      <c r="B19" s="38"/>
      <c r="F19" s="39"/>
      <c r="I19" s="40" t="s">
        <v>50</v>
      </c>
      <c r="J19" s="40"/>
      <c r="K19" s="40"/>
      <c r="L19" s="40"/>
      <c r="M19" s="40"/>
      <c r="N19" s="40"/>
    </row>
    <row r="20" customFormat="false" ht="15.75" hidden="false" customHeight="false" outlineLevel="0" collapsed="false">
      <c r="B20" s="7"/>
      <c r="C20" s="7"/>
      <c r="I20" s="40" t="s">
        <v>51</v>
      </c>
      <c r="J20" s="40"/>
      <c r="K20" s="40"/>
      <c r="L20" s="40" t="s">
        <v>40</v>
      </c>
      <c r="M20" s="40"/>
      <c r="N20" s="40"/>
    </row>
    <row r="21" customFormat="false" ht="12.8" hidden="false" customHeight="false" outlineLevel="0" collapsed="false">
      <c r="B21" s="41" t="s">
        <v>52</v>
      </c>
      <c r="C21" s="42" t="s">
        <v>53</v>
      </c>
      <c r="D21" s="42" t="s">
        <v>54</v>
      </c>
      <c r="E21" s="42" t="s">
        <v>55</v>
      </c>
      <c r="F21" s="42" t="s">
        <v>56</v>
      </c>
      <c r="G21" s="41" t="s">
        <v>57</v>
      </c>
      <c r="H21" s="41" t="str">
        <f aca="false">C11</f>
        <v>Magister</v>
      </c>
      <c r="I21" s="41" t="str">
        <f aca="false">C12</f>
        <v>Posessed (0-2)</v>
      </c>
      <c r="J21" s="41" t="str">
        <f aca="false">C13</f>
        <v>Mutants (0-2)</v>
      </c>
      <c r="K21" s="41" t="str">
        <f aca="false">C14</f>
        <v>Darksouls</v>
      </c>
      <c r="L21" s="41" t="str">
        <f aca="false">C15</f>
        <v>Bretheren</v>
      </c>
      <c r="M21" s="41" t="str">
        <f aca="false">C16</f>
        <v>Beastmen</v>
      </c>
      <c r="N21" s="41" t="s">
        <v>58</v>
      </c>
      <c r="O21" s="41" t="s">
        <v>59</v>
      </c>
      <c r="P21" s="41" t="s">
        <v>60</v>
      </c>
      <c r="Q21" s="41" t="s">
        <v>61</v>
      </c>
      <c r="R21" s="41" t="s">
        <v>62</v>
      </c>
      <c r="S21" s="41" t="s">
        <v>63</v>
      </c>
    </row>
    <row r="22" customFormat="false" ht="12.75" hidden="false" customHeight="false" outlineLevel="0" collapsed="false">
      <c r="B22" s="1" t="s">
        <v>24</v>
      </c>
      <c r="C22" s="1" t="s">
        <v>20</v>
      </c>
      <c r="D22" s="33"/>
      <c r="E22" s="43"/>
      <c r="F22" s="33" t="s">
        <v>64</v>
      </c>
      <c r="G22" s="0" t="n">
        <v>5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f aca="false">M19</f>
        <v>0</v>
      </c>
      <c r="N22" s="0" t="n">
        <f aca="false">SUM(H22:M22)*G22</f>
        <v>0</v>
      </c>
      <c r="O22" s="44" t="s">
        <v>65</v>
      </c>
      <c r="P22" s="0" t="n">
        <v>1</v>
      </c>
      <c r="Q22" s="1" t="n">
        <f aca="false">P22*SUM(H22:M22)</f>
        <v>0</v>
      </c>
      <c r="S22" s="0" t="n">
        <f aca="false">SUM(H22:M22)</f>
        <v>0</v>
      </c>
    </row>
    <row r="23" customFormat="false" ht="12.75" hidden="false" customHeight="false" outlineLevel="0" collapsed="false">
      <c r="B23" s="1" t="s">
        <v>66</v>
      </c>
      <c r="C23" s="1" t="s">
        <v>20</v>
      </c>
      <c r="D23" s="33"/>
      <c r="E23" s="43"/>
      <c r="F23" s="33" t="s">
        <v>67</v>
      </c>
      <c r="G23" s="0" t="n">
        <v>10</v>
      </c>
      <c r="H23" s="0" t="n">
        <v>0</v>
      </c>
      <c r="I23" s="0" t="n">
        <v>0</v>
      </c>
      <c r="J23" s="45" t="n">
        <f aca="false">E13</f>
        <v>1</v>
      </c>
      <c r="K23" s="0" t="n">
        <v>0</v>
      </c>
      <c r="L23" s="0" t="n">
        <v>0</v>
      </c>
      <c r="M23" s="0" t="n">
        <v>0</v>
      </c>
      <c r="N23" s="0" t="n">
        <f aca="false">SUM(H23:M23)*G23</f>
        <v>10</v>
      </c>
      <c r="O23" s="44" t="s">
        <v>65</v>
      </c>
      <c r="P23" s="0" t="n">
        <v>2</v>
      </c>
      <c r="Q23" s="1" t="n">
        <f aca="false">P23*SUM(H23:M23)</f>
        <v>2</v>
      </c>
      <c r="S23" s="0" t="n">
        <f aca="false">SUM(H23:M23)</f>
        <v>1</v>
      </c>
    </row>
    <row r="24" customFormat="false" ht="12.75" hidden="false" customHeight="false" outlineLevel="0" collapsed="false">
      <c r="B24" s="1" t="s">
        <v>68</v>
      </c>
      <c r="C24" s="1" t="s">
        <v>20</v>
      </c>
      <c r="E24" s="1"/>
      <c r="F24" s="44" t="s">
        <v>69</v>
      </c>
      <c r="G24" s="0" t="n">
        <v>20</v>
      </c>
      <c r="H24" s="0" t="n">
        <v>0</v>
      </c>
      <c r="I24" s="0" t="n">
        <v>0</v>
      </c>
      <c r="J24" s="45" t="n">
        <v>0</v>
      </c>
      <c r="K24" s="0" t="n">
        <v>0</v>
      </c>
      <c r="L24" s="0" t="n">
        <v>0</v>
      </c>
      <c r="M24" s="0" t="n">
        <f aca="false">M11</f>
        <v>0</v>
      </c>
      <c r="N24" s="0" t="n">
        <f aca="false">SUM(H24:M24)*G24</f>
        <v>0</v>
      </c>
      <c r="O24" s="44" t="s">
        <v>65</v>
      </c>
      <c r="P24" s="0" t="n">
        <v>3</v>
      </c>
      <c r="Q24" s="1" t="n">
        <f aca="false">P24*SUM(H24:M24)</f>
        <v>0</v>
      </c>
      <c r="S24" s="0" t="n">
        <f aca="false">SUM(H24:M24)</f>
        <v>0</v>
      </c>
    </row>
    <row r="25" customFormat="false" ht="12.75" hidden="false" customHeight="false" outlineLevel="0" collapsed="false">
      <c r="B25" s="1" t="s">
        <v>70</v>
      </c>
      <c r="C25" s="1" t="s">
        <v>20</v>
      </c>
      <c r="E25" s="1"/>
      <c r="F25" s="44" t="s">
        <v>71</v>
      </c>
      <c r="G25" s="0" t="n">
        <v>50</v>
      </c>
      <c r="H25" s="0" t="n">
        <v>0</v>
      </c>
      <c r="I25" s="0" t="n">
        <v>0</v>
      </c>
      <c r="J25" s="0" t="n">
        <f aca="false">E13</f>
        <v>1</v>
      </c>
      <c r="K25" s="0" t="n">
        <v>0</v>
      </c>
      <c r="L25" s="0" t="n">
        <v>0</v>
      </c>
      <c r="M25" s="0" t="n">
        <v>0</v>
      </c>
      <c r="N25" s="0" t="n">
        <f aca="false">SUM(H25:M25)*G25</f>
        <v>50</v>
      </c>
      <c r="O25" s="44" t="s">
        <v>65</v>
      </c>
      <c r="P25" s="0" t="n">
        <v>4</v>
      </c>
      <c r="Q25" s="1" t="n">
        <f aca="false">P25*SUM(H25:M25)</f>
        <v>4</v>
      </c>
      <c r="S25" s="0" t="n">
        <f aca="false">SUM(H25:M25)</f>
        <v>1</v>
      </c>
    </row>
    <row r="26" customFormat="false" ht="12.75" hidden="false" customHeight="false" outlineLevel="0" collapsed="false">
      <c r="B26" s="1" t="s">
        <v>72</v>
      </c>
      <c r="C26" s="0" t="s">
        <v>73</v>
      </c>
      <c r="D26" s="1"/>
      <c r="E26" s="44" t="s">
        <v>74</v>
      </c>
      <c r="F26" s="1" t="s">
        <v>75</v>
      </c>
      <c r="G26" s="0" t="n">
        <v>0</v>
      </c>
      <c r="H26" s="0" t="n">
        <f aca="false">E11</f>
        <v>1</v>
      </c>
      <c r="I26" s="0" t="n">
        <v>0</v>
      </c>
      <c r="J26" s="0" t="n">
        <f aca="false">E13</f>
        <v>1</v>
      </c>
      <c r="K26" s="0" t="n">
        <v>0</v>
      </c>
      <c r="L26" s="0" t="n">
        <f aca="false">E15</f>
        <v>0</v>
      </c>
      <c r="M26" s="0" t="n">
        <f aca="false">E16</f>
        <v>1</v>
      </c>
      <c r="N26" s="0" t="n">
        <f aca="false">SUM(H26:M26)*G26</f>
        <v>0</v>
      </c>
      <c r="O26" s="44" t="s">
        <v>65</v>
      </c>
      <c r="P26" s="0" t="n">
        <v>1</v>
      </c>
      <c r="Q26" s="1" t="n">
        <f aca="false">P26*SUM(H26:M26)</f>
        <v>3</v>
      </c>
      <c r="S26" s="0" t="n">
        <f aca="false">SUM(H26:M26)</f>
        <v>3</v>
      </c>
    </row>
    <row r="27" customFormat="false" ht="12.75" hidden="false" customHeight="false" outlineLevel="0" collapsed="false">
      <c r="B27" s="1" t="s">
        <v>76</v>
      </c>
      <c r="C27" s="0" t="s">
        <v>73</v>
      </c>
      <c r="D27" s="1"/>
      <c r="E27" s="44" t="s">
        <v>74</v>
      </c>
      <c r="F27" s="1" t="s">
        <v>75</v>
      </c>
      <c r="G27" s="0" t="n">
        <v>2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f aca="false">SUM(H27:M27)*G27</f>
        <v>0</v>
      </c>
      <c r="O27" s="44" t="s">
        <v>65</v>
      </c>
      <c r="P27" s="0" t="n">
        <v>1</v>
      </c>
      <c r="Q27" s="1" t="n">
        <f aca="false">P27*SUM(H27:M27)</f>
        <v>0</v>
      </c>
      <c r="S27" s="0" t="n">
        <f aca="false">SUM(H27:M27)</f>
        <v>0</v>
      </c>
    </row>
    <row r="28" customFormat="false" ht="12.75" hidden="false" customHeight="false" outlineLevel="0" collapsed="false">
      <c r="B28" s="1" t="s">
        <v>77</v>
      </c>
      <c r="C28" s="1" t="s">
        <v>73</v>
      </c>
      <c r="D28" s="1"/>
      <c r="E28" s="44" t="s">
        <v>74</v>
      </c>
      <c r="F28" s="44"/>
      <c r="G28" s="0" t="n">
        <v>3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f aca="false">SUM(H28:M28)*G28</f>
        <v>0</v>
      </c>
      <c r="O28" s="44" t="s">
        <v>65</v>
      </c>
      <c r="P28" s="0" t="n">
        <v>2</v>
      </c>
      <c r="Q28" s="1" t="n">
        <f aca="false">P28*SUM(H28:M28)</f>
        <v>0</v>
      </c>
      <c r="S28" s="0" t="n">
        <f aca="false">SUM(H28:M28)</f>
        <v>0</v>
      </c>
    </row>
    <row r="29" customFormat="false" ht="12.75" hidden="false" customHeight="false" outlineLevel="0" collapsed="false">
      <c r="B29" s="1" t="s">
        <v>78</v>
      </c>
      <c r="C29" s="1" t="s">
        <v>73</v>
      </c>
      <c r="D29" s="1"/>
      <c r="E29" s="44" t="s">
        <v>74</v>
      </c>
      <c r="F29" s="44" t="s">
        <v>79</v>
      </c>
      <c r="G29" s="0" t="n">
        <v>5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f aca="false">E15</f>
        <v>0</v>
      </c>
      <c r="M29" s="45" t="n">
        <f aca="false">E16</f>
        <v>1</v>
      </c>
      <c r="N29" s="0" t="n">
        <f aca="false">SUM(H29:M29)*G29</f>
        <v>5</v>
      </c>
      <c r="O29" s="44" t="s">
        <v>65</v>
      </c>
      <c r="P29" s="0" t="n">
        <v>3</v>
      </c>
      <c r="Q29" s="1" t="n">
        <f aca="false">P29*SUM(H29:M29)</f>
        <v>3</v>
      </c>
      <c r="S29" s="0" t="n">
        <f aca="false">SUM(H29:M29)</f>
        <v>1</v>
      </c>
    </row>
    <row r="30" customFormat="false" ht="12.75" hidden="false" customHeight="false" outlineLevel="0" collapsed="false">
      <c r="B30" s="1" t="s">
        <v>80</v>
      </c>
      <c r="C30" s="1" t="s">
        <v>73</v>
      </c>
      <c r="E30" s="44" t="s">
        <v>74</v>
      </c>
      <c r="F30" s="44"/>
      <c r="G30" s="0" t="n">
        <v>5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f aca="false">SUM(H30:M30)*G30</f>
        <v>0</v>
      </c>
      <c r="O30" s="44" t="s">
        <v>81</v>
      </c>
      <c r="P30" s="0" t="n">
        <v>3</v>
      </c>
      <c r="Q30" s="1" t="n">
        <f aca="false">P30*SUM(H30:M30)</f>
        <v>0</v>
      </c>
      <c r="S30" s="0" t="n">
        <f aca="false">SUM(H30:M30)</f>
        <v>0</v>
      </c>
    </row>
    <row r="31" customFormat="false" ht="12.75" hidden="false" customHeight="false" outlineLevel="0" collapsed="false">
      <c r="B31" s="1" t="s">
        <v>82</v>
      </c>
      <c r="C31" s="1" t="s">
        <v>73</v>
      </c>
      <c r="E31" s="44"/>
      <c r="F31" s="1" t="s">
        <v>83</v>
      </c>
      <c r="G31" s="0" t="n">
        <v>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f aca="false">SUM(H31:M31)*G31</f>
        <v>0</v>
      </c>
      <c r="O31" s="44" t="s">
        <v>65</v>
      </c>
      <c r="P31" s="0" t="n">
        <v>3</v>
      </c>
      <c r="Q31" s="1" t="n">
        <f aca="false">P31*SUM(H31:M31)</f>
        <v>0</v>
      </c>
      <c r="S31" s="0" t="n">
        <f aca="false">SUM(H31:M31)</f>
        <v>0</v>
      </c>
    </row>
    <row r="32" customFormat="false" ht="12.75" hidden="false" customHeight="false" outlineLevel="0" collapsed="false">
      <c r="B32" s="1" t="s">
        <v>84</v>
      </c>
      <c r="C32" s="1" t="s">
        <v>73</v>
      </c>
      <c r="D32" s="1"/>
      <c r="E32" s="44" t="s">
        <v>74</v>
      </c>
      <c r="F32" s="44" t="s">
        <v>85</v>
      </c>
      <c r="G32" s="0" t="n">
        <v>10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f aca="false">SUM(H32:M32)*G32</f>
        <v>0</v>
      </c>
      <c r="O32" s="44" t="s">
        <v>65</v>
      </c>
      <c r="P32" s="0" t="n">
        <v>3</v>
      </c>
      <c r="Q32" s="1" t="n">
        <f aca="false">P32*SUM(H32:M32)</f>
        <v>0</v>
      </c>
      <c r="S32" s="0" t="n">
        <f aca="false">SUM(H32:M32)</f>
        <v>0</v>
      </c>
    </row>
    <row r="33" customFormat="false" ht="12.75" hidden="false" customHeight="false" outlineLevel="0" collapsed="false">
      <c r="B33" s="1" t="s">
        <v>86</v>
      </c>
      <c r="C33" s="1" t="s">
        <v>73</v>
      </c>
      <c r="E33" s="44" t="s">
        <v>74</v>
      </c>
      <c r="F33" s="44" t="s">
        <v>87</v>
      </c>
      <c r="G33" s="0" t="n">
        <v>15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f aca="false">SUM(H33:M33)*G33</f>
        <v>0</v>
      </c>
      <c r="O33" s="44" t="s">
        <v>65</v>
      </c>
      <c r="P33" s="0" t="n">
        <v>4</v>
      </c>
      <c r="Q33" s="1" t="n">
        <f aca="false">P33*SUM(H33:M33)</f>
        <v>0</v>
      </c>
      <c r="S33" s="0" t="n">
        <f aca="false">SUM(H33:M33)</f>
        <v>0</v>
      </c>
    </row>
    <row r="34" customFormat="false" ht="12.75" hidden="false" customHeight="false" outlineLevel="0" collapsed="false">
      <c r="B34" s="1" t="s">
        <v>88</v>
      </c>
      <c r="C34" s="33" t="s">
        <v>73</v>
      </c>
      <c r="D34" s="33"/>
      <c r="E34" s="44"/>
      <c r="F34" s="33" t="s">
        <v>89</v>
      </c>
      <c r="G34" s="0" t="n">
        <v>15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f aca="false">SUM(H34:M34)*G34</f>
        <v>0</v>
      </c>
      <c r="O34" s="44" t="s">
        <v>65</v>
      </c>
      <c r="P34" s="0" t="n">
        <v>5</v>
      </c>
      <c r="Q34" s="1" t="n">
        <f aca="false">P34*SUM(H34:M34)</f>
        <v>0</v>
      </c>
      <c r="S34" s="0" t="n">
        <f aca="false">SUM(H34:M34)</f>
        <v>0</v>
      </c>
    </row>
    <row r="35" customFormat="false" ht="12.75" hidden="false" customHeight="false" outlineLevel="0" collapsed="false">
      <c r="B35" s="1" t="s">
        <v>90</v>
      </c>
      <c r="C35" s="1" t="s">
        <v>91</v>
      </c>
      <c r="E35" s="44"/>
      <c r="F35" s="1" t="s">
        <v>92</v>
      </c>
      <c r="G35" s="0" t="n">
        <v>20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f aca="false">SUM(H35:M35)*G35</f>
        <v>0</v>
      </c>
      <c r="O35" s="44" t="n">
        <v>2.3</v>
      </c>
      <c r="P35" s="0" t="n">
        <v>5</v>
      </c>
      <c r="Q35" s="1" t="n">
        <f aca="false">P35*SUM(H35:M35)</f>
        <v>0</v>
      </c>
      <c r="R35" s="0" t="n">
        <f aca="false">G35*J35</f>
        <v>0</v>
      </c>
      <c r="S35" s="0" t="n">
        <f aca="false">SUM(H35:M35)</f>
        <v>0</v>
      </c>
    </row>
    <row r="36" customFormat="false" ht="12.75" hidden="false" customHeight="false" outlineLevel="0" collapsed="false">
      <c r="B36" s="1" t="s">
        <v>93</v>
      </c>
      <c r="C36" s="1" t="s">
        <v>91</v>
      </c>
      <c r="E36" s="44"/>
      <c r="F36" s="1" t="s">
        <v>94</v>
      </c>
      <c r="G36" s="0" t="n">
        <v>30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0</f>
        <v>0</v>
      </c>
      <c r="N36" s="0" t="n">
        <f aca="false">SUM(H36:M36)*G36</f>
        <v>0</v>
      </c>
      <c r="O36" s="44" t="n">
        <v>2.3</v>
      </c>
      <c r="P36" s="0" t="n">
        <v>3</v>
      </c>
      <c r="Q36" s="1" t="n">
        <f aca="false">P36*SUM(H36:M36)</f>
        <v>0</v>
      </c>
      <c r="R36" s="0" t="n">
        <f aca="false">G36*J36</f>
        <v>0</v>
      </c>
      <c r="S36" s="0" t="n">
        <f aca="false">SUM(H36:M36)</f>
        <v>0</v>
      </c>
    </row>
    <row r="37" customFormat="false" ht="12.75" hidden="false" customHeight="false" outlineLevel="0" collapsed="false">
      <c r="B37" s="1" t="s">
        <v>95</v>
      </c>
      <c r="C37" s="1" t="s">
        <v>91</v>
      </c>
      <c r="E37" s="44"/>
      <c r="F37" s="1" t="s">
        <v>96</v>
      </c>
      <c r="G37" s="0" t="n">
        <v>35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f aca="false">SUM(H37:M37)*G37</f>
        <v>0</v>
      </c>
      <c r="O37" s="44" t="n">
        <v>2.3</v>
      </c>
      <c r="P37" s="0" t="n">
        <v>4</v>
      </c>
      <c r="Q37" s="1" t="n">
        <f aca="false">P37*SUM(H37:M37)</f>
        <v>0</v>
      </c>
      <c r="R37" s="0" t="n">
        <f aca="false">G37*J37</f>
        <v>0</v>
      </c>
      <c r="S37" s="0" t="n">
        <f aca="false">SUM(H37:M37)</f>
        <v>0</v>
      </c>
    </row>
    <row r="38" customFormat="false" ht="12.75" hidden="false" customHeight="false" outlineLevel="0" collapsed="false">
      <c r="B38" s="1" t="s">
        <v>97</v>
      </c>
      <c r="C38" s="1" t="s">
        <v>91</v>
      </c>
      <c r="D38" s="1"/>
      <c r="E38" s="44"/>
      <c r="F38" s="1" t="s">
        <v>98</v>
      </c>
      <c r="G38" s="0" t="n">
        <v>35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f aca="false">SUM(H38:M38)*G38</f>
        <v>0</v>
      </c>
      <c r="O38" s="44" t="n">
        <v>2.3</v>
      </c>
      <c r="P38" s="0" t="n">
        <v>2</v>
      </c>
      <c r="Q38" s="1" t="n">
        <f aca="false">P38*SUM(H38:M38)</f>
        <v>0</v>
      </c>
      <c r="R38" s="0" t="n">
        <f aca="false">G38*J38</f>
        <v>0</v>
      </c>
      <c r="S38" s="0" t="n">
        <f aca="false">SUM(H38:M38)</f>
        <v>0</v>
      </c>
    </row>
    <row r="39" customFormat="false" ht="12.75" hidden="false" customHeight="false" outlineLevel="0" collapsed="false">
      <c r="B39" s="1" t="s">
        <v>99</v>
      </c>
      <c r="C39" s="1" t="s">
        <v>91</v>
      </c>
      <c r="E39" s="44"/>
      <c r="F39" s="1" t="s">
        <v>100</v>
      </c>
      <c r="G39" s="0" t="n">
        <v>40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f aca="false">SUM(H39:M39)*G39</f>
        <v>0</v>
      </c>
      <c r="O39" s="44" t="n">
        <v>2.3</v>
      </c>
      <c r="P39" s="0" t="n">
        <v>2</v>
      </c>
      <c r="Q39" s="1" t="n">
        <f aca="false">P39*SUM(H39:M39)</f>
        <v>0</v>
      </c>
      <c r="R39" s="0" t="n">
        <f aca="false">G39*J39</f>
        <v>0</v>
      </c>
      <c r="S39" s="0" t="n">
        <f aca="false">SUM(H39:M39)</f>
        <v>0</v>
      </c>
    </row>
    <row r="40" customFormat="false" ht="12.75" hidden="false" customHeight="false" outlineLevel="0" collapsed="false">
      <c r="B40" s="1" t="s">
        <v>101</v>
      </c>
      <c r="C40" s="1" t="s">
        <v>91</v>
      </c>
      <c r="D40" s="1"/>
      <c r="E40" s="44"/>
      <c r="F40" s="1" t="s">
        <v>102</v>
      </c>
      <c r="G40" s="0" t="n">
        <v>40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f aca="false">SUM(H40:M40)*G40</f>
        <v>0</v>
      </c>
      <c r="O40" s="44" t="n">
        <v>2.3</v>
      </c>
      <c r="P40" s="0" t="n">
        <v>5</v>
      </c>
      <c r="Q40" s="1" t="n">
        <f aca="false">P40*SUM(H40:M40)</f>
        <v>0</v>
      </c>
      <c r="R40" s="0" t="n">
        <f aca="false">G40*J40</f>
        <v>0</v>
      </c>
      <c r="S40" s="0" t="n">
        <f aca="false">SUM(H40:M40)</f>
        <v>0</v>
      </c>
    </row>
    <row r="41" customFormat="false" ht="12.75" hidden="false" customHeight="false" outlineLevel="0" collapsed="false">
      <c r="B41" s="1" t="s">
        <v>103</v>
      </c>
      <c r="C41" s="1" t="s">
        <v>91</v>
      </c>
      <c r="D41" s="1"/>
      <c r="E41" s="44"/>
      <c r="F41" s="1" t="s">
        <v>104</v>
      </c>
      <c r="G41" s="0" t="n">
        <v>40</v>
      </c>
      <c r="H41" s="0" t="n">
        <v>0</v>
      </c>
      <c r="I41" s="0" t="n">
        <v>0</v>
      </c>
      <c r="J41" s="0" t="n">
        <v>0</v>
      </c>
      <c r="K41" s="0" t="n">
        <f aca="false">K32</f>
        <v>0</v>
      </c>
      <c r="L41" s="0" t="n">
        <v>0</v>
      </c>
      <c r="M41" s="0" t="n">
        <v>0</v>
      </c>
      <c r="N41" s="0" t="n">
        <f aca="false">SUM(H41:M41)*G41</f>
        <v>0</v>
      </c>
      <c r="O41" s="44" t="n">
        <v>2.3</v>
      </c>
      <c r="P41" s="0" t="n">
        <v>5</v>
      </c>
      <c r="Q41" s="1" t="n">
        <f aca="false">P41*SUM(H41:M41)</f>
        <v>0</v>
      </c>
      <c r="R41" s="0" t="n">
        <f aca="false">G41*J41</f>
        <v>0</v>
      </c>
      <c r="S41" s="0" t="n">
        <f aca="false">SUM(H41:M41)</f>
        <v>0</v>
      </c>
    </row>
    <row r="42" customFormat="false" ht="12.75" hidden="false" customHeight="false" outlineLevel="0" collapsed="false">
      <c r="B42" s="1" t="s">
        <v>105</v>
      </c>
      <c r="C42" s="1" t="s">
        <v>91</v>
      </c>
      <c r="E42" s="44"/>
      <c r="F42" s="1" t="s">
        <v>106</v>
      </c>
      <c r="G42" s="0" t="n">
        <v>40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f aca="false">SUM(H42:M42)*G42</f>
        <v>0</v>
      </c>
      <c r="O42" s="44" t="n">
        <v>2.3</v>
      </c>
      <c r="P42" s="0" t="n">
        <v>6</v>
      </c>
      <c r="Q42" s="1" t="n">
        <f aca="false">P42*SUM(H42:M42)</f>
        <v>0</v>
      </c>
      <c r="R42" s="0" t="n">
        <f aca="false">G42*J42</f>
        <v>0</v>
      </c>
      <c r="S42" s="0" t="n">
        <f aca="false">SUM(H42:M42)</f>
        <v>0</v>
      </c>
    </row>
    <row r="43" customFormat="false" ht="12.75" hidden="false" customHeight="false" outlineLevel="0" collapsed="false">
      <c r="B43" s="1" t="s">
        <v>107</v>
      </c>
      <c r="C43" s="0" t="s">
        <v>91</v>
      </c>
      <c r="D43" s="1"/>
      <c r="E43" s="1"/>
      <c r="F43" s="44" t="s">
        <v>108</v>
      </c>
      <c r="G43" s="0" t="n">
        <v>45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f aca="false">SUM(H43:M43)*G43</f>
        <v>0</v>
      </c>
      <c r="O43" s="44" t="n">
        <v>2.3</v>
      </c>
      <c r="P43" s="0" t="n">
        <v>1</v>
      </c>
      <c r="Q43" s="1" t="n">
        <f aca="false">P43*SUM(H43:M43)</f>
        <v>0</v>
      </c>
      <c r="R43" s="0" t="n">
        <f aca="false">G43*J43</f>
        <v>0</v>
      </c>
      <c r="S43" s="0" t="n">
        <f aca="false">SUM(H43:M43)</f>
        <v>0</v>
      </c>
    </row>
    <row r="44" customFormat="false" ht="12.75" hidden="false" customHeight="false" outlineLevel="0" collapsed="false">
      <c r="B44" s="1" t="s">
        <v>109</v>
      </c>
      <c r="C44" s="0" t="s">
        <v>91</v>
      </c>
      <c r="D44" s="1"/>
      <c r="E44" s="44"/>
      <c r="F44" s="1" t="s">
        <v>110</v>
      </c>
      <c r="G44" s="0" t="n">
        <v>50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f aca="false">SUM(H44:M44)*G44</f>
        <v>0</v>
      </c>
      <c r="O44" s="44" t="n">
        <v>2.3</v>
      </c>
      <c r="P44" s="0" t="n">
        <v>5</v>
      </c>
      <c r="Q44" s="1" t="n">
        <f aca="false">P44*SUM(H44:M44)</f>
        <v>0</v>
      </c>
      <c r="R44" s="0" t="n">
        <f aca="false">G44*J44</f>
        <v>0</v>
      </c>
      <c r="S44" s="0" t="n">
        <f aca="false">SUM(H44:M44)</f>
        <v>0</v>
      </c>
    </row>
    <row r="45" customFormat="false" ht="12.75" hidden="false" customHeight="false" outlineLevel="0" collapsed="false">
      <c r="B45" s="1" t="s">
        <v>111</v>
      </c>
      <c r="C45" s="1" t="s">
        <v>91</v>
      </c>
      <c r="D45" s="1"/>
      <c r="E45" s="44"/>
      <c r="F45" s="1" t="s">
        <v>112</v>
      </c>
      <c r="G45" s="0" t="n">
        <v>50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f aca="false">SUM(H45:M45)*G45</f>
        <v>0</v>
      </c>
      <c r="O45" s="44" t="n">
        <v>2.3</v>
      </c>
      <c r="P45" s="0" t="n">
        <v>4</v>
      </c>
      <c r="Q45" s="1" t="n">
        <f aca="false">P45*SUM(H45:M45)</f>
        <v>0</v>
      </c>
      <c r="R45" s="0" t="n">
        <f aca="false">G45*J45</f>
        <v>0</v>
      </c>
      <c r="S45" s="0" t="n">
        <f aca="false">SUM(H45:M45)</f>
        <v>0</v>
      </c>
    </row>
    <row r="46" customFormat="false" ht="12.75" hidden="false" customHeight="false" outlineLevel="0" collapsed="false">
      <c r="B46" s="1" t="s">
        <v>113</v>
      </c>
      <c r="C46" s="0" t="s">
        <v>91</v>
      </c>
      <c r="D46" s="1"/>
      <c r="E46" s="44"/>
      <c r="F46" s="1" t="s">
        <v>114</v>
      </c>
      <c r="G46" s="0" t="n">
        <v>50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f aca="false">SUM(H46:M46)*G46</f>
        <v>0</v>
      </c>
      <c r="O46" s="44" t="n">
        <v>2.3</v>
      </c>
      <c r="P46" s="0" t="n">
        <v>5</v>
      </c>
      <c r="Q46" s="1" t="n">
        <f aca="false">P46*SUM(H46:M46)</f>
        <v>0</v>
      </c>
      <c r="R46" s="0" t="n">
        <f aca="false">G46*J46</f>
        <v>0</v>
      </c>
      <c r="S46" s="0" t="n">
        <f aca="false">SUM(H46:M46)</f>
        <v>0</v>
      </c>
    </row>
    <row r="47" customFormat="false" ht="12.75" hidden="false" customHeight="false" outlineLevel="0" collapsed="false">
      <c r="B47" s="1" t="s">
        <v>115</v>
      </c>
      <c r="C47" s="0" t="s">
        <v>91</v>
      </c>
      <c r="E47" s="44"/>
      <c r="F47" s="1" t="s">
        <v>116</v>
      </c>
      <c r="G47" s="0" t="n">
        <v>60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f aca="false">SUM(H47:M47)*G47</f>
        <v>0</v>
      </c>
      <c r="O47" s="44" t="n">
        <v>2.3</v>
      </c>
      <c r="P47" s="0" t="n">
        <v>4</v>
      </c>
      <c r="Q47" s="1" t="n">
        <f aca="false">P47*SUM(H47:M47)</f>
        <v>0</v>
      </c>
      <c r="R47" s="0" t="n">
        <f aca="false">G47*J47</f>
        <v>0</v>
      </c>
      <c r="S47" s="0" t="n">
        <f aca="false">SUM(H47:M47)</f>
        <v>0</v>
      </c>
    </row>
    <row r="48" customFormat="false" ht="12.75" hidden="false" customHeight="false" outlineLevel="0" collapsed="false">
      <c r="B48" s="1" t="s">
        <v>117</v>
      </c>
      <c r="C48" s="0" t="s">
        <v>91</v>
      </c>
      <c r="D48" s="33"/>
      <c r="E48" s="43"/>
      <c r="F48" s="33" t="s">
        <v>118</v>
      </c>
      <c r="G48" s="0" t="n">
        <v>60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f aca="false">SUM(H48:M48)*G48</f>
        <v>0</v>
      </c>
      <c r="O48" s="44" t="n">
        <v>2.3</v>
      </c>
      <c r="P48" s="0" t="n">
        <v>4</v>
      </c>
      <c r="Q48" s="1" t="n">
        <f aca="false">P48*SUM(H48:M48)</f>
        <v>0</v>
      </c>
      <c r="R48" s="0" t="n">
        <f aca="false">G48*J48</f>
        <v>0</v>
      </c>
      <c r="S48" s="0" t="n">
        <f aca="false">SUM(H48:M48)</f>
        <v>0</v>
      </c>
    </row>
    <row r="49" customFormat="false" ht="12.75" hidden="false" customHeight="false" outlineLevel="0" collapsed="false">
      <c r="B49" s="1" t="s">
        <v>119</v>
      </c>
      <c r="C49" s="0" t="s">
        <v>91</v>
      </c>
      <c r="D49" s="33"/>
      <c r="E49" s="43" t="s">
        <v>74</v>
      </c>
      <c r="F49" s="33" t="s">
        <v>120</v>
      </c>
      <c r="G49" s="0" t="n">
        <v>35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f aca="false">SUM(H49:M49)*G49</f>
        <v>0</v>
      </c>
      <c r="O49" s="44" t="n">
        <v>2.3</v>
      </c>
      <c r="P49" s="0" t="n">
        <v>2</v>
      </c>
      <c r="Q49" s="1" t="n">
        <f aca="false">P49*SUM(H49:M49)</f>
        <v>0</v>
      </c>
      <c r="R49" s="0" t="n">
        <f aca="false">G49*J49</f>
        <v>0</v>
      </c>
      <c r="S49" s="0" t="n">
        <f aca="false">SUM(H49:M49)</f>
        <v>0</v>
      </c>
    </row>
    <row r="50" customFormat="false" ht="12.75" hidden="false" customHeight="false" outlineLevel="0" collapsed="false">
      <c r="B50" s="1" t="s">
        <v>121</v>
      </c>
      <c r="C50" s="0" t="s">
        <v>91</v>
      </c>
      <c r="D50" s="33"/>
      <c r="E50" s="43"/>
      <c r="F50" s="33" t="s">
        <v>122</v>
      </c>
      <c r="G50" s="0" t="n">
        <v>40</v>
      </c>
      <c r="H50" s="0" t="n">
        <v>0</v>
      </c>
      <c r="I50" s="0" t="n">
        <v>0</v>
      </c>
      <c r="J50" s="0" t="n">
        <f aca="false">E13</f>
        <v>1</v>
      </c>
      <c r="K50" s="0" t="n">
        <v>0</v>
      </c>
      <c r="L50" s="0" t="n">
        <v>0</v>
      </c>
      <c r="M50" s="0" t="n">
        <v>0</v>
      </c>
      <c r="N50" s="0" t="n">
        <f aca="false">SUM(H50:M50)*G50</f>
        <v>40</v>
      </c>
      <c r="O50" s="44" t="n">
        <v>2.3</v>
      </c>
      <c r="P50" s="0" t="n">
        <v>4</v>
      </c>
      <c r="Q50" s="1" t="n">
        <f aca="false">P50*SUM(H50:M50)</f>
        <v>4</v>
      </c>
      <c r="R50" s="0" t="n">
        <f aca="false">G50*J50</f>
        <v>40</v>
      </c>
      <c r="S50" s="0" t="n">
        <f aca="false">SUM(H50:M50)</f>
        <v>1</v>
      </c>
    </row>
    <row r="51" customFormat="false" ht="12.75" hidden="false" customHeight="false" outlineLevel="0" collapsed="false">
      <c r="B51" s="1" t="s">
        <v>123</v>
      </c>
      <c r="C51" s="0" t="s">
        <v>91</v>
      </c>
      <c r="D51" s="33"/>
      <c r="E51" s="43"/>
      <c r="F51" s="33" t="s">
        <v>124</v>
      </c>
      <c r="G51" s="0" t="n">
        <v>45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f aca="false">SUM(H51:M51)*G51</f>
        <v>0</v>
      </c>
      <c r="O51" s="44" t="n">
        <v>2.3</v>
      </c>
      <c r="P51" s="0" t="n">
        <v>3</v>
      </c>
      <c r="Q51" s="1" t="n">
        <f aca="false">P51*SUM(H51:M51)</f>
        <v>0</v>
      </c>
      <c r="R51" s="0" t="n">
        <f aca="false">G51*J51</f>
        <v>0</v>
      </c>
      <c r="S51" s="0" t="n">
        <f aca="false">SUM(H51:M51)</f>
        <v>0</v>
      </c>
    </row>
    <row r="52" customFormat="false" ht="12.75" hidden="false" customHeight="false" outlineLevel="0" collapsed="false">
      <c r="B52" s="1" t="s">
        <v>125</v>
      </c>
      <c r="C52" s="0" t="s">
        <v>91</v>
      </c>
      <c r="D52" s="33"/>
      <c r="E52" s="43"/>
      <c r="F52" s="33" t="s">
        <v>126</v>
      </c>
      <c r="G52" s="0" t="n">
        <v>45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f aca="false">SUM(H52:M52)*G52</f>
        <v>0</v>
      </c>
      <c r="O52" s="44" t="n">
        <v>2.3</v>
      </c>
      <c r="P52" s="0" t="n">
        <v>2</v>
      </c>
      <c r="Q52" s="1" t="n">
        <f aca="false">P52*SUM(H52:M52)</f>
        <v>0</v>
      </c>
      <c r="R52" s="0" t="n">
        <f aca="false">G52*J52</f>
        <v>0</v>
      </c>
      <c r="S52" s="0" t="n">
        <f aca="false">SUM(H52:M52)</f>
        <v>0</v>
      </c>
    </row>
    <row r="53" customFormat="false" ht="12.75" hidden="false" customHeight="false" outlineLevel="0" collapsed="false">
      <c r="B53" s="1" t="s">
        <v>127</v>
      </c>
      <c r="C53" s="0" t="s">
        <v>91</v>
      </c>
      <c r="D53" s="33"/>
      <c r="E53" s="43"/>
      <c r="F53" s="33" t="s">
        <v>128</v>
      </c>
      <c r="G53" s="0" t="n">
        <v>25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f aca="false">SUM(H53:M53)*G53</f>
        <v>0</v>
      </c>
      <c r="O53" s="44" t="n">
        <v>2.3</v>
      </c>
      <c r="P53" s="0" t="n">
        <v>1</v>
      </c>
      <c r="Q53" s="1" t="n">
        <f aca="false">P53*SUM(H53:M53)</f>
        <v>0</v>
      </c>
      <c r="R53" s="0" t="n">
        <f aca="false">G53*J53</f>
        <v>0</v>
      </c>
      <c r="S53" s="0" t="n">
        <f aca="false">SUM(H53:M53)</f>
        <v>0</v>
      </c>
    </row>
    <row r="54" customFormat="false" ht="12.75" hidden="false" customHeight="false" outlineLevel="0" collapsed="false">
      <c r="B54" s="1" t="s">
        <v>129</v>
      </c>
      <c r="C54" s="0" t="s">
        <v>91</v>
      </c>
      <c r="D54" s="33"/>
      <c r="E54" s="43"/>
      <c r="F54" s="33" t="s">
        <v>130</v>
      </c>
      <c r="G54" s="0" t="n">
        <v>30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f aca="false">SUM(H54:M54)*G54</f>
        <v>0</v>
      </c>
      <c r="O54" s="44" t="n">
        <v>2.3</v>
      </c>
      <c r="P54" s="0" t="n">
        <v>2</v>
      </c>
      <c r="Q54" s="1" t="n">
        <f aca="false">P54*SUM(H54:M54)</f>
        <v>0</v>
      </c>
      <c r="R54" s="0" t="n">
        <f aca="false">G54*J54</f>
        <v>0</v>
      </c>
      <c r="S54" s="0" t="n">
        <f aca="false">SUM(H54:M54)</f>
        <v>0</v>
      </c>
    </row>
    <row r="55" customFormat="false" ht="12.75" hidden="false" customHeight="false" outlineLevel="0" collapsed="false">
      <c r="B55" s="1" t="s">
        <v>131</v>
      </c>
      <c r="C55" s="0" t="s">
        <v>91</v>
      </c>
      <c r="D55" s="33"/>
      <c r="E55" s="43"/>
      <c r="F55" s="33" t="s">
        <v>132</v>
      </c>
      <c r="G55" s="0" t="n">
        <v>80</v>
      </c>
      <c r="H55" s="0" t="n">
        <v>0</v>
      </c>
      <c r="I55" s="0" t="n">
        <v>0</v>
      </c>
      <c r="J55" s="0" t="n">
        <f aca="false">E13</f>
        <v>1</v>
      </c>
      <c r="K55" s="0" t="n">
        <v>0</v>
      </c>
      <c r="L55" s="0" t="n">
        <v>0</v>
      </c>
      <c r="M55" s="0" t="n">
        <v>0</v>
      </c>
      <c r="N55" s="0" t="n">
        <f aca="false">SUM(H55:M55)*G55</f>
        <v>80</v>
      </c>
      <c r="O55" s="44" t="n">
        <v>2.3</v>
      </c>
      <c r="P55" s="0" t="n">
        <v>3</v>
      </c>
      <c r="Q55" s="1" t="n">
        <f aca="false">P55*SUM(H55:M55)</f>
        <v>3</v>
      </c>
      <c r="R55" s="0" t="n">
        <f aca="false">G55*J55</f>
        <v>80</v>
      </c>
      <c r="S55" s="0" t="n">
        <f aca="false">SUM(H55:M55)</f>
        <v>1</v>
      </c>
    </row>
    <row r="56" customFormat="false" ht="12.75" hidden="false" customHeight="false" outlineLevel="0" collapsed="false">
      <c r="B56" s="1" t="s">
        <v>133</v>
      </c>
      <c r="C56" s="0" t="s">
        <v>91</v>
      </c>
      <c r="D56" s="33"/>
      <c r="E56" s="43"/>
      <c r="F56" s="33" t="s">
        <v>134</v>
      </c>
      <c r="G56" s="0" t="n">
        <v>45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f aca="false">SUM(H56:M56)*G56</f>
        <v>0</v>
      </c>
      <c r="O56" s="44" t="n">
        <v>2.3</v>
      </c>
      <c r="P56" s="0" t="n">
        <v>1</v>
      </c>
      <c r="Q56" s="1" t="n">
        <f aca="false">P56*SUM(H56:M56)</f>
        <v>0</v>
      </c>
      <c r="R56" s="0" t="n">
        <f aca="false">G56*J56</f>
        <v>0</v>
      </c>
      <c r="S56" s="0" t="n">
        <f aca="false">SUM(H56:M56)</f>
        <v>0</v>
      </c>
    </row>
    <row r="57" customFormat="false" ht="12.75" hidden="false" customHeight="false" outlineLevel="0" collapsed="false">
      <c r="B57" s="1" t="s">
        <v>135</v>
      </c>
      <c r="C57" s="0" t="s">
        <v>91</v>
      </c>
      <c r="D57" s="33"/>
      <c r="E57" s="43"/>
      <c r="F57" s="33" t="s">
        <v>136</v>
      </c>
      <c r="G57" s="0" t="n">
        <v>35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f aca="false">SUM(H57:M57)*G57</f>
        <v>0</v>
      </c>
      <c r="O57" s="44" t="n">
        <v>2.3</v>
      </c>
      <c r="P57" s="0" t="n">
        <v>2</v>
      </c>
      <c r="Q57" s="1" t="n">
        <f aca="false">P57*SUM(H57:M57)</f>
        <v>0</v>
      </c>
      <c r="R57" s="0" t="n">
        <f aca="false">G57*J57</f>
        <v>0</v>
      </c>
      <c r="S57" s="0" t="n">
        <f aca="false">SUM(H57:M57)</f>
        <v>0</v>
      </c>
    </row>
    <row r="58" customFormat="false" ht="12.75" hidden="false" customHeight="false" outlineLevel="0" collapsed="false">
      <c r="B58" s="1" t="s">
        <v>137</v>
      </c>
      <c r="C58" s="0" t="s">
        <v>91</v>
      </c>
      <c r="D58" s="33"/>
      <c r="E58" s="43"/>
      <c r="F58" s="33" t="s">
        <v>138</v>
      </c>
      <c r="G58" s="0" t="n">
        <v>50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f aca="false">SUM(H58:M58)*G58</f>
        <v>0</v>
      </c>
      <c r="O58" s="44" t="n">
        <v>2.3</v>
      </c>
      <c r="P58" s="0" t="n">
        <v>4</v>
      </c>
      <c r="Q58" s="1" t="n">
        <f aca="false">P58*SUM(H58:M58)</f>
        <v>0</v>
      </c>
      <c r="R58" s="0" t="n">
        <f aca="false">G58*J58</f>
        <v>0</v>
      </c>
      <c r="S58" s="0" t="n">
        <f aca="false">SUM(H58:M58)</f>
        <v>0</v>
      </c>
    </row>
    <row r="59" customFormat="false" ht="12.75" hidden="false" customHeight="false" outlineLevel="0" collapsed="false">
      <c r="B59" s="1" t="s">
        <v>139</v>
      </c>
      <c r="C59" s="0" t="s">
        <v>91</v>
      </c>
      <c r="D59" s="33"/>
      <c r="E59" s="43"/>
      <c r="F59" s="33" t="s">
        <v>140</v>
      </c>
      <c r="G59" s="0" t="n">
        <v>60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f aca="false">SUM(H59:M59)*G59</f>
        <v>0</v>
      </c>
      <c r="O59" s="44" t="n">
        <v>2.3</v>
      </c>
      <c r="P59" s="0" t="n">
        <v>5</v>
      </c>
      <c r="Q59" s="1" t="n">
        <f aca="false">P59*SUM(H59:M59)</f>
        <v>0</v>
      </c>
      <c r="R59" s="0" t="n">
        <f aca="false">G59*J59</f>
        <v>0</v>
      </c>
      <c r="S59" s="0" t="n">
        <f aca="false">SUM(H59:M59)</f>
        <v>0</v>
      </c>
    </row>
    <row r="60" customFormat="false" ht="12.75" hidden="false" customHeight="false" outlineLevel="0" collapsed="false">
      <c r="B60" s="1" t="s">
        <v>141</v>
      </c>
      <c r="C60" s="0" t="s">
        <v>91</v>
      </c>
      <c r="D60" s="33" t="s">
        <v>142</v>
      </c>
      <c r="E60" s="43" t="n">
        <v>4</v>
      </c>
      <c r="F60" s="33"/>
      <c r="G60" s="0" t="n">
        <v>35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f aca="false">SUM(H60:M60)*G60</f>
        <v>0</v>
      </c>
      <c r="O60" s="44" t="n">
        <v>2.3</v>
      </c>
      <c r="P60" s="0" t="n">
        <v>3</v>
      </c>
      <c r="Q60" s="1" t="n">
        <f aca="false">P60*SUM(H60:M60)</f>
        <v>0</v>
      </c>
      <c r="R60" s="0" t="n">
        <f aca="false">G60*J60</f>
        <v>0</v>
      </c>
      <c r="S60" s="0" t="n">
        <f aca="false">SUM(H60:M60)</f>
        <v>0</v>
      </c>
    </row>
    <row r="61" customFormat="false" ht="12.75" hidden="false" customHeight="false" outlineLevel="0" collapsed="false">
      <c r="B61" s="1" t="s">
        <v>143</v>
      </c>
      <c r="C61" s="0" t="s">
        <v>91</v>
      </c>
      <c r="D61" s="33" t="s">
        <v>144</v>
      </c>
      <c r="E61" s="43" t="n">
        <v>3</v>
      </c>
      <c r="F61" s="33"/>
      <c r="G61" s="0" t="n">
        <v>25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f aca="false">SUM(H61:M61)*G61</f>
        <v>0</v>
      </c>
      <c r="O61" s="44" t="n">
        <v>2.3</v>
      </c>
      <c r="P61" s="0" t="n">
        <v>2</v>
      </c>
      <c r="Q61" s="1" t="n">
        <f aca="false">P61*SUM(H61:M61)</f>
        <v>0</v>
      </c>
      <c r="R61" s="0" t="n">
        <f aca="false">G61*J61</f>
        <v>0</v>
      </c>
      <c r="S61" s="0" t="n">
        <f aca="false">SUM(H61:M61)</f>
        <v>0</v>
      </c>
    </row>
    <row r="62" customFormat="false" ht="12.75" hidden="false" customHeight="false" outlineLevel="0" collapsed="false">
      <c r="B62" s="1" t="s">
        <v>145</v>
      </c>
      <c r="C62" s="0" t="s">
        <v>91</v>
      </c>
      <c r="D62" s="33"/>
      <c r="F62" s="44" t="s">
        <v>146</v>
      </c>
      <c r="G62" s="0" t="n">
        <v>50</v>
      </c>
      <c r="H62" s="0" t="n">
        <v>0</v>
      </c>
      <c r="I62" s="0" t="n">
        <v>0</v>
      </c>
      <c r="J62" s="0" t="n">
        <f aca="false">E13</f>
        <v>1</v>
      </c>
      <c r="K62" s="0" t="n">
        <v>0</v>
      </c>
      <c r="L62" s="0" t="n">
        <v>0</v>
      </c>
      <c r="M62" s="0" t="n">
        <v>0</v>
      </c>
      <c r="N62" s="0" t="n">
        <f aca="false">SUM(H62:M62)*G62</f>
        <v>50</v>
      </c>
      <c r="O62" s="44" t="n">
        <v>2.3</v>
      </c>
      <c r="P62" s="0" t="n">
        <v>3</v>
      </c>
      <c r="Q62" s="1" t="n">
        <f aca="false">P62*SUM(H62:M62)</f>
        <v>3</v>
      </c>
      <c r="R62" s="0" t="n">
        <f aca="false">G62*J62</f>
        <v>50</v>
      </c>
      <c r="S62" s="0" t="n">
        <f aca="false">SUM(H62:M62)</f>
        <v>1</v>
      </c>
    </row>
    <row r="63" customFormat="false" ht="12.75" hidden="false" customHeight="false" outlineLevel="0" collapsed="false">
      <c r="B63" s="1" t="s">
        <v>147</v>
      </c>
      <c r="C63" s="0" t="s">
        <v>91</v>
      </c>
      <c r="D63" s="33"/>
      <c r="F63" s="44" t="s">
        <v>148</v>
      </c>
      <c r="G63" s="0" t="n">
        <v>25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f aca="false">SUM(H63:M63)*G63</f>
        <v>0</v>
      </c>
      <c r="O63" s="44" t="n">
        <v>2.3</v>
      </c>
      <c r="P63" s="0" t="n">
        <v>2</v>
      </c>
      <c r="Q63" s="1" t="n">
        <f aca="false">P63*SUM(H63:M63)</f>
        <v>0</v>
      </c>
      <c r="R63" s="0" t="n">
        <f aca="false">G63*J63</f>
        <v>0</v>
      </c>
      <c r="S63" s="0" t="n">
        <f aca="false">SUM(H63:M63)</f>
        <v>0</v>
      </c>
    </row>
    <row r="64" customFormat="false" ht="12.75" hidden="false" customHeight="false" outlineLevel="0" collapsed="false">
      <c r="B64" s="1" t="s">
        <v>149</v>
      </c>
      <c r="C64" s="0" t="s">
        <v>91</v>
      </c>
      <c r="D64" s="33"/>
      <c r="F64" s="46" t="s">
        <v>150</v>
      </c>
      <c r="G64" s="0" t="n">
        <v>40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f aca="false">SUM(H64:M64)*G64</f>
        <v>0</v>
      </c>
      <c r="O64" s="44" t="n">
        <v>2.3</v>
      </c>
      <c r="P64" s="0" t="n">
        <v>2</v>
      </c>
      <c r="Q64" s="1" t="n">
        <f aca="false">P64*SUM(H64:M64)</f>
        <v>0</v>
      </c>
      <c r="R64" s="0" t="n">
        <f aca="false">G64*J64</f>
        <v>0</v>
      </c>
      <c r="S64" s="0" t="n">
        <f aca="false">SUM(H64:M64)</f>
        <v>0</v>
      </c>
    </row>
    <row r="65" customFormat="false" ht="12.75" hidden="false" customHeight="false" outlineLevel="0" collapsed="false">
      <c r="B65" s="1" t="s">
        <v>151</v>
      </c>
      <c r="C65" s="0" t="s">
        <v>91</v>
      </c>
      <c r="D65" s="33"/>
      <c r="F65" s="44" t="s">
        <v>152</v>
      </c>
      <c r="G65" s="0" t="n">
        <v>25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f aca="false">SUM(H65:M65)*G65</f>
        <v>0</v>
      </c>
      <c r="O65" s="44" t="n">
        <v>2.3</v>
      </c>
      <c r="P65" s="0" t="n">
        <v>2</v>
      </c>
      <c r="Q65" s="1" t="n">
        <f aca="false">P65*SUM(H65:M65)</f>
        <v>0</v>
      </c>
      <c r="R65" s="0" t="n">
        <f aca="false">G65*J65</f>
        <v>0</v>
      </c>
      <c r="S65" s="0" t="n">
        <f aca="false">SUM(H65:M65)</f>
        <v>0</v>
      </c>
    </row>
    <row r="66" customFormat="false" ht="12.75" hidden="false" customHeight="false" outlineLevel="0" collapsed="false">
      <c r="B66" s="1" t="s">
        <v>153</v>
      </c>
      <c r="C66" s="0" t="s">
        <v>91</v>
      </c>
      <c r="D66" s="33"/>
      <c r="F66" s="44" t="s">
        <v>154</v>
      </c>
      <c r="G66" s="0" t="n">
        <v>25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f aca="false">SUM(H66:M66)*G66</f>
        <v>0</v>
      </c>
      <c r="O66" s="44" t="n">
        <v>2.3</v>
      </c>
      <c r="P66" s="0" t="n">
        <v>2</v>
      </c>
      <c r="Q66" s="1" t="n">
        <f aca="false">P66*SUM(H66:M66)</f>
        <v>0</v>
      </c>
      <c r="R66" s="0" t="n">
        <f aca="false">G66*J66</f>
        <v>0</v>
      </c>
      <c r="S66" s="0" t="n">
        <f aca="false">SUM(H66:M66)</f>
        <v>0</v>
      </c>
    </row>
    <row r="67" customFormat="false" ht="12.75" hidden="false" customHeight="false" outlineLevel="0" collapsed="false">
      <c r="B67" s="1" t="s">
        <v>155</v>
      </c>
      <c r="C67" s="0" t="s">
        <v>91</v>
      </c>
      <c r="D67" s="33"/>
      <c r="E67" s="43"/>
      <c r="F67" s="33" t="s">
        <v>156</v>
      </c>
      <c r="G67" s="0" t="n">
        <v>50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f aca="false">SUM(H67:M67)*G67</f>
        <v>0</v>
      </c>
      <c r="O67" s="44" t="n">
        <v>2.3</v>
      </c>
      <c r="P67" s="0" t="n">
        <v>3</v>
      </c>
      <c r="Q67" s="1" t="n">
        <f aca="false">P67*SUM(H67:M67)</f>
        <v>0</v>
      </c>
      <c r="R67" s="0" t="n">
        <f aca="false">G67*J67</f>
        <v>0</v>
      </c>
      <c r="S67" s="0" t="n">
        <f aca="false">SUM(H67:M67)</f>
        <v>0</v>
      </c>
    </row>
    <row r="68" customFormat="false" ht="12.75" hidden="false" customHeight="false" outlineLevel="0" collapsed="false">
      <c r="B68" s="1" t="s">
        <v>157</v>
      </c>
      <c r="C68" s="0" t="s">
        <v>91</v>
      </c>
      <c r="D68" s="33"/>
      <c r="E68" s="43"/>
      <c r="F68" s="33" t="s">
        <v>158</v>
      </c>
      <c r="G68" s="0" t="n">
        <v>45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f aca="false">SUM(H68:M68)*G68</f>
        <v>0</v>
      </c>
      <c r="O68" s="44" t="n">
        <v>2.3</v>
      </c>
      <c r="P68" s="0" t="n">
        <v>1</v>
      </c>
      <c r="Q68" s="1" t="n">
        <f aca="false">P68*SUM(H68:M68)</f>
        <v>0</v>
      </c>
      <c r="R68" s="0" t="n">
        <f aca="false">G68*J68</f>
        <v>0</v>
      </c>
      <c r="S68" s="0" t="n">
        <f aca="false">SUM(H68:M68)</f>
        <v>0</v>
      </c>
    </row>
    <row r="69" customFormat="false" ht="12.75" hidden="false" customHeight="false" outlineLevel="0" collapsed="false">
      <c r="B69" s="1" t="s">
        <v>159</v>
      </c>
      <c r="C69" s="0" t="s">
        <v>91</v>
      </c>
      <c r="D69" s="33"/>
      <c r="E69" s="43"/>
      <c r="F69" s="33" t="s">
        <v>160</v>
      </c>
      <c r="G69" s="0" t="n">
        <v>35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f aca="false">SUM(H69:M69)*G69</f>
        <v>0</v>
      </c>
      <c r="O69" s="44" t="n">
        <v>2.3</v>
      </c>
      <c r="P69" s="0" t="n">
        <v>2</v>
      </c>
      <c r="Q69" s="1" t="n">
        <f aca="false">P69*SUM(H69:M69)</f>
        <v>0</v>
      </c>
      <c r="R69" s="0" t="n">
        <f aca="false">G69*J69</f>
        <v>0</v>
      </c>
      <c r="S69" s="0" t="n">
        <f aca="false">SUM(H69:M69)</f>
        <v>0</v>
      </c>
    </row>
    <row r="70" customFormat="false" ht="12.75" hidden="false" customHeight="false" outlineLevel="0" collapsed="false">
      <c r="B70" s="1" t="s">
        <v>161</v>
      </c>
      <c r="C70" s="0" t="s">
        <v>91</v>
      </c>
      <c r="D70" s="33" t="s">
        <v>144</v>
      </c>
      <c r="E70" s="43" t="s">
        <v>74</v>
      </c>
      <c r="F70" s="33" t="s">
        <v>162</v>
      </c>
      <c r="G70" s="0" t="n">
        <v>40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f aca="false">SUM(H70:M70)*G70</f>
        <v>0</v>
      </c>
      <c r="O70" s="44" t="n">
        <v>2.3</v>
      </c>
      <c r="P70" s="0" t="n">
        <v>1</v>
      </c>
      <c r="Q70" s="1" t="n">
        <f aca="false">P70*SUM(H70:M70)</f>
        <v>0</v>
      </c>
      <c r="R70" s="0" t="n">
        <f aca="false">G70*J70</f>
        <v>0</v>
      </c>
      <c r="S70" s="0" t="n">
        <f aca="false">SUM(H70:M70)</f>
        <v>0</v>
      </c>
    </row>
    <row r="71" customFormat="false" ht="12.75" hidden="false" customHeight="false" outlineLevel="0" collapsed="false">
      <c r="B71" s="1" t="s">
        <v>163</v>
      </c>
      <c r="C71" s="0" t="s">
        <v>91</v>
      </c>
      <c r="D71" s="33" t="s">
        <v>164</v>
      </c>
      <c r="E71" s="43" t="s">
        <v>74</v>
      </c>
      <c r="F71" s="33" t="s">
        <v>165</v>
      </c>
      <c r="G71" s="0" t="n">
        <v>30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f aca="false">SUM(H71:M71)*G71</f>
        <v>0</v>
      </c>
      <c r="O71" s="44" t="n">
        <v>2.3</v>
      </c>
      <c r="P71" s="0" t="n">
        <v>1</v>
      </c>
      <c r="Q71" s="1" t="n">
        <f aca="false">P71*SUM(H71:M71)</f>
        <v>0</v>
      </c>
      <c r="R71" s="0" t="n">
        <f aca="false">G71*J71</f>
        <v>0</v>
      </c>
      <c r="S71" s="0" t="n">
        <f aca="false">SUM(H71:M71)</f>
        <v>0</v>
      </c>
    </row>
    <row r="72" customFormat="false" ht="12.75" hidden="false" customHeight="false" outlineLevel="0" collapsed="false">
      <c r="B72" s="1" t="s">
        <v>166</v>
      </c>
      <c r="C72" s="0" t="s">
        <v>91</v>
      </c>
      <c r="D72" s="33"/>
      <c r="E72" s="43"/>
      <c r="F72" s="33" t="s">
        <v>167</v>
      </c>
      <c r="G72" s="0" t="n">
        <v>60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f aca="false">SUM(H72:M72)*G72</f>
        <v>0</v>
      </c>
      <c r="O72" s="44" t="n">
        <v>3.3</v>
      </c>
      <c r="P72" s="0" t="n">
        <v>4</v>
      </c>
      <c r="Q72" s="1" t="n">
        <f aca="false">P72*SUM(H72:M72)</f>
        <v>0</v>
      </c>
      <c r="R72" s="0" t="n">
        <f aca="false">G72*J72</f>
        <v>0</v>
      </c>
      <c r="S72" s="0" t="n">
        <f aca="false">SUM(H72:M72)</f>
        <v>0</v>
      </c>
    </row>
    <row r="73" customFormat="false" ht="12.75" hidden="false" customHeight="false" outlineLevel="0" collapsed="false">
      <c r="B73" s="1" t="s">
        <v>168</v>
      </c>
      <c r="C73" s="1" t="s">
        <v>169</v>
      </c>
      <c r="D73" s="0" t="s">
        <v>170</v>
      </c>
      <c r="E73" s="1" t="s">
        <v>171</v>
      </c>
      <c r="F73" s="44"/>
      <c r="G73" s="0" t="n">
        <v>10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f aca="false">SUM(H73:M73)*G73</f>
        <v>0</v>
      </c>
      <c r="O73" s="44" t="s">
        <v>65</v>
      </c>
      <c r="P73" s="0" t="n">
        <v>2</v>
      </c>
      <c r="Q73" s="1" t="n">
        <f aca="false">P73*SUM(H73:M73)</f>
        <v>0</v>
      </c>
      <c r="R73" s="0" t="n">
        <f aca="false">G73*J73</f>
        <v>0</v>
      </c>
      <c r="S73" s="0" t="n">
        <f aca="false">SUM(H73:M73)</f>
        <v>0</v>
      </c>
    </row>
    <row r="74" customFormat="false" ht="12.75" hidden="false" customHeight="false" outlineLevel="0" collapsed="false">
      <c r="B74" s="1" t="s">
        <v>172</v>
      </c>
      <c r="C74" s="1" t="s">
        <v>169</v>
      </c>
      <c r="D74" s="1" t="s">
        <v>173</v>
      </c>
      <c r="E74" s="1" t="s">
        <v>171</v>
      </c>
      <c r="F74" s="44"/>
      <c r="G74" s="0" t="n">
        <v>15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f aca="false">SUM(H74:M74)*G74</f>
        <v>0</v>
      </c>
      <c r="O74" s="44" t="s">
        <v>65</v>
      </c>
      <c r="P74" s="0" t="n">
        <v>3</v>
      </c>
      <c r="Q74" s="1" t="n">
        <f aca="false">P74*SUM(H74:M74)</f>
        <v>0</v>
      </c>
      <c r="R74" s="0" t="n">
        <f aca="false">G74*J74</f>
        <v>0</v>
      </c>
      <c r="S74" s="0" t="n">
        <f aca="false">SUM(H74:M74)</f>
        <v>0</v>
      </c>
    </row>
    <row r="75" customFormat="false" ht="12.75" hidden="false" customHeight="false" outlineLevel="0" collapsed="false">
      <c r="B75" s="33"/>
      <c r="D75" s="33"/>
      <c r="E75" s="43"/>
      <c r="F75" s="33"/>
      <c r="O75" s="44"/>
      <c r="Q75" s="1"/>
    </row>
    <row r="76" customFormat="false" ht="15.75" hidden="false" customHeight="false" outlineLevel="0" collapsed="false">
      <c r="E76" s="44"/>
      <c r="H76" s="47" t="n">
        <f aca="false">H22*$G22+H23*$G23+H24*$G24+H25*$G25+H26*$G26+H27*$G27+H28*$G28+H29*$G29+H30*$G30+H31*$G31+H32*$G32+H33*$G33+H34*$G34+H35*$G35+H36*$G36+H37*$G37+H47*$G47+H48*$G48+$G49*H49+$G38*H38+$G39*H39+$G40*H40+$G41*H41+$G42*H42+$G43*H43+$G44*H44+$G45*H45+$G46*H46+$G50*H50+$G51*H51+$G52*H52+$G53*H53+$G54*H54+$G55*H55+$G56*H56+$G58*H58+$G59*H59+$G60*H60+$G61*H61+$G62*H62+$G63*H63+$G64*H64+$G65*H65+$G67*H67+$G66*H66+$G57*H57+$G67*H67+$G68*H68+$G69*H69+$G70*H70+$G71*H71+$G72*H72+$G73*H73+$G74*H74</f>
        <v>0</v>
      </c>
      <c r="I76" s="47" t="n">
        <f aca="false">I22*$G22+I23*$G23+I24*$G24+I25*$G25+I26*$G26+I27*$G27+I28*$G28+I29*$G29+I30*$G30+I31*$G31+I32*$G32+I33*$G33+I34*$G34+I35*$G35+I36*$G36+I37*$G37+I47*$G47+I48*$G48+$G49*I49+$G38*I38+$G39*I39+$G40*I40+$G41*I41+$G42*I42+$G43*I43+$G44*I44+$G45*I45+$G46*I46+$G50*I50+$G51*I51+$G52*I52+$G53*I53+$G54*I54+$G55*I55+$G56*I56+$G58*I58+$G59*I59+$G60*I60+$G61*I61+$G62*I62+$G63*I63+$G64*I64+$G65*I65+$G67*I67+$G66*I66+$G57*I57+$G67*I67+$G68*I68+$G69*I69+$G70*I70+$G71*I71+$G72*I72+$G73*I73+$G74*I74</f>
        <v>0</v>
      </c>
      <c r="J76" s="47" t="n">
        <f aca="false">J22*$G22+J23*$G23+J24*$G24+J25*$G25+J26*$G26+J27*$G27+J28*$G28+J29*$G29+J30*$G30+J31*$G31+J32*$G32+J33*$G33+J34*$G34+J35*$G35+J36*$G36+J37*$G37+J47*$G47+J48*$G48+$G49*J49+$G38*J38+$G39*J39+$G40*J40+$G41*J41+$G42*J42+$G43*J43+$G44*J44+$G45*J45+$G46*J46+$G50*J50+$G51*J51+$G52*J52+$G53*J53+$G54*J54+$G55*J55+$G56*J56+$G58*J58+$G59*J59+$G60*J60+$G61*J61+$G62*J62+$G63*J63+$G64*J64+$G65*J65+$G67*J67+$G66*J66+$G57*J57+$G67*J67+$G68*J68+$G69*J69+$G70*J70+$G71*J71+$G72*J72+$G73*J73+$G74*J74</f>
        <v>230</v>
      </c>
      <c r="K76" s="47" t="n">
        <f aca="false">K22*$G22+K23*$G23+K24*$G24+K25*$G25+K26*$G26+K27*$G27+K28*$G28+K29*$G29+K30*$G30+K31*$G31+K32*$G32+K33*$G33+K34*$G34+K35*$G35+K36*$G36+K37*$G37+K47*$G47+K48*$G48+$G49*K49+$G38*K38+$G39*K39+$G40*K40+$G41*K41+$G42*K42+$G43*K43+$G44*K44+$G45*K45+$G46*K46+$G50*K50+$G51*K51+$G52*K52+$G53*K53+$G54*K54+$G55*K55+$G56*K56+$G58*K58+$G59*K59+$G60*K60+$G61*K61+$G62*K62+$G63*K63+$G64*K64+$G65*K65+$G67*K67+$G66*K66+$G57*K57+$G67*K67+$G68*K68+$G69*K69+$G70*K70+$G71*K71+$G72*K72+$G73*K73+$G74*K74</f>
        <v>0</v>
      </c>
      <c r="L76" s="47" t="n">
        <f aca="false">L22*$G22+L23*$G23+L24*$G24+L25*$G25+L26*$G26+L27*$G27+L28*$G28+L29*$G29+L30*$G30+L31*$G31+L32*$G32+L33*$G33+L34*$G34+L35*$G35+L36*$G36+L37*$G37+L47*$G47+L48*$G48+$G49*L49+$G38*L38+$G39*L39+$G40*L40+$G41*L41+$G42*L42+$G43*L43+$G44*L44+$G45*L45+$G46*L46+$G50*L50+$G51*L51+$G52*L52+$G53*L53+$G54*L54+$G55*L55+$G56*L56+$G58*L58+$G59*L59+$G60*L60+$G61*L61+$G62*L62+$G63*L63+$G64*L64+$G65*L65+$G67*L67+$G66*L66+$G57*L57+$G67*L67+$G68*L68+$G69*L69+$G70*L70+$G71*L71+$G72*L72+$G73*L73+$G74*L74</f>
        <v>0</v>
      </c>
      <c r="M76" s="47" t="n">
        <f aca="false">M22*$G22+M23*$G23+M24*$G24+M25*$G25+M26*$G26+M27*$G27+M28*$G28+M29*$G29+M30*$G30+M31*$G31+M32*$G32+M33*$G33+M34*$G34+M35*$G35+M36*$G36+M37*$G37+M47*$G47+M48*$G48+$G49*M49+$G38*M38+$G39*M39+$G40*M40+$G41*M41+$G42*M42+$G43*M43+$G44*M44+$G45*M45+$G46*M46+$G50*M50+$G51*M51+$G52*M52+$G53*M53+$G54*M54+$G55*M55+$G56*M56+$G58*M58+$G59*M59+$G60*M60+$G61*M61+$G62*M62+$G63*M63+$G64*M64+$G65*M65+$G67*M67+$G66*M66+$G57*M57+$G67*M67+$G68*M68+$G69*M69+$G70*M70+$G71*M71+$G72*M72+$G73*M73+$G74*M74</f>
        <v>5</v>
      </c>
      <c r="N76" s="47" t="n">
        <f aca="false">SUM(Tabelle2[cost])</f>
        <v>235</v>
      </c>
      <c r="O76" s="11"/>
      <c r="P76" s="0" t="s">
        <v>174</v>
      </c>
      <c r="Q76" s="7" t="n">
        <f aca="false">SUM(Tabelle2[Warband Equip Rating])</f>
        <v>22</v>
      </c>
      <c r="R76" s="0" t="n">
        <f aca="false">SUM(R35:R74)</f>
        <v>170</v>
      </c>
    </row>
    <row r="77" customFormat="false" ht="12.75" hidden="false" customHeight="false" outlineLevel="0" collapsed="false">
      <c r="B77" s="33"/>
      <c r="C77" s="33"/>
      <c r="D77" s="33"/>
      <c r="E77" s="43"/>
      <c r="F77" s="33"/>
      <c r="G77" s="11"/>
      <c r="J77" s="0" t="n">
        <f aca="false">SUM(J22:J74)</f>
        <v>6</v>
      </c>
      <c r="O77" s="1"/>
      <c r="P77" s="0" t="s">
        <v>175</v>
      </c>
      <c r="Q77" s="0" t="n">
        <f aca="false">SUM(Q22:Q74)-Q78</f>
        <v>10</v>
      </c>
      <c r="R77" s="0" t="n">
        <f aca="false">MAX(R22:R74)</f>
        <v>80</v>
      </c>
    </row>
    <row r="78" customFormat="false" ht="12.75" hidden="false" customHeight="false" outlineLevel="0" collapsed="false">
      <c r="O78" s="1"/>
      <c r="P78" s="0" t="s">
        <v>176</v>
      </c>
      <c r="Q78" s="1" t="n">
        <f aca="false">Q68+Q64+Q63+Q62+Q59+Q56+Q55+Q52+Q48+Q47+Q42+Q37+Q32+Q25+Q24+Q23+Q22</f>
        <v>12</v>
      </c>
      <c r="R78" s="0" t="n">
        <f aca="false">R76-R77</f>
        <v>90</v>
      </c>
    </row>
  </sheetData>
  <mergeCells count="7">
    <mergeCell ref="N3:R3"/>
    <mergeCell ref="B11:B13"/>
    <mergeCell ref="I12:J12"/>
    <mergeCell ref="B14:B17"/>
    <mergeCell ref="I19:N19"/>
    <mergeCell ref="I20:K20"/>
    <mergeCell ref="L20:N20"/>
  </mergeCells>
  <conditionalFormatting sqref="B22">
    <cfRule type="expression" priority="2" aboveAverage="0" equalAverage="0" bottom="0" percent="0" rank="0" text="" dxfId="0">
      <formula>$S22&gt;0</formula>
    </cfRule>
  </conditionalFormatting>
  <conditionalFormatting sqref="B23">
    <cfRule type="expression" priority="3" aboveAverage="0" equalAverage="0" bottom="0" percent="0" rank="0" text="" dxfId="1">
      <formula>$S23&gt;0</formula>
    </cfRule>
  </conditionalFormatting>
  <conditionalFormatting sqref="B24">
    <cfRule type="expression" priority="4" aboveAverage="0" equalAverage="0" bottom="0" percent="0" rank="0" text="" dxfId="2">
      <formula>$S24&gt;0</formula>
    </cfRule>
  </conditionalFormatting>
  <conditionalFormatting sqref="B25">
    <cfRule type="expression" priority="5" aboveAverage="0" equalAverage="0" bottom="0" percent="0" rank="0" text="" dxfId="3">
      <formula>$S25&gt;0</formula>
    </cfRule>
  </conditionalFormatting>
  <conditionalFormatting sqref="B26">
    <cfRule type="expression" priority="6" aboveAverage="0" equalAverage="0" bottom="0" percent="0" rank="0" text="" dxfId="4">
      <formula>$S26&gt;0</formula>
    </cfRule>
  </conditionalFormatting>
  <conditionalFormatting sqref="B27">
    <cfRule type="expression" priority="7" aboveAverage="0" equalAverage="0" bottom="0" percent="0" rank="0" text="" dxfId="5">
      <formula>$S27&gt;0</formula>
    </cfRule>
  </conditionalFormatting>
  <conditionalFormatting sqref="B28">
    <cfRule type="expression" priority="8" aboveAverage="0" equalAverage="0" bottom="0" percent="0" rank="0" text="" dxfId="6">
      <formula>$S28&gt;0</formula>
    </cfRule>
  </conditionalFormatting>
  <conditionalFormatting sqref="B29">
    <cfRule type="expression" priority="9" aboveAverage="0" equalAverage="0" bottom="0" percent="0" rank="0" text="" dxfId="7">
      <formula>$S29&gt;0</formula>
    </cfRule>
  </conditionalFormatting>
  <conditionalFormatting sqref="B30">
    <cfRule type="expression" priority="10" aboveAverage="0" equalAverage="0" bottom="0" percent="0" rank="0" text="" dxfId="8">
      <formula>$S30&gt;0</formula>
    </cfRule>
  </conditionalFormatting>
  <conditionalFormatting sqref="B31">
    <cfRule type="expression" priority="11" aboveAverage="0" equalAverage="0" bottom="0" percent="0" rank="0" text="" dxfId="9">
      <formula>$S31&gt;0</formula>
    </cfRule>
  </conditionalFormatting>
  <conditionalFormatting sqref="B32">
    <cfRule type="expression" priority="12" aboveAverage="0" equalAverage="0" bottom="0" percent="0" rank="0" text="" dxfId="10">
      <formula>$S32&gt;0</formula>
    </cfRule>
  </conditionalFormatting>
  <conditionalFormatting sqref="B33">
    <cfRule type="expression" priority="13" aboveAverage="0" equalAverage="0" bottom="0" percent="0" rank="0" text="" dxfId="11">
      <formula>$S33&gt;0</formula>
    </cfRule>
  </conditionalFormatting>
  <conditionalFormatting sqref="B34">
    <cfRule type="expression" priority="14" aboveAverage="0" equalAverage="0" bottom="0" percent="0" rank="0" text="" dxfId="12">
      <formula>$S34&gt;0</formula>
    </cfRule>
  </conditionalFormatting>
  <conditionalFormatting sqref="B35">
    <cfRule type="expression" priority="15" aboveAverage="0" equalAverage="0" bottom="0" percent="0" rank="0" text="" dxfId="13">
      <formula>$S35&gt;0</formula>
    </cfRule>
  </conditionalFormatting>
  <conditionalFormatting sqref="B36">
    <cfRule type="expression" priority="16" aboveAverage="0" equalAverage="0" bottom="0" percent="0" rank="0" text="" dxfId="14">
      <formula>$S36&gt;0</formula>
    </cfRule>
  </conditionalFormatting>
  <conditionalFormatting sqref="B37">
    <cfRule type="expression" priority="17" aboveAverage="0" equalAverage="0" bottom="0" percent="0" rank="0" text="" dxfId="15">
      <formula>$S37&gt;0</formula>
    </cfRule>
  </conditionalFormatting>
  <conditionalFormatting sqref="B38">
    <cfRule type="expression" priority="18" aboveAverage="0" equalAverage="0" bottom="0" percent="0" rank="0" text="" dxfId="16">
      <formula>$S38&gt;0</formula>
    </cfRule>
  </conditionalFormatting>
  <conditionalFormatting sqref="B39">
    <cfRule type="expression" priority="19" aboveAverage="0" equalAverage="0" bottom="0" percent="0" rank="0" text="" dxfId="17">
      <formula>$S39&gt;0</formula>
    </cfRule>
  </conditionalFormatting>
  <conditionalFormatting sqref="B40">
    <cfRule type="expression" priority="20" aboveAverage="0" equalAverage="0" bottom="0" percent="0" rank="0" text="" dxfId="18">
      <formula>$S40&gt;0</formula>
    </cfRule>
  </conditionalFormatting>
  <conditionalFormatting sqref="B41">
    <cfRule type="expression" priority="21" aboveAverage="0" equalAverage="0" bottom="0" percent="0" rank="0" text="" dxfId="19">
      <formula>$S41&gt;0</formula>
    </cfRule>
  </conditionalFormatting>
  <conditionalFormatting sqref="B42">
    <cfRule type="expression" priority="22" aboveAverage="0" equalAverage="0" bottom="0" percent="0" rank="0" text="" dxfId="20">
      <formula>$S42&gt;0</formula>
    </cfRule>
  </conditionalFormatting>
  <conditionalFormatting sqref="B43">
    <cfRule type="expression" priority="23" aboveAverage="0" equalAverage="0" bottom="0" percent="0" rank="0" text="" dxfId="21">
      <formula>$S43&gt;0</formula>
    </cfRule>
  </conditionalFormatting>
  <conditionalFormatting sqref="B44">
    <cfRule type="expression" priority="24" aboveAverage="0" equalAverage="0" bottom="0" percent="0" rank="0" text="" dxfId="22">
      <formula>$S44&gt;0</formula>
    </cfRule>
  </conditionalFormatting>
  <conditionalFormatting sqref="B45">
    <cfRule type="expression" priority="25" aboveAverage="0" equalAverage="0" bottom="0" percent="0" rank="0" text="" dxfId="23">
      <formula>$S45&gt;0</formula>
    </cfRule>
  </conditionalFormatting>
  <conditionalFormatting sqref="B46">
    <cfRule type="expression" priority="26" aboveAverage="0" equalAverage="0" bottom="0" percent="0" rank="0" text="" dxfId="24">
      <formula>$S46&gt;0</formula>
    </cfRule>
  </conditionalFormatting>
  <conditionalFormatting sqref="B47">
    <cfRule type="expression" priority="27" aboveAverage="0" equalAverage="0" bottom="0" percent="0" rank="0" text="" dxfId="25">
      <formula>$S47&gt;0</formula>
    </cfRule>
  </conditionalFormatting>
  <conditionalFormatting sqref="B48">
    <cfRule type="expression" priority="28" aboveAverage="0" equalAverage="0" bottom="0" percent="0" rank="0" text="" dxfId="26">
      <formula>$S48&gt;0</formula>
    </cfRule>
  </conditionalFormatting>
  <conditionalFormatting sqref="B49">
    <cfRule type="expression" priority="29" aboveAverage="0" equalAverage="0" bottom="0" percent="0" rank="0" text="" dxfId="27">
      <formula>$S49&gt;0</formula>
    </cfRule>
  </conditionalFormatting>
  <conditionalFormatting sqref="B50">
    <cfRule type="expression" priority="30" aboveAverage="0" equalAverage="0" bottom="0" percent="0" rank="0" text="" dxfId="28">
      <formula>$S50&gt;0</formula>
    </cfRule>
  </conditionalFormatting>
  <conditionalFormatting sqref="B51">
    <cfRule type="expression" priority="31" aboveAverage="0" equalAverage="0" bottom="0" percent="0" rank="0" text="" dxfId="29">
      <formula>$S51&gt;0</formula>
    </cfRule>
  </conditionalFormatting>
  <conditionalFormatting sqref="B52">
    <cfRule type="expression" priority="32" aboveAverage="0" equalAverage="0" bottom="0" percent="0" rank="0" text="" dxfId="30">
      <formula>$S52&gt;0</formula>
    </cfRule>
  </conditionalFormatting>
  <conditionalFormatting sqref="B53">
    <cfRule type="expression" priority="33" aboveAverage="0" equalAverage="0" bottom="0" percent="0" rank="0" text="" dxfId="31">
      <formula>$S53&gt;0</formula>
    </cfRule>
  </conditionalFormatting>
  <conditionalFormatting sqref="B54">
    <cfRule type="expression" priority="34" aboveAverage="0" equalAverage="0" bottom="0" percent="0" rank="0" text="" dxfId="32">
      <formula>$S54&gt;0</formula>
    </cfRule>
  </conditionalFormatting>
  <conditionalFormatting sqref="B55">
    <cfRule type="expression" priority="35" aboveAverage="0" equalAverage="0" bottom="0" percent="0" rank="0" text="" dxfId="33">
      <formula>$S55&gt;0</formula>
    </cfRule>
  </conditionalFormatting>
  <conditionalFormatting sqref="B56">
    <cfRule type="expression" priority="36" aboveAverage="0" equalAverage="0" bottom="0" percent="0" rank="0" text="" dxfId="34">
      <formula>$S56&gt;0</formula>
    </cfRule>
  </conditionalFormatting>
  <conditionalFormatting sqref="B57">
    <cfRule type="expression" priority="37" aboveAverage="0" equalAverage="0" bottom="0" percent="0" rank="0" text="" dxfId="35">
      <formula>$S57&gt;0</formula>
    </cfRule>
  </conditionalFormatting>
  <conditionalFormatting sqref="B58">
    <cfRule type="expression" priority="38" aboveAverage="0" equalAverage="0" bottom="0" percent="0" rank="0" text="" dxfId="36">
      <formula>$S58&gt;0</formula>
    </cfRule>
  </conditionalFormatting>
  <conditionalFormatting sqref="B59">
    <cfRule type="expression" priority="39" aboveAverage="0" equalAverage="0" bottom="0" percent="0" rank="0" text="" dxfId="37">
      <formula>$S59&gt;0</formula>
    </cfRule>
  </conditionalFormatting>
  <conditionalFormatting sqref="B60">
    <cfRule type="expression" priority="40" aboveAverage="0" equalAverage="0" bottom="0" percent="0" rank="0" text="" dxfId="38">
      <formula>$S60&gt;0</formula>
    </cfRule>
  </conditionalFormatting>
  <conditionalFormatting sqref="B61">
    <cfRule type="expression" priority="41" aboveAverage="0" equalAverage="0" bottom="0" percent="0" rank="0" text="" dxfId="39">
      <formula>$S61&gt;0</formula>
    </cfRule>
  </conditionalFormatting>
  <conditionalFormatting sqref="B62">
    <cfRule type="expression" priority="42" aboveAverage="0" equalAverage="0" bottom="0" percent="0" rank="0" text="" dxfId="40">
      <formula>$S62&gt;0</formula>
    </cfRule>
  </conditionalFormatting>
  <conditionalFormatting sqref="B63">
    <cfRule type="expression" priority="43" aboveAverage="0" equalAverage="0" bottom="0" percent="0" rank="0" text="" dxfId="41">
      <formula>$S63&gt;0</formula>
    </cfRule>
  </conditionalFormatting>
  <conditionalFormatting sqref="B64">
    <cfRule type="expression" priority="44" aboveAverage="0" equalAverage="0" bottom="0" percent="0" rank="0" text="" dxfId="42">
      <formula>$S64&gt;0</formula>
    </cfRule>
  </conditionalFormatting>
  <conditionalFormatting sqref="B65">
    <cfRule type="expression" priority="45" aboveAverage="0" equalAverage="0" bottom="0" percent="0" rank="0" text="" dxfId="43">
      <formula>$S65&gt;0</formula>
    </cfRule>
  </conditionalFormatting>
  <conditionalFormatting sqref="B66">
    <cfRule type="expression" priority="46" aboveAverage="0" equalAverage="0" bottom="0" percent="0" rank="0" text="" dxfId="44">
      <formula>$S66&gt;0</formula>
    </cfRule>
  </conditionalFormatting>
  <conditionalFormatting sqref="B67">
    <cfRule type="expression" priority="47" aboveAverage="0" equalAverage="0" bottom="0" percent="0" rank="0" text="" dxfId="45">
      <formula>$S67&gt;0</formula>
    </cfRule>
  </conditionalFormatting>
  <conditionalFormatting sqref="B68">
    <cfRule type="expression" priority="48" aboveAverage="0" equalAverage="0" bottom="0" percent="0" rank="0" text="" dxfId="46">
      <formula>$S68&gt;0</formula>
    </cfRule>
  </conditionalFormatting>
  <conditionalFormatting sqref="B69">
    <cfRule type="expression" priority="49" aboveAverage="0" equalAverage="0" bottom="0" percent="0" rank="0" text="" dxfId="47">
      <formula>$S69&gt;0</formula>
    </cfRule>
  </conditionalFormatting>
  <conditionalFormatting sqref="B70">
    <cfRule type="expression" priority="50" aboveAverage="0" equalAverage="0" bottom="0" percent="0" rank="0" text="" dxfId="48">
      <formula>$S70&gt;0</formula>
    </cfRule>
  </conditionalFormatting>
  <conditionalFormatting sqref="B71">
    <cfRule type="expression" priority="51" aboveAverage="0" equalAverage="0" bottom="0" percent="0" rank="0" text="" dxfId="49">
      <formula>$S71&gt;0</formula>
    </cfRule>
  </conditionalFormatting>
  <conditionalFormatting sqref="B72">
    <cfRule type="expression" priority="52" aboveAverage="0" equalAverage="0" bottom="0" percent="0" rank="0" text="" dxfId="50">
      <formula>$S72&gt;0</formula>
    </cfRule>
  </conditionalFormatting>
  <conditionalFormatting sqref="B73">
    <cfRule type="expression" priority="53" aboveAverage="0" equalAverage="0" bottom="0" percent="0" rank="0" text="" dxfId="51">
      <formula>$S73&gt;0</formula>
    </cfRule>
  </conditionalFormatting>
  <conditionalFormatting sqref="B74">
    <cfRule type="expression" priority="54" aboveAverage="0" equalAverage="0" bottom="0" percent="0" rank="0" text="" dxfId="52">
      <formula>$S74&gt;0</formula>
    </cfRule>
  </conditionalFormatting>
  <conditionalFormatting sqref="H22:M22 H24:M74 H23:I23 K23:M23">
    <cfRule type="cellIs" priority="55" operator="greaterThan" aboveAverage="0" equalAverage="0" bottom="0" percent="0" rank="0" text="" dxfId="53">
      <formula>0</formula>
    </cfRule>
  </conditionalFormatting>
  <conditionalFormatting sqref="J23">
    <cfRule type="cellIs" priority="56" operator="greaterThan" aboveAverage="0" equalAverage="0" bottom="0" percent="0" rank="0" text="" dxfId="54">
      <formula>0</formula>
    </cfRule>
  </conditionalFormatting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I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3" activeCellId="0" sqref="E13"/>
    </sheetView>
  </sheetViews>
  <sheetFormatPr defaultRowHeight="12.75" zeroHeight="false" outlineLevelRow="0" outlineLevelCol="0"/>
  <cols>
    <col collapsed="false" customWidth="true" hidden="false" outlineLevel="0" max="1025" min="1" style="0" width="10.71"/>
  </cols>
  <sheetData>
    <row r="2" customFormat="false" ht="12.75" hidden="false" customHeight="false" outlineLevel="0" collapsed="false">
      <c r="A2" s="1"/>
      <c r="B2" s="1"/>
      <c r="C2" s="4" t="s">
        <v>177</v>
      </c>
      <c r="D2" s="4" t="s">
        <v>178</v>
      </c>
      <c r="E2" s="4" t="s">
        <v>179</v>
      </c>
      <c r="F2" s="4" t="s">
        <v>180</v>
      </c>
      <c r="G2" s="4" t="s">
        <v>181</v>
      </c>
      <c r="H2" s="4" t="s">
        <v>182</v>
      </c>
      <c r="I2" s="4" t="s">
        <v>183</v>
      </c>
      <c r="J2" s="4" t="s">
        <v>184</v>
      </c>
      <c r="K2" s="4" t="s">
        <v>185</v>
      </c>
      <c r="L2" s="4" t="s">
        <v>186</v>
      </c>
      <c r="M2" s="4" t="s">
        <v>187</v>
      </c>
      <c r="N2" s="4" t="s">
        <v>188</v>
      </c>
      <c r="O2" s="4" t="s">
        <v>189</v>
      </c>
      <c r="P2" s="4" t="s">
        <v>190</v>
      </c>
      <c r="Q2" s="4" t="s">
        <v>191</v>
      </c>
      <c r="R2" s="4" t="s">
        <v>192</v>
      </c>
      <c r="S2" s="4" t="s">
        <v>193</v>
      </c>
      <c r="T2" s="4" t="s">
        <v>194</v>
      </c>
      <c r="U2" s="4" t="s">
        <v>195</v>
      </c>
      <c r="V2" s="4" t="s">
        <v>196</v>
      </c>
      <c r="W2" s="4" t="s">
        <v>197</v>
      </c>
      <c r="X2" s="4" t="s">
        <v>198</v>
      </c>
      <c r="Y2" s="4" t="s">
        <v>199</v>
      </c>
      <c r="Z2" s="4" t="s">
        <v>200</v>
      </c>
      <c r="AA2" s="4" t="s">
        <v>201</v>
      </c>
      <c r="AB2" s="4" t="s">
        <v>202</v>
      </c>
      <c r="AC2" s="4" t="s">
        <v>203</v>
      </c>
      <c r="AD2" s="4" t="s">
        <v>204</v>
      </c>
      <c r="AE2" s="4" t="s">
        <v>205</v>
      </c>
      <c r="AF2" s="4" t="s">
        <v>206</v>
      </c>
      <c r="AG2" s="4" t="s">
        <v>207</v>
      </c>
      <c r="AH2" s="4" t="s">
        <v>208</v>
      </c>
      <c r="AI2" s="4" t="s">
        <v>209</v>
      </c>
    </row>
    <row r="3" customFormat="false" ht="12.75" hidden="false" customHeight="false" outlineLevel="0" collapsed="false">
      <c r="C3" s="1" t="n">
        <f aca="false">'cost calculation'!K13</f>
        <v>193</v>
      </c>
      <c r="D3" s="1" t="n">
        <f aca="false">C3+15</f>
        <v>208</v>
      </c>
      <c r="E3" s="1" t="n">
        <f aca="false">D3+15</f>
        <v>223</v>
      </c>
      <c r="F3" s="1" t="n">
        <f aca="false">E3+15</f>
        <v>238</v>
      </c>
      <c r="G3" s="1" t="n">
        <f aca="false">F3+15</f>
        <v>253</v>
      </c>
      <c r="H3" s="1" t="n">
        <f aca="false">G3+15</f>
        <v>268</v>
      </c>
      <c r="I3" s="1" t="n">
        <f aca="false">H3+15</f>
        <v>283</v>
      </c>
      <c r="J3" s="1" t="n">
        <f aca="false">I3+15</f>
        <v>298</v>
      </c>
      <c r="K3" s="1" t="n">
        <f aca="false">J3+15</f>
        <v>313</v>
      </c>
      <c r="L3" s="1" t="n">
        <f aca="false">K3+15</f>
        <v>328</v>
      </c>
      <c r="M3" s="1" t="n">
        <f aca="false">L3+15</f>
        <v>343</v>
      </c>
      <c r="N3" s="1" t="n">
        <f aca="false">M3+15</f>
        <v>358</v>
      </c>
      <c r="O3" s="1" t="n">
        <f aca="false">N3+15</f>
        <v>373</v>
      </c>
      <c r="P3" s="1" t="n">
        <f aca="false">O3+15</f>
        <v>388</v>
      </c>
      <c r="Q3" s="1" t="n">
        <f aca="false">P3+15</f>
        <v>403</v>
      </c>
      <c r="R3" s="1" t="n">
        <f aca="false">Q3+15</f>
        <v>418</v>
      </c>
      <c r="S3" s="1" t="n">
        <f aca="false">R3+15</f>
        <v>433</v>
      </c>
      <c r="T3" s="1" t="n">
        <f aca="false">S3+15</f>
        <v>448</v>
      </c>
      <c r="U3" s="1" t="n">
        <f aca="false">T3+15</f>
        <v>463</v>
      </c>
      <c r="V3" s="1" t="n">
        <f aca="false">U3+15</f>
        <v>478</v>
      </c>
      <c r="W3" s="1" t="n">
        <f aca="false">V3+15</f>
        <v>493</v>
      </c>
      <c r="X3" s="1" t="n">
        <f aca="false">W3+15</f>
        <v>508</v>
      </c>
      <c r="Y3" s="1" t="n">
        <f aca="false">X3+15</f>
        <v>523</v>
      </c>
      <c r="Z3" s="1" t="n">
        <f aca="false">Y3+15</f>
        <v>538</v>
      </c>
      <c r="AA3" s="1" t="n">
        <f aca="false">Z3+15</f>
        <v>553</v>
      </c>
      <c r="AB3" s="1" t="n">
        <f aca="false">AA3+15</f>
        <v>568</v>
      </c>
      <c r="AC3" s="1" t="n">
        <f aca="false">AB3+15</f>
        <v>583</v>
      </c>
      <c r="AD3" s="1" t="n">
        <f aca="false">AC3+15</f>
        <v>598</v>
      </c>
      <c r="AE3" s="1" t="n">
        <f aca="false">AD3+15</f>
        <v>613</v>
      </c>
      <c r="AF3" s="1" t="n">
        <f aca="false">AE3+15</f>
        <v>628</v>
      </c>
      <c r="AG3" s="1" t="n">
        <f aca="false">AF3+15</f>
        <v>643</v>
      </c>
      <c r="AH3" s="1" t="n">
        <f aca="false">AG3+15</f>
        <v>658</v>
      </c>
      <c r="AI3" s="1" t="n">
        <f aca="false">AH3+15</f>
        <v>673</v>
      </c>
    </row>
    <row r="4" customFormat="false" ht="15" hidden="false" customHeight="false" outlineLevel="0" collapsed="false">
      <c r="A4" s="1"/>
      <c r="B4" s="1"/>
      <c r="C4" s="48" t="n">
        <f aca="false">IF(B10&lt;C3,$A10,IF(B9&lt;C3,$A9,IF(B8&lt;C3,$A8,IF(B7&lt;C3,$A7,IF(B6&lt;C3,$A6,1)))))</f>
        <v>6</v>
      </c>
      <c r="D4" s="48" t="n">
        <f aca="false">IF(C10&lt;D3,$A10,IF(C9&lt;D3,$A9,IF(C8&lt;D3,$A8,IF(C7&lt;D3,$A7,IF(C6&lt;D3,$A6,1)))))</f>
        <v>5</v>
      </c>
      <c r="E4" s="48" t="n">
        <f aca="false">IF(D10&lt;E3,$A10,IF(D9&lt;E3,$A9,IF(D8&lt;E3,$A8,IF(D7&lt;E3,$A7,IF(D6&lt;E3,$A6,1)))))</f>
        <v>5</v>
      </c>
      <c r="F4" s="48" t="n">
        <f aca="false">IF(E10&lt;F3,$A10,IF(E9&lt;F3,$A9,IF(E8&lt;F3,$A8,IF(E7&lt;F3,$A7,IF(E6&lt;F3,$A6,1)))))</f>
        <v>5</v>
      </c>
      <c r="G4" s="48" t="n">
        <f aca="false">IF(F10&lt;G3,$A10,IF(F9&lt;G3,$A9,IF(F8&lt;G3,$A8,IF(F7&lt;G3,$A7,IF(F6&lt;G3,$A6,1)))))</f>
        <v>5</v>
      </c>
      <c r="H4" s="48" t="n">
        <f aca="false">IF(G10&lt;H3,$A10,IF(G9&lt;H3,$A9,IF(G8&lt;H3,$A8,IF(G7&lt;H3,$A7,IF(G6&lt;H3,$A6,1)))))</f>
        <v>4</v>
      </c>
      <c r="I4" s="48" t="n">
        <f aca="false">IF(H10&lt;I3,$A10,IF(H9&lt;I3,$A9,IF(H8&lt;I3,$A8,IF(H7&lt;I3,$A7,IF(H6&lt;I3,$A6,1)))))</f>
        <v>4</v>
      </c>
      <c r="J4" s="48" t="n">
        <f aca="false">IF(I10&lt;J3,$A10,IF(I9&lt;J3,$A9,IF(I8&lt;J3,$A8,IF(I7&lt;J3,$A7,IF(I6&lt;J3,$A6,1)))))</f>
        <v>4</v>
      </c>
      <c r="K4" s="48" t="n">
        <f aca="false">IF(J10&lt;K3,$A10,IF(J9&lt;K3,$A9,IF(J8&lt;K3,$A8,IF(J7&lt;K3,$A7,IF(J6&lt;K3,$A6,1)))))</f>
        <v>4</v>
      </c>
      <c r="L4" s="48" t="n">
        <f aca="false">IF(K10&lt;L3,$A10,IF(K9&lt;L3,$A9,IF(K8&lt;L3,$A8,IF(K7&lt;L3,$A7,IF(K6&lt;L3,$A6,1)))))</f>
        <v>4</v>
      </c>
      <c r="M4" s="48" t="n">
        <f aca="false">IF(L10&lt;M3,$A10,IF(L9&lt;M3,$A9,IF(L8&lt;M3,$A8,IF(L7&lt;M3,$A7,IF(L6&lt;M3,$A6,1)))))</f>
        <v>3</v>
      </c>
      <c r="N4" s="48" t="n">
        <f aca="false">IF(M10&lt;N3,$A10,IF(M9&lt;N3,$A9,IF(M8&lt;N3,$A8,IF(M7&lt;N3,$A7,IF(M6&lt;N3,$A6,1)))))</f>
        <v>3</v>
      </c>
      <c r="O4" s="48" t="n">
        <f aca="false">IF(N10&lt;O3,$A10,IF(N9&lt;O3,$A9,IF(N8&lt;O3,$A8,IF(N7&lt;O3,$A7,IF(N6&lt;O3,$A6,1)))))</f>
        <v>3</v>
      </c>
      <c r="P4" s="48" t="n">
        <f aca="false">IF(O10&lt;P3,$A10,IF(O9&lt;P3,$A9,IF(O8&lt;P3,$A8,IF(O7&lt;P3,$A7,IF(O6&lt;P3,$A6,1)))))</f>
        <v>3</v>
      </c>
      <c r="Q4" s="48" t="n">
        <f aca="false">IF(P10&lt;Q3,$A10,IF(P9&lt;Q3,$A9,IF(P8&lt;Q3,$A8,IF(P7&lt;Q3,$A7,IF(P6&lt;Q3,$A6,1)))))</f>
        <v>3</v>
      </c>
      <c r="R4" s="48" t="n">
        <f aca="false">IF(Q10&lt;R3,$A10,IF(Q9&lt;R3,$A9,IF(Q8&lt;R3,$A8,IF(Q7&lt;R3,$A7,IF(Q6&lt;R3,$A6,1)))))</f>
        <v>3</v>
      </c>
      <c r="S4" s="48" t="n">
        <f aca="false">IF(R10&lt;S3,$A10,IF(R9&lt;S3,$A9,IF(R8&lt;S3,$A8,IF(R7&lt;S3,$A7,IF(R6&lt;S3,$A6,1)))))</f>
        <v>3</v>
      </c>
      <c r="T4" s="48" t="n">
        <f aca="false">IF(S10&lt;T3,$A10,IF(S9&lt;T3,$A9,IF(S8&lt;T3,$A8,IF(S7&lt;T3,$A7,IF(S6&lt;T3,$A6,1)))))</f>
        <v>3</v>
      </c>
      <c r="U4" s="48" t="n">
        <f aca="false">IF(T10&lt;U3,$A10,IF(T9&lt;U3,$A9,IF(T8&lt;U3,$A8,IF(T7&lt;U3,$A7,IF(T6&lt;U3,$A6,1)))))</f>
        <v>3</v>
      </c>
      <c r="V4" s="48" t="n">
        <f aca="false">IF(U10&lt;V3,$A10,IF(U9&lt;V3,$A9,IF(U8&lt;V3,$A8,IF(U7&lt;V3,$A7,IF(U6&lt;V3,$A6,1)))))</f>
        <v>3</v>
      </c>
      <c r="W4" s="48" t="n">
        <f aca="false">IF(V10&lt;W3,$A10,IF(V9&lt;W3,$A9,IF(V8&lt;W3,$A8,IF(V7&lt;W3,$A7,IF(V6&lt;W3,$A6,1)))))</f>
        <v>3</v>
      </c>
      <c r="X4" s="48" t="n">
        <f aca="false">IF(W10&lt;X3,$A10,IF(W9&lt;X3,$A9,IF(W8&lt;X3,$A8,IF(W7&lt;X3,$A7,IF(W6&lt;X3,$A6,1)))))</f>
        <v>3</v>
      </c>
      <c r="Y4" s="48" t="n">
        <f aca="false">IF(X10&lt;Y3,$A10,IF(X9&lt;Y3,$A9,IF(X8&lt;Y3,$A8,IF(X7&lt;Y3,$A7,IF(X6&lt;Y3,$A6,1)))))</f>
        <v>3</v>
      </c>
      <c r="Z4" s="48" t="n">
        <f aca="false">IF(Y10&lt;Z3,$A10,IF(Y9&lt;Z3,$A9,IF(Y8&lt;Z3,$A8,IF(Y7&lt;Z3,$A7,IF(Y6&lt;Z3,$A6,1)))))</f>
        <v>3</v>
      </c>
      <c r="AA4" s="48" t="n">
        <f aca="false">IF(Z10&lt;AA3,$A10,IF(Z9&lt;AA3,$A9,IF(Z8&lt;AA3,$A8,IF(Z7&lt;AA3,$A7,IF(Z6&lt;AA3,$A6,1)))))</f>
        <v>3</v>
      </c>
      <c r="AB4" s="48" t="n">
        <f aca="false">IF(AA10&lt;AB3,$A10,IF(AA9&lt;AB3,$A9,IF(AA8&lt;AB3,$A8,IF(AA7&lt;AB3,$A7,IF(AA6&lt;AB3,$A6,1)))))</f>
        <v>3</v>
      </c>
      <c r="AC4" s="48" t="n">
        <f aca="false">IF(AB10&lt;AC3,$A10,IF(AB9&lt;AC3,$A9,IF(AB8&lt;AC3,$A8,IF(AB7&lt;AC3,$A7,IF(AB6&lt;AC3,$A6,1)))))</f>
        <v>3</v>
      </c>
      <c r="AD4" s="48" t="n">
        <f aca="false">IF(AC10&lt;AD3,$A10,IF(AC9&lt;AD3,$A9,IF(AC8&lt;AD3,$A8,IF(AC7&lt;AD3,$A7,IF(AC6&lt;AD3,$A6,1)))))</f>
        <v>3</v>
      </c>
      <c r="AE4" s="48" t="n">
        <f aca="false">IF(AD10&lt;AE3,$A10,IF(AD9&lt;AE3,$A9,IF(AD8&lt;AE3,$A8,IF(AD7&lt;AE3,$A7,IF(AD6&lt;AE3,$A6,1)))))</f>
        <v>3</v>
      </c>
      <c r="AF4" s="48" t="n">
        <f aca="false">IF(AE10&lt;AF3,$A10,IF(AE9&lt;AF3,$A9,IF(AE8&lt;AF3,$A8,IF(AE7&lt;AF3,$A7,IF(AE6&lt;AF3,$A6,1)))))</f>
        <v>3</v>
      </c>
      <c r="AG4" s="48" t="n">
        <f aca="false">IF(AF10&lt;AG3,$A10,IF(AF9&lt;AG3,$A9,IF(AF8&lt;AG3,$A8,IF(AF7&lt;AG3,$A7,IF(AF6&lt;AG3,$A6,1)))))</f>
        <v>3</v>
      </c>
      <c r="AH4" s="48" t="n">
        <f aca="false">IF(AG10&lt;AH3,$A10,IF(AG9&lt;AH3,$A9,IF(AG8&lt;AH3,$A8,IF(AG7&lt;AH3,$A7,IF(AG6&lt;AH3,$A6,1)))))</f>
        <v>3</v>
      </c>
      <c r="AI4" s="48" t="n">
        <f aca="false">IF(AH10&lt;AI3,$A10,IF(AH9&lt;AI3,$A9,IF(AH8&lt;AI3,$A8,IF(AH7&lt;AI3,$A7,IF(AH6&lt;AI3,$A6,1)))))</f>
        <v>3</v>
      </c>
    </row>
    <row r="5" customFormat="false" ht="12.75" hidden="false" customHeight="false" outlineLevel="0" collapsed="false">
      <c r="A5" s="1" t="n">
        <v>1</v>
      </c>
      <c r="B5" s="1" t="n">
        <f aca="false">'cost calculation'!J6</f>
        <v>35</v>
      </c>
      <c r="C5" s="1" t="n">
        <f aca="false">B5+3*C4</f>
        <v>53</v>
      </c>
      <c r="D5" s="1" t="n">
        <f aca="false">C5+3*D4</f>
        <v>68</v>
      </c>
      <c r="E5" s="1" t="n">
        <f aca="false">D5+3*E4</f>
        <v>83</v>
      </c>
      <c r="F5" s="1" t="n">
        <f aca="false">E5+3*F4</f>
        <v>98</v>
      </c>
      <c r="G5" s="1" t="n">
        <f aca="false">F5+3*G4</f>
        <v>113</v>
      </c>
      <c r="H5" s="1" t="n">
        <f aca="false">G5+3*H4</f>
        <v>125</v>
      </c>
      <c r="I5" s="1" t="n">
        <f aca="false">H5+3*I4</f>
        <v>137</v>
      </c>
      <c r="J5" s="1" t="n">
        <f aca="false">I5+3*J4</f>
        <v>149</v>
      </c>
      <c r="K5" s="1" t="n">
        <f aca="false">J5+3*K4</f>
        <v>161</v>
      </c>
      <c r="L5" s="1" t="n">
        <f aca="false">K5+3*L4</f>
        <v>173</v>
      </c>
      <c r="M5" s="1" t="n">
        <f aca="false">L5+3*M4</f>
        <v>182</v>
      </c>
      <c r="N5" s="1" t="n">
        <f aca="false">M5+3*N4</f>
        <v>191</v>
      </c>
      <c r="O5" s="1" t="n">
        <f aca="false">N5+3*O4</f>
        <v>200</v>
      </c>
      <c r="P5" s="1" t="n">
        <f aca="false">O5+3*P4</f>
        <v>209</v>
      </c>
      <c r="Q5" s="1" t="n">
        <f aca="false">P5+3*Q4</f>
        <v>218</v>
      </c>
      <c r="R5" s="1" t="n">
        <f aca="false">Q5+3*R4</f>
        <v>227</v>
      </c>
      <c r="S5" s="1" t="n">
        <f aca="false">R5+3*S4</f>
        <v>236</v>
      </c>
      <c r="T5" s="1" t="n">
        <f aca="false">S5+3*T4</f>
        <v>245</v>
      </c>
      <c r="U5" s="1" t="n">
        <f aca="false">T5+3*U4</f>
        <v>254</v>
      </c>
      <c r="V5" s="1" t="n">
        <f aca="false">U5+3*V4</f>
        <v>263</v>
      </c>
      <c r="W5" s="1" t="n">
        <f aca="false">V5+3*W4</f>
        <v>272</v>
      </c>
      <c r="X5" s="1" t="n">
        <f aca="false">W5+3*X4</f>
        <v>281</v>
      </c>
      <c r="Y5" s="1" t="n">
        <f aca="false">X5+3*Y4</f>
        <v>290</v>
      </c>
      <c r="Z5" s="1" t="n">
        <f aca="false">Y5+3*Z4</f>
        <v>299</v>
      </c>
      <c r="AA5" s="1" t="n">
        <f aca="false">Z5+3*AA4</f>
        <v>308</v>
      </c>
      <c r="AB5" s="1" t="n">
        <f aca="false">AA5+3*AB4</f>
        <v>317</v>
      </c>
      <c r="AC5" s="1" t="n">
        <f aca="false">AB5+3*AC4</f>
        <v>326</v>
      </c>
      <c r="AD5" s="1" t="n">
        <f aca="false">AC5+3*AD4</f>
        <v>335</v>
      </c>
      <c r="AE5" s="1" t="n">
        <f aca="false">AD5+3*AE4</f>
        <v>344</v>
      </c>
      <c r="AF5" s="1" t="n">
        <f aca="false">AE5+3*AF4</f>
        <v>353</v>
      </c>
      <c r="AG5" s="1" t="n">
        <f aca="false">AF5+3*AG4</f>
        <v>362</v>
      </c>
      <c r="AH5" s="1" t="n">
        <f aca="false">AG5+3*AH4</f>
        <v>371</v>
      </c>
      <c r="AI5" s="1" t="n">
        <f aca="false">AH5+3*AI4</f>
        <v>380</v>
      </c>
    </row>
    <row r="6" customFormat="false" ht="12.75" hidden="false" customHeight="false" outlineLevel="0" collapsed="false">
      <c r="A6" s="1" t="n">
        <v>2</v>
      </c>
      <c r="B6" s="1" t="n">
        <f aca="false">B$5+B$5*50%</f>
        <v>52.5</v>
      </c>
      <c r="C6" s="1" t="n">
        <f aca="false">C$5+C$5*50%</f>
        <v>79.5</v>
      </c>
      <c r="D6" s="1" t="n">
        <f aca="false">D$5+D$5*50%</f>
        <v>102</v>
      </c>
      <c r="E6" s="1" t="n">
        <f aca="false">E$5+E$5*50%</f>
        <v>124.5</v>
      </c>
      <c r="F6" s="1" t="n">
        <f aca="false">F$5+F$5*50%</f>
        <v>147</v>
      </c>
      <c r="G6" s="1" t="n">
        <f aca="false">G$5+G$5*50%</f>
        <v>169.5</v>
      </c>
      <c r="H6" s="1" t="n">
        <f aca="false">H$5+H$5*50%</f>
        <v>187.5</v>
      </c>
      <c r="I6" s="1" t="n">
        <f aca="false">I$5+I$5*50%</f>
        <v>205.5</v>
      </c>
      <c r="J6" s="1" t="n">
        <f aca="false">J$5+J$5*50%</f>
        <v>223.5</v>
      </c>
      <c r="K6" s="1" t="n">
        <f aca="false">K$5+K$5*50%</f>
        <v>241.5</v>
      </c>
      <c r="L6" s="1" t="n">
        <f aca="false">L$5+L$5*50%</f>
        <v>259.5</v>
      </c>
      <c r="M6" s="1" t="n">
        <f aca="false">M$5+M$5*50%</f>
        <v>273</v>
      </c>
      <c r="N6" s="1" t="n">
        <f aca="false">N$5+N$5*50%</f>
        <v>286.5</v>
      </c>
      <c r="O6" s="1" t="n">
        <f aca="false">O$5+O$5*50%</f>
        <v>300</v>
      </c>
      <c r="P6" s="1" t="n">
        <f aca="false">P$5+P$5*50%</f>
        <v>313.5</v>
      </c>
      <c r="Q6" s="1" t="n">
        <f aca="false">Q$5+Q$5*50%</f>
        <v>327</v>
      </c>
      <c r="R6" s="1" t="n">
        <f aca="false">R$5+R$5*50%</f>
        <v>340.5</v>
      </c>
      <c r="S6" s="1" t="n">
        <f aca="false">S$5+S$5*50%</f>
        <v>354</v>
      </c>
      <c r="T6" s="1" t="n">
        <f aca="false">T$5+T$5*50%</f>
        <v>367.5</v>
      </c>
      <c r="U6" s="1" t="n">
        <f aca="false">U$5+U$5*50%</f>
        <v>381</v>
      </c>
      <c r="V6" s="1" t="n">
        <f aca="false">V$5+V$5*50%</f>
        <v>394.5</v>
      </c>
      <c r="W6" s="1" t="n">
        <f aca="false">W$5+W$5*50%</f>
        <v>408</v>
      </c>
      <c r="X6" s="1" t="n">
        <f aca="false">X$5+X$5*50%</f>
        <v>421.5</v>
      </c>
      <c r="Y6" s="1" t="n">
        <f aca="false">Y$5+Y$5*50%</f>
        <v>435</v>
      </c>
      <c r="Z6" s="1" t="n">
        <f aca="false">Z$5+Z$5*50%</f>
        <v>448.5</v>
      </c>
      <c r="AA6" s="1" t="n">
        <f aca="false">AA$5+AA$5*50%</f>
        <v>462</v>
      </c>
      <c r="AB6" s="1" t="n">
        <f aca="false">AB$5+AB$5*50%</f>
        <v>475.5</v>
      </c>
      <c r="AC6" s="1" t="n">
        <f aca="false">AC$5+AC$5*50%</f>
        <v>489</v>
      </c>
      <c r="AD6" s="1" t="n">
        <f aca="false">AD$5+AD$5*50%</f>
        <v>502.5</v>
      </c>
      <c r="AE6" s="1" t="n">
        <f aca="false">AE$5+AE$5*50%</f>
        <v>516</v>
      </c>
      <c r="AF6" s="1" t="n">
        <f aca="false">AF$5+AF$5*50%</f>
        <v>529.5</v>
      </c>
      <c r="AG6" s="1" t="n">
        <f aca="false">AG$5+AG$5*50%</f>
        <v>543</v>
      </c>
      <c r="AH6" s="1" t="n">
        <f aca="false">AH$5+AH$5*50%</f>
        <v>556.5</v>
      </c>
      <c r="AI6" s="1" t="n">
        <f aca="false">AI$5+AI$5*50%</f>
        <v>570</v>
      </c>
    </row>
    <row r="7" customFormat="false" ht="12.75" hidden="false" customHeight="false" outlineLevel="0" collapsed="false">
      <c r="A7" s="1" t="n">
        <v>3</v>
      </c>
      <c r="B7" s="1" t="n">
        <f aca="false">B$5+B$5*75%</f>
        <v>61.25</v>
      </c>
      <c r="C7" s="1" t="n">
        <f aca="false">C$5+C$5*75%</f>
        <v>92.75</v>
      </c>
      <c r="D7" s="1" t="n">
        <f aca="false">D$5+D$5*75%</f>
        <v>119</v>
      </c>
      <c r="E7" s="1" t="n">
        <f aca="false">E$5+E$5*75%</f>
        <v>145.25</v>
      </c>
      <c r="F7" s="1" t="n">
        <f aca="false">F$5+F$5*75%</f>
        <v>171.5</v>
      </c>
      <c r="G7" s="1" t="n">
        <f aca="false">G$5+G$5*75%</f>
        <v>197.75</v>
      </c>
      <c r="H7" s="1" t="n">
        <f aca="false">H$5+H$5*75%</f>
        <v>218.75</v>
      </c>
      <c r="I7" s="1" t="n">
        <f aca="false">I$5+I$5*75%</f>
        <v>239.75</v>
      </c>
      <c r="J7" s="1" t="n">
        <f aca="false">J$5+J$5*75%</f>
        <v>260.75</v>
      </c>
      <c r="K7" s="1" t="n">
        <f aca="false">K$5+K$5*75%</f>
        <v>281.75</v>
      </c>
      <c r="L7" s="1" t="n">
        <f aca="false">L$5+L$5*75%</f>
        <v>302.75</v>
      </c>
      <c r="M7" s="1" t="n">
        <f aca="false">M$5+M$5*75%</f>
        <v>318.5</v>
      </c>
      <c r="N7" s="1" t="n">
        <f aca="false">N$5+N$5*75%</f>
        <v>334.25</v>
      </c>
      <c r="O7" s="1" t="n">
        <f aca="false">O$5+O$5*75%</f>
        <v>350</v>
      </c>
      <c r="P7" s="1" t="n">
        <f aca="false">P$5+P$5*75%</f>
        <v>365.75</v>
      </c>
      <c r="Q7" s="1" t="n">
        <f aca="false">Q$5+Q$5*75%</f>
        <v>381.5</v>
      </c>
      <c r="R7" s="1" t="n">
        <f aca="false">R$5+R$5*75%</f>
        <v>397.25</v>
      </c>
      <c r="S7" s="1" t="n">
        <f aca="false">S$5+S$5*75%</f>
        <v>413</v>
      </c>
      <c r="T7" s="1" t="n">
        <f aca="false">T$5+T$5*75%</f>
        <v>428.75</v>
      </c>
      <c r="U7" s="1" t="n">
        <f aca="false">U$5+U$5*75%</f>
        <v>444.5</v>
      </c>
      <c r="V7" s="1" t="n">
        <f aca="false">V$5+V$5*75%</f>
        <v>460.25</v>
      </c>
      <c r="W7" s="1" t="n">
        <f aca="false">W$5+W$5*75%</f>
        <v>476</v>
      </c>
      <c r="X7" s="1" t="n">
        <f aca="false">X$5+X$5*75%</f>
        <v>491.75</v>
      </c>
      <c r="Y7" s="1" t="n">
        <f aca="false">Y$5+Y$5*75%</f>
        <v>507.5</v>
      </c>
      <c r="Z7" s="1" t="n">
        <f aca="false">Z$5+Z$5*75%</f>
        <v>523.25</v>
      </c>
      <c r="AA7" s="1" t="n">
        <f aca="false">AA$5+AA$5*75%</f>
        <v>539</v>
      </c>
      <c r="AB7" s="1" t="n">
        <f aca="false">AB$5+AB$5*75%</f>
        <v>554.75</v>
      </c>
      <c r="AC7" s="1" t="n">
        <f aca="false">AC$5+AC$5*75%</f>
        <v>570.5</v>
      </c>
      <c r="AD7" s="1" t="n">
        <f aca="false">AD$5+AD$5*75%</f>
        <v>586.25</v>
      </c>
      <c r="AE7" s="1" t="n">
        <f aca="false">AE$5+AE$5*75%</f>
        <v>602</v>
      </c>
      <c r="AF7" s="1" t="n">
        <f aca="false">AF$5+AF$5*75%</f>
        <v>617.75</v>
      </c>
      <c r="AG7" s="1" t="n">
        <f aca="false">AG$5+AG$5*75%</f>
        <v>633.5</v>
      </c>
      <c r="AH7" s="1" t="n">
        <f aca="false">AH$5+AH$5*75%</f>
        <v>649.25</v>
      </c>
      <c r="AI7" s="1" t="n">
        <f aca="false">AI$5+AI$5*75%</f>
        <v>665</v>
      </c>
    </row>
    <row r="8" customFormat="false" ht="12.75" hidden="false" customHeight="false" outlineLevel="0" collapsed="false">
      <c r="A8" s="1" t="n">
        <v>4</v>
      </c>
      <c r="B8" s="1" t="n">
        <f aca="false">B$5+B$5*100%</f>
        <v>70</v>
      </c>
      <c r="C8" s="1" t="n">
        <f aca="false">C$5+C$5*100%</f>
        <v>106</v>
      </c>
      <c r="D8" s="1" t="n">
        <f aca="false">D$5+D$5*100%</f>
        <v>136</v>
      </c>
      <c r="E8" s="1" t="n">
        <f aca="false">E$5+E$5*100%</f>
        <v>166</v>
      </c>
      <c r="F8" s="1" t="n">
        <f aca="false">F$5+F$5*100%</f>
        <v>196</v>
      </c>
      <c r="G8" s="1" t="n">
        <f aca="false">G$5+G$5*100%</f>
        <v>226</v>
      </c>
      <c r="H8" s="1" t="n">
        <f aca="false">H$5+H$5*100%</f>
        <v>250</v>
      </c>
      <c r="I8" s="1" t="n">
        <f aca="false">I$5+I$5*100%</f>
        <v>274</v>
      </c>
      <c r="J8" s="1" t="n">
        <f aca="false">J$5+J$5*100%</f>
        <v>298</v>
      </c>
      <c r="K8" s="1" t="n">
        <f aca="false">K$5+K$5*100%</f>
        <v>322</v>
      </c>
      <c r="L8" s="1" t="n">
        <f aca="false">L$5+L$5*100%</f>
        <v>346</v>
      </c>
      <c r="M8" s="1" t="n">
        <f aca="false">M$5+M$5*100%</f>
        <v>364</v>
      </c>
      <c r="N8" s="1" t="n">
        <f aca="false">N$5+N$5*100%</f>
        <v>382</v>
      </c>
      <c r="O8" s="1" t="n">
        <f aca="false">O$5+O$5*100%</f>
        <v>400</v>
      </c>
      <c r="P8" s="1" t="n">
        <f aca="false">P$5+P$5*100%</f>
        <v>418</v>
      </c>
      <c r="Q8" s="1" t="n">
        <f aca="false">Q$5+Q$5*100%</f>
        <v>436</v>
      </c>
      <c r="R8" s="1" t="n">
        <f aca="false">R$5+R$5*100%</f>
        <v>454</v>
      </c>
      <c r="S8" s="1" t="n">
        <f aca="false">S$5+S$5*100%</f>
        <v>472</v>
      </c>
      <c r="T8" s="1" t="n">
        <f aca="false">T$5+T$5*100%</f>
        <v>490</v>
      </c>
      <c r="U8" s="1" t="n">
        <f aca="false">U$5+U$5*100%</f>
        <v>508</v>
      </c>
      <c r="V8" s="1" t="n">
        <f aca="false">V$5+V$5*100%</f>
        <v>526</v>
      </c>
      <c r="W8" s="1" t="n">
        <f aca="false">W$5+W$5*100%</f>
        <v>544</v>
      </c>
      <c r="X8" s="1" t="n">
        <f aca="false">X$5+X$5*100%</f>
        <v>562</v>
      </c>
      <c r="Y8" s="1" t="n">
        <f aca="false">Y$5+Y$5*100%</f>
        <v>580</v>
      </c>
      <c r="Z8" s="1" t="n">
        <f aca="false">Z$5+Z$5*100%</f>
        <v>598</v>
      </c>
      <c r="AA8" s="1" t="n">
        <f aca="false">AA$5+AA$5*100%</f>
        <v>616</v>
      </c>
      <c r="AB8" s="1" t="n">
        <f aca="false">AB$5+AB$5*100%</f>
        <v>634</v>
      </c>
      <c r="AC8" s="1" t="n">
        <f aca="false">AC$5+AC$5*100%</f>
        <v>652</v>
      </c>
      <c r="AD8" s="1" t="n">
        <f aca="false">AD$5+AD$5*100%</f>
        <v>670</v>
      </c>
      <c r="AE8" s="1" t="n">
        <f aca="false">AE$5+AE$5*100%</f>
        <v>688</v>
      </c>
      <c r="AF8" s="1" t="n">
        <f aca="false">AF$5+AF$5*100%</f>
        <v>706</v>
      </c>
      <c r="AG8" s="1" t="n">
        <f aca="false">AG$5+AG$5*100%</f>
        <v>724</v>
      </c>
      <c r="AH8" s="1" t="n">
        <f aca="false">AH$5+AH$5*100%</f>
        <v>742</v>
      </c>
      <c r="AI8" s="1" t="n">
        <f aca="false">AI$5+AI$5*100%</f>
        <v>760</v>
      </c>
    </row>
    <row r="9" customFormat="false" ht="12.75" hidden="false" customHeight="false" outlineLevel="0" collapsed="false">
      <c r="A9" s="1" t="n">
        <v>5</v>
      </c>
      <c r="B9" s="1" t="n">
        <f aca="false">B$5+B$5*150%</f>
        <v>87.5</v>
      </c>
      <c r="C9" s="1" t="n">
        <f aca="false">C$5+C$5*150%</f>
        <v>132.5</v>
      </c>
      <c r="D9" s="1" t="n">
        <f aca="false">D$5+D$5*150%</f>
        <v>170</v>
      </c>
      <c r="E9" s="1" t="n">
        <f aca="false">E$5+E$5*150%</f>
        <v>207.5</v>
      </c>
      <c r="F9" s="1" t="n">
        <f aca="false">F$5+F$5*150%</f>
        <v>245</v>
      </c>
      <c r="G9" s="1" t="n">
        <f aca="false">G$5+G$5*150%</f>
        <v>282.5</v>
      </c>
      <c r="H9" s="1" t="n">
        <f aca="false">H$5+H$5*150%</f>
        <v>312.5</v>
      </c>
      <c r="I9" s="1" t="n">
        <f aca="false">I$5+I$5*150%</f>
        <v>342.5</v>
      </c>
      <c r="J9" s="1" t="n">
        <f aca="false">J$5+J$5*150%</f>
        <v>372.5</v>
      </c>
      <c r="K9" s="1" t="n">
        <f aca="false">K$5+K$5*150%</f>
        <v>402.5</v>
      </c>
      <c r="L9" s="1" t="n">
        <f aca="false">L$5+L$5*150%</f>
        <v>432.5</v>
      </c>
      <c r="M9" s="1" t="n">
        <f aca="false">M$5+M$5*150%</f>
        <v>455</v>
      </c>
      <c r="N9" s="1" t="n">
        <f aca="false">N$5+N$5*150%</f>
        <v>477.5</v>
      </c>
      <c r="O9" s="1" t="n">
        <f aca="false">O$5+O$5*150%</f>
        <v>500</v>
      </c>
      <c r="P9" s="1" t="n">
        <f aca="false">P$5+P$5*150%</f>
        <v>522.5</v>
      </c>
      <c r="Q9" s="1" t="n">
        <f aca="false">Q$5+Q$5*150%</f>
        <v>545</v>
      </c>
      <c r="R9" s="1" t="n">
        <f aca="false">R$5+R$5*150%</f>
        <v>567.5</v>
      </c>
      <c r="S9" s="1" t="n">
        <f aca="false">S$5+S$5*150%</f>
        <v>590</v>
      </c>
      <c r="T9" s="1" t="n">
        <f aca="false">T$5+T$5*150%</f>
        <v>612.5</v>
      </c>
      <c r="U9" s="1" t="n">
        <f aca="false">U$5+U$5*150%</f>
        <v>635</v>
      </c>
      <c r="V9" s="1" t="n">
        <f aca="false">V$5+V$5*150%</f>
        <v>657.5</v>
      </c>
      <c r="W9" s="1" t="n">
        <f aca="false">W$5+W$5*150%</f>
        <v>680</v>
      </c>
      <c r="X9" s="1" t="n">
        <f aca="false">X$5+X$5*150%</f>
        <v>702.5</v>
      </c>
      <c r="Y9" s="1" t="n">
        <f aca="false">Y$5+Y$5*150%</f>
        <v>725</v>
      </c>
      <c r="Z9" s="1" t="n">
        <f aca="false">Z$5+Z$5*150%</f>
        <v>747.5</v>
      </c>
      <c r="AA9" s="1" t="n">
        <f aca="false">AA$5+AA$5*150%</f>
        <v>770</v>
      </c>
      <c r="AB9" s="1" t="n">
        <f aca="false">AB$5+AB$5*150%</f>
        <v>792.5</v>
      </c>
      <c r="AC9" s="1" t="n">
        <f aca="false">AC$5+AC$5*150%</f>
        <v>815</v>
      </c>
      <c r="AD9" s="1" t="n">
        <f aca="false">AD$5+AD$5*150%</f>
        <v>837.5</v>
      </c>
      <c r="AE9" s="1" t="n">
        <f aca="false">AE$5+AE$5*150%</f>
        <v>860</v>
      </c>
      <c r="AF9" s="1" t="n">
        <f aca="false">AF$5+AF$5*150%</f>
        <v>882.5</v>
      </c>
      <c r="AG9" s="1" t="n">
        <f aca="false">AG$5+AG$5*150%</f>
        <v>905</v>
      </c>
      <c r="AH9" s="1" t="n">
        <f aca="false">AH$5+AH$5*150%</f>
        <v>927.5</v>
      </c>
      <c r="AI9" s="1" t="n">
        <f aca="false">AI$5+AI$5*150%</f>
        <v>950</v>
      </c>
    </row>
    <row r="10" customFormat="false" ht="12.75" hidden="false" customHeight="false" outlineLevel="0" collapsed="false">
      <c r="A10" s="1" t="n">
        <v>6</v>
      </c>
      <c r="B10" s="1" t="n">
        <f aca="false">B$5+B$5*300%</f>
        <v>140</v>
      </c>
      <c r="C10" s="1" t="n">
        <f aca="false">C$5+C$5*300%</f>
        <v>212</v>
      </c>
      <c r="D10" s="1" t="n">
        <f aca="false">D$5+D$5*300%</f>
        <v>272</v>
      </c>
      <c r="E10" s="1" t="n">
        <f aca="false">E$5+E$5*300%</f>
        <v>332</v>
      </c>
      <c r="F10" s="1" t="n">
        <f aca="false">F$5+F$5*300%</f>
        <v>392</v>
      </c>
      <c r="G10" s="1" t="n">
        <f aca="false">G$5+G$5*300%</f>
        <v>452</v>
      </c>
      <c r="H10" s="1" t="n">
        <f aca="false">H$5+H$5*300%</f>
        <v>500</v>
      </c>
      <c r="I10" s="1" t="n">
        <f aca="false">I$5+I$5*300%</f>
        <v>548</v>
      </c>
      <c r="J10" s="1" t="n">
        <f aca="false">J$5+J$5*300%</f>
        <v>596</v>
      </c>
      <c r="K10" s="1" t="n">
        <f aca="false">K$5+K$5*300%</f>
        <v>644</v>
      </c>
      <c r="L10" s="1" t="n">
        <f aca="false">L$5+L$5*300%</f>
        <v>692</v>
      </c>
      <c r="M10" s="1" t="n">
        <f aca="false">M$5+M$5*300%</f>
        <v>728</v>
      </c>
      <c r="N10" s="1" t="n">
        <f aca="false">N$5+N$5*300%</f>
        <v>764</v>
      </c>
      <c r="O10" s="1" t="n">
        <f aca="false">O$5+O$5*300%</f>
        <v>800</v>
      </c>
      <c r="P10" s="1" t="n">
        <f aca="false">P$5+P$5*300%</f>
        <v>836</v>
      </c>
      <c r="Q10" s="1" t="n">
        <f aca="false">Q$5+Q$5*300%</f>
        <v>872</v>
      </c>
      <c r="R10" s="1" t="n">
        <f aca="false">R$5+R$5*300%</f>
        <v>908</v>
      </c>
      <c r="S10" s="1" t="n">
        <f aca="false">S$5+S$5*300%</f>
        <v>944</v>
      </c>
      <c r="T10" s="1" t="n">
        <f aca="false">T$5+T$5*300%</f>
        <v>980</v>
      </c>
      <c r="U10" s="1" t="n">
        <f aca="false">U$5+U$5*300%</f>
        <v>1016</v>
      </c>
      <c r="V10" s="1" t="n">
        <f aca="false">V$5+V$5*300%</f>
        <v>1052</v>
      </c>
      <c r="W10" s="1" t="n">
        <f aca="false">W$5+W$5*300%</f>
        <v>1088</v>
      </c>
      <c r="X10" s="1" t="n">
        <f aca="false">X$5+X$5*300%</f>
        <v>1124</v>
      </c>
      <c r="Y10" s="1" t="n">
        <f aca="false">Y$5+Y$5*300%</f>
        <v>1160</v>
      </c>
      <c r="Z10" s="1" t="n">
        <f aca="false">Z$5+Z$5*300%</f>
        <v>1196</v>
      </c>
      <c r="AA10" s="1" t="n">
        <f aca="false">AA$5+AA$5*300%</f>
        <v>1232</v>
      </c>
      <c r="AB10" s="1" t="n">
        <f aca="false">AB$5+AB$5*300%</f>
        <v>1268</v>
      </c>
      <c r="AC10" s="1" t="n">
        <f aca="false">AC$5+AC$5*300%</f>
        <v>1304</v>
      </c>
      <c r="AD10" s="1" t="n">
        <f aca="false">AD$5+AD$5*300%</f>
        <v>1340</v>
      </c>
      <c r="AE10" s="1" t="n">
        <f aca="false">AE$5+AE$5*300%</f>
        <v>1376</v>
      </c>
      <c r="AF10" s="1" t="n">
        <f aca="false">AF$5+AF$5*300%</f>
        <v>1412</v>
      </c>
      <c r="AG10" s="1" t="n">
        <f aca="false">AG$5+AG$5*300%</f>
        <v>1448</v>
      </c>
      <c r="AH10" s="1" t="n">
        <f aca="false">AH$5+AH$5*300%</f>
        <v>1484</v>
      </c>
      <c r="AI10" s="1" t="n">
        <f aca="false">AI$5+AI$5*300%</f>
        <v>1520</v>
      </c>
    </row>
    <row r="11" customFormat="false" ht="15" hidden="false" customHeight="false" outlineLevel="0" collapsed="false">
      <c r="A11" s="1"/>
      <c r="B11" s="1"/>
      <c r="C11" s="48" t="n">
        <f aca="false">C4*'cost calculation'!E18</f>
        <v>18</v>
      </c>
      <c r="D11" s="48" t="n">
        <f aca="false">D4*'cost calculation'!E18</f>
        <v>15</v>
      </c>
      <c r="E11" s="48" t="n">
        <f aca="false">E4*'cost calculation'!E18</f>
        <v>15</v>
      </c>
      <c r="F11" s="48" t="n">
        <f aca="false">F4*'cost calculation'!E18</f>
        <v>15</v>
      </c>
      <c r="G11" s="48" t="n">
        <f aca="false">G4*'cost calculation'!E18</f>
        <v>15</v>
      </c>
      <c r="H11" s="48" t="n">
        <f aca="false">H4*'cost calculation'!$E18</f>
        <v>12</v>
      </c>
      <c r="I11" s="48" t="n">
        <f aca="false">I4*'cost calculation'!$E18</f>
        <v>12</v>
      </c>
      <c r="J11" s="48" t="n">
        <f aca="false">J4*'cost calculation'!$E18</f>
        <v>12</v>
      </c>
      <c r="K11" s="48" t="n">
        <f aca="false">K4*'cost calculation'!$E18</f>
        <v>12</v>
      </c>
      <c r="L11" s="48" t="n">
        <f aca="false">L4*'cost calculation'!$E18</f>
        <v>12</v>
      </c>
      <c r="M11" s="48" t="n">
        <f aca="false">M4*'cost calculation'!$E18</f>
        <v>9</v>
      </c>
      <c r="N11" s="48" t="n">
        <f aca="false">N4*'cost calculation'!$E18</f>
        <v>9</v>
      </c>
      <c r="O11" s="48" t="n">
        <f aca="false">O4*'cost calculation'!$E18</f>
        <v>9</v>
      </c>
      <c r="P11" s="48" t="n">
        <f aca="false">P4*'cost calculation'!$E18</f>
        <v>9</v>
      </c>
      <c r="Q11" s="48" t="n">
        <f aca="false">Q4*'cost calculation'!$E18</f>
        <v>9</v>
      </c>
      <c r="R11" s="48" t="n">
        <f aca="false">R4*'cost calculation'!$E18</f>
        <v>9</v>
      </c>
      <c r="S11" s="48" t="n">
        <f aca="false">S4*'cost calculation'!$E18</f>
        <v>9</v>
      </c>
      <c r="T11" s="48" t="n">
        <f aca="false">T4*'cost calculation'!$E18</f>
        <v>9</v>
      </c>
      <c r="U11" s="48" t="n">
        <f aca="false">U4*'cost calculation'!$E18</f>
        <v>9</v>
      </c>
      <c r="V11" s="48" t="n">
        <f aca="false">V4*'cost calculation'!$E18</f>
        <v>9</v>
      </c>
      <c r="W11" s="48" t="n">
        <f aca="false">W4*'cost calculation'!$E18</f>
        <v>9</v>
      </c>
      <c r="X11" s="48" t="n">
        <f aca="false">X4*'cost calculation'!$E18</f>
        <v>9</v>
      </c>
      <c r="Y11" s="48" t="n">
        <f aca="false">Y4*'cost calculation'!$E18</f>
        <v>9</v>
      </c>
      <c r="Z11" s="48" t="n">
        <f aca="false">Z4*'cost calculation'!$E18</f>
        <v>9</v>
      </c>
      <c r="AA11" s="48" t="n">
        <f aca="false">AA4*'cost calculation'!$E18</f>
        <v>9</v>
      </c>
      <c r="AB11" s="48" t="n">
        <f aca="false">AB4*'cost calculation'!$E18</f>
        <v>9</v>
      </c>
      <c r="AC11" s="48" t="n">
        <f aca="false">AC4*'cost calculation'!$E18</f>
        <v>9</v>
      </c>
      <c r="AD11" s="48" t="n">
        <f aca="false">AD4*'cost calculation'!$E18</f>
        <v>9</v>
      </c>
      <c r="AE11" s="48" t="n">
        <f aca="false">AE4*'cost calculation'!$E18</f>
        <v>9</v>
      </c>
      <c r="AF11" s="48" t="n">
        <f aca="false">AF4*'cost calculation'!$E18</f>
        <v>9</v>
      </c>
      <c r="AG11" s="48" t="n">
        <f aca="false">AG4*'cost calculation'!$E18</f>
        <v>9</v>
      </c>
      <c r="AH11" s="48" t="n">
        <f aca="false">AH4*'cost calculation'!$E18</f>
        <v>9</v>
      </c>
      <c r="AI11" s="48" t="n">
        <f aca="false">AI4*'cost calculation'!$E18</f>
        <v>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2" activeCellId="0" sqref="C12"/>
    </sheetView>
  </sheetViews>
  <sheetFormatPr defaultRowHeight="12.75" zeroHeight="false" outlineLevelRow="0" outlineLevelCol="0"/>
  <cols>
    <col collapsed="false" customWidth="true" hidden="false" outlineLevel="0" max="2" min="2" style="0" width="8.14"/>
    <col collapsed="false" customWidth="true" hidden="false" outlineLevel="0" max="3" min="3" style="0" width="22.14"/>
    <col collapsed="false" customWidth="true" hidden="false" outlineLevel="0" max="4" min="4" style="0" width="5.14"/>
    <col collapsed="false" customWidth="true" hidden="false" outlineLevel="0" max="5" min="5" style="0" width="7.86"/>
    <col collapsed="false" customWidth="true" hidden="false" outlineLevel="0" max="6" min="6" style="0" width="8.57"/>
    <col collapsed="false" customWidth="true" hidden="false" outlineLevel="0" max="7" min="7" style="0" width="10"/>
    <col collapsed="false" customWidth="true" hidden="false" outlineLevel="0" max="8" min="8" style="0" width="13.14"/>
    <col collapsed="false" customWidth="true" hidden="false" outlineLevel="0" max="9" min="9" style="0" width="13.43"/>
    <col collapsed="false" customWidth="true" hidden="false" outlineLevel="0" max="10" min="10" style="0" width="9"/>
    <col collapsed="false" customWidth="true" hidden="false" outlineLevel="0" max="14" min="14" style="0" width="14.7"/>
    <col collapsed="false" customWidth="true" hidden="false" outlineLevel="0" max="15" min="15" style="0" width="2.57"/>
  </cols>
  <sheetData>
    <row r="2" customFormat="false" ht="12.75" hidden="false" customHeight="false" outlineLevel="0" collapsed="false">
      <c r="B2" s="4" t="s">
        <v>210</v>
      </c>
      <c r="C2" s="4" t="s">
        <v>52</v>
      </c>
      <c r="D2" s="4" t="s">
        <v>58</v>
      </c>
      <c r="E2" s="4" t="s">
        <v>211</v>
      </c>
      <c r="F2" s="4" t="s">
        <v>212</v>
      </c>
      <c r="G2" s="4" t="s">
        <v>213</v>
      </c>
      <c r="H2" s="4" t="s">
        <v>214</v>
      </c>
      <c r="I2" s="4" t="s">
        <v>215</v>
      </c>
      <c r="J2" s="4" t="s">
        <v>216</v>
      </c>
      <c r="K2" s="4" t="s">
        <v>217</v>
      </c>
      <c r="L2" s="49" t="s">
        <v>218</v>
      </c>
      <c r="M2" s="49"/>
      <c r="N2" s="50" t="s">
        <v>219</v>
      </c>
    </row>
    <row r="3" customFormat="false" ht="12.75" hidden="false" customHeight="true" outlineLevel="0" collapsed="false">
      <c r="B3" s="0" t="n">
        <v>0</v>
      </c>
      <c r="C3" s="0" t="s">
        <v>220</v>
      </c>
      <c r="D3" s="0" t="n">
        <v>90</v>
      </c>
      <c r="E3" s="0" t="n">
        <v>35</v>
      </c>
      <c r="F3" s="0" t="n">
        <v>40</v>
      </c>
      <c r="G3" s="0" t="n">
        <f aca="false">D3*B3</f>
        <v>0</v>
      </c>
      <c r="H3" s="0" t="n">
        <f aca="false">E3*B3</f>
        <v>0</v>
      </c>
      <c r="I3" s="0" t="n">
        <f aca="false">F3*B3</f>
        <v>0</v>
      </c>
      <c r="J3" s="51" t="n">
        <f aca="false">F3/D3</f>
        <v>0.444444444444444</v>
      </c>
      <c r="K3" s="51" t="n">
        <f aca="false">F3/E3</f>
        <v>1.14285714285714</v>
      </c>
      <c r="L3" s="52" t="s">
        <v>221</v>
      </c>
      <c r="M3" s="52"/>
      <c r="N3" s="0" t="n">
        <v>5</v>
      </c>
      <c r="O3" s="0" t="n">
        <f aca="false">N3*F3*B3</f>
        <v>0</v>
      </c>
    </row>
    <row r="4" customFormat="false" ht="12.75" hidden="false" customHeight="true" outlineLevel="0" collapsed="false">
      <c r="B4" s="0" t="n">
        <v>0</v>
      </c>
      <c r="C4" s="0" t="s">
        <v>222</v>
      </c>
      <c r="D4" s="0" t="n">
        <v>80</v>
      </c>
      <c r="E4" s="0" t="n">
        <v>30</v>
      </c>
      <c r="F4" s="0" t="n">
        <v>25</v>
      </c>
      <c r="G4" s="0" t="n">
        <f aca="false">D4*B4</f>
        <v>0</v>
      </c>
      <c r="H4" s="0" t="n">
        <f aca="false">E4*B4</f>
        <v>0</v>
      </c>
      <c r="I4" s="0" t="n">
        <f aca="false">F4*B4</f>
        <v>0</v>
      </c>
      <c r="J4" s="51" t="n">
        <f aca="false">F4/D4</f>
        <v>0.3125</v>
      </c>
      <c r="K4" s="51" t="n">
        <f aca="false">F4/E4</f>
        <v>0.833333333333333</v>
      </c>
      <c r="L4" s="52" t="s">
        <v>223</v>
      </c>
      <c r="M4" s="52"/>
      <c r="N4" s="0" t="n">
        <v>0</v>
      </c>
      <c r="O4" s="0" t="n">
        <f aca="false">N4*F4*B4</f>
        <v>0</v>
      </c>
    </row>
    <row r="5" customFormat="false" ht="12.75" hidden="false" customHeight="true" outlineLevel="0" collapsed="false">
      <c r="B5" s="0" t="n">
        <v>0</v>
      </c>
      <c r="C5" s="0" t="s">
        <v>224</v>
      </c>
      <c r="D5" s="0" t="n">
        <v>40</v>
      </c>
      <c r="E5" s="0" t="n">
        <v>25</v>
      </c>
      <c r="F5" s="0" t="n">
        <v>25</v>
      </c>
      <c r="G5" s="0" t="n">
        <f aca="false">D5*B5</f>
        <v>0</v>
      </c>
      <c r="H5" s="0" t="n">
        <f aca="false">E5*B5</f>
        <v>0</v>
      </c>
      <c r="I5" s="0" t="n">
        <f aca="false">F5*B5</f>
        <v>0</v>
      </c>
      <c r="J5" s="51" t="n">
        <f aca="false">F5/D5</f>
        <v>0.625</v>
      </c>
      <c r="K5" s="51" t="n">
        <f aca="false">F5/E5</f>
        <v>1</v>
      </c>
      <c r="L5" s="52" t="s">
        <v>225</v>
      </c>
      <c r="M5" s="52"/>
      <c r="N5" s="0" t="n">
        <v>4</v>
      </c>
      <c r="O5" s="0" t="n">
        <f aca="false">N5*F5*B5</f>
        <v>0</v>
      </c>
    </row>
    <row r="6" customFormat="false" ht="12.75" hidden="false" customHeight="true" outlineLevel="0" collapsed="false">
      <c r="B6" s="0" t="n">
        <v>0</v>
      </c>
      <c r="C6" s="0" t="s">
        <v>226</v>
      </c>
      <c r="D6" s="0" t="n">
        <v>70</v>
      </c>
      <c r="E6" s="0" t="n">
        <v>35</v>
      </c>
      <c r="F6" s="0" t="n">
        <v>25</v>
      </c>
      <c r="G6" s="0" t="n">
        <f aca="false">D6*B6</f>
        <v>0</v>
      </c>
      <c r="H6" s="0" t="n">
        <f aca="false">E6*B6</f>
        <v>0</v>
      </c>
      <c r="I6" s="0" t="n">
        <f aca="false">F6*B6</f>
        <v>0</v>
      </c>
      <c r="J6" s="51" t="n">
        <f aca="false">F6/D6</f>
        <v>0.357142857142857</v>
      </c>
      <c r="K6" s="51" t="n">
        <f aca="false">F6/E6</f>
        <v>0.714285714285714</v>
      </c>
      <c r="L6" s="52" t="s">
        <v>227</v>
      </c>
      <c r="M6" s="52"/>
      <c r="N6" s="0" t="n">
        <v>4</v>
      </c>
      <c r="O6" s="0" t="n">
        <f aca="false">N6*F6*B6</f>
        <v>0</v>
      </c>
    </row>
    <row r="7" customFormat="false" ht="12.75" hidden="false" customHeight="true" outlineLevel="0" collapsed="false">
      <c r="B7" s="0" t="n">
        <v>0</v>
      </c>
      <c r="C7" s="0" t="s">
        <v>228</v>
      </c>
      <c r="D7" s="0" t="n">
        <v>30</v>
      </c>
      <c r="E7" s="0" t="n">
        <v>15</v>
      </c>
      <c r="F7" s="0" t="n">
        <v>25</v>
      </c>
      <c r="G7" s="0" t="n">
        <f aca="false">D7*B7</f>
        <v>0</v>
      </c>
      <c r="H7" s="0" t="n">
        <f aca="false">E7*B7</f>
        <v>0</v>
      </c>
      <c r="I7" s="0" t="n">
        <f aca="false">F7*B7</f>
        <v>0</v>
      </c>
      <c r="J7" s="51" t="n">
        <f aca="false">F7/D7</f>
        <v>0.833333333333333</v>
      </c>
      <c r="K7" s="51" t="n">
        <f aca="false">F7/E7</f>
        <v>1.66666666666667</v>
      </c>
      <c r="L7" s="52" t="s">
        <v>229</v>
      </c>
      <c r="M7" s="52"/>
      <c r="N7" s="0" t="n">
        <v>3</v>
      </c>
      <c r="O7" s="0" t="n">
        <f aca="false">N7*F7*B7</f>
        <v>0</v>
      </c>
    </row>
    <row r="8" customFormat="false" ht="12.75" hidden="false" customHeight="true" outlineLevel="0" collapsed="false">
      <c r="B8" s="0" t="n">
        <v>0</v>
      </c>
      <c r="C8" s="0" t="s">
        <v>230</v>
      </c>
      <c r="D8" s="0" t="n">
        <v>70</v>
      </c>
      <c r="E8" s="0" t="n">
        <v>25</v>
      </c>
      <c r="F8" s="0" t="n">
        <v>25</v>
      </c>
      <c r="G8" s="0" t="n">
        <f aca="false">D8*B8</f>
        <v>0</v>
      </c>
      <c r="H8" s="0" t="n">
        <f aca="false">E8*B8</f>
        <v>0</v>
      </c>
      <c r="I8" s="0" t="n">
        <f aca="false">F8*B8</f>
        <v>0</v>
      </c>
      <c r="J8" s="51" t="n">
        <f aca="false">F8/D8</f>
        <v>0.357142857142857</v>
      </c>
      <c r="K8" s="51" t="n">
        <f aca="false">F8/E8</f>
        <v>1</v>
      </c>
      <c r="L8" s="52" t="s">
        <v>231</v>
      </c>
      <c r="M8" s="52"/>
      <c r="N8" s="0" t="n">
        <v>3</v>
      </c>
      <c r="O8" s="0" t="n">
        <f aca="false">N8*F8*B8</f>
        <v>0</v>
      </c>
    </row>
    <row r="9" customFormat="false" ht="12.75" hidden="false" customHeight="true" outlineLevel="0" collapsed="false">
      <c r="B9" s="0" t="n">
        <v>0</v>
      </c>
      <c r="C9" s="0" t="s">
        <v>232</v>
      </c>
      <c r="D9" s="0" t="n">
        <v>60</v>
      </c>
      <c r="E9" s="0" t="n">
        <v>25</v>
      </c>
      <c r="F9" s="0" t="n">
        <v>25</v>
      </c>
      <c r="G9" s="0" t="n">
        <f aca="false">D9*B9</f>
        <v>0</v>
      </c>
      <c r="H9" s="0" t="n">
        <f aca="false">E9*B9</f>
        <v>0</v>
      </c>
      <c r="I9" s="0" t="n">
        <f aca="false">F9*B9</f>
        <v>0</v>
      </c>
      <c r="J9" s="51" t="n">
        <f aca="false">F9/D9</f>
        <v>0.416666666666667</v>
      </c>
      <c r="K9" s="51" t="n">
        <f aca="false">F9/E9</f>
        <v>1</v>
      </c>
      <c r="L9" s="52" t="s">
        <v>233</v>
      </c>
      <c r="M9" s="52"/>
      <c r="N9" s="0" t="n">
        <v>3</v>
      </c>
      <c r="O9" s="0" t="n">
        <f aca="false">N9*F9*B9</f>
        <v>0</v>
      </c>
    </row>
    <row r="10" customFormat="false" ht="12.75" hidden="false" customHeight="true" outlineLevel="0" collapsed="false">
      <c r="B10" s="0" t="n">
        <v>0</v>
      </c>
      <c r="C10" s="0" t="s">
        <v>234</v>
      </c>
      <c r="D10" s="0" t="n">
        <v>30</v>
      </c>
      <c r="E10" s="0" t="n">
        <v>15</v>
      </c>
      <c r="F10" s="0" t="n">
        <v>22</v>
      </c>
      <c r="G10" s="0" t="n">
        <f aca="false">D10*B10</f>
        <v>0</v>
      </c>
      <c r="H10" s="0" t="n">
        <f aca="false">E10*B10</f>
        <v>0</v>
      </c>
      <c r="I10" s="0" t="n">
        <f aca="false">F10*B10</f>
        <v>0</v>
      </c>
      <c r="J10" s="51" t="n">
        <f aca="false">F10/D10</f>
        <v>0.733333333333333</v>
      </c>
      <c r="K10" s="51" t="n">
        <f aca="false">F10/E10</f>
        <v>1.46666666666667</v>
      </c>
      <c r="L10" s="52" t="s">
        <v>235</v>
      </c>
      <c r="M10" s="52"/>
      <c r="N10" s="0" t="n">
        <v>3</v>
      </c>
      <c r="O10" s="0" t="n">
        <f aca="false">N10*F10*B10</f>
        <v>0</v>
      </c>
    </row>
    <row r="11" customFormat="false" ht="12.75" hidden="false" customHeight="true" outlineLevel="0" collapsed="false">
      <c r="B11" s="0" t="n">
        <v>0</v>
      </c>
      <c r="C11" s="0" t="s">
        <v>236</v>
      </c>
      <c r="D11" s="0" t="n">
        <v>40</v>
      </c>
      <c r="E11" s="0" t="n">
        <v>20</v>
      </c>
      <c r="F11" s="0" t="n">
        <v>20</v>
      </c>
      <c r="G11" s="0" t="n">
        <f aca="false">D11*B11</f>
        <v>0</v>
      </c>
      <c r="H11" s="0" t="n">
        <f aca="false">E11*B11</f>
        <v>0</v>
      </c>
      <c r="I11" s="0" t="n">
        <f aca="false">F11*B11</f>
        <v>0</v>
      </c>
      <c r="J11" s="51" t="n">
        <f aca="false">F11/D11</f>
        <v>0.5</v>
      </c>
      <c r="K11" s="51" t="n">
        <f aca="false">F11/E11</f>
        <v>1</v>
      </c>
      <c r="L11" s="52" t="s">
        <v>237</v>
      </c>
      <c r="M11" s="52"/>
      <c r="N11" s="0" t="n">
        <v>3</v>
      </c>
      <c r="O11" s="0" t="n">
        <f aca="false">N11*F11*B11</f>
        <v>0</v>
      </c>
    </row>
    <row r="12" customFormat="false" ht="12.75" hidden="false" customHeight="true" outlineLevel="0" collapsed="false">
      <c r="B12" s="0" t="n">
        <v>0</v>
      </c>
      <c r="C12" s="0" t="s">
        <v>238</v>
      </c>
      <c r="D12" s="0" t="n">
        <v>40</v>
      </c>
      <c r="E12" s="0" t="n">
        <v>15</v>
      </c>
      <c r="F12" s="0" t="n">
        <v>20</v>
      </c>
      <c r="G12" s="0" t="n">
        <f aca="false">D12*B12</f>
        <v>0</v>
      </c>
      <c r="H12" s="0" t="n">
        <f aca="false">E12*B12</f>
        <v>0</v>
      </c>
      <c r="I12" s="0" t="n">
        <f aca="false">F12*B12</f>
        <v>0</v>
      </c>
      <c r="J12" s="51" t="n">
        <f aca="false">F12/D12</f>
        <v>0.5</v>
      </c>
      <c r="K12" s="51" t="n">
        <f aca="false">F12/E12</f>
        <v>1.33333333333333</v>
      </c>
      <c r="L12" s="52" t="s">
        <v>239</v>
      </c>
      <c r="M12" s="52"/>
      <c r="N12" s="0" t="n">
        <v>3</v>
      </c>
      <c r="O12" s="0" t="n">
        <f aca="false">N12*F12*B12</f>
        <v>0</v>
      </c>
    </row>
    <row r="13" customFormat="false" ht="12.75" hidden="false" customHeight="true" outlineLevel="0" collapsed="false">
      <c r="B13" s="0" t="n">
        <v>0</v>
      </c>
      <c r="C13" s="0" t="s">
        <v>240</v>
      </c>
      <c r="D13" s="0" t="n">
        <v>35</v>
      </c>
      <c r="E13" s="0" t="n">
        <v>15</v>
      </c>
      <c r="F13" s="0" t="n">
        <v>18</v>
      </c>
      <c r="G13" s="0" t="n">
        <f aca="false">D13*B13</f>
        <v>0</v>
      </c>
      <c r="H13" s="0" t="n">
        <f aca="false">E13*B13</f>
        <v>0</v>
      </c>
      <c r="I13" s="0" t="n">
        <f aca="false">F13*B13</f>
        <v>0</v>
      </c>
      <c r="J13" s="51" t="n">
        <f aca="false">F13/D13</f>
        <v>0.514285714285714</v>
      </c>
      <c r="K13" s="51" t="n">
        <f aca="false">F13/E13</f>
        <v>1.2</v>
      </c>
      <c r="L13" s="52" t="s">
        <v>241</v>
      </c>
      <c r="M13" s="52"/>
      <c r="N13" s="0" t="n">
        <v>3</v>
      </c>
      <c r="O13" s="0" t="n">
        <f aca="false">N13*F13*B13</f>
        <v>0</v>
      </c>
    </row>
    <row r="14" customFormat="false" ht="12.75" hidden="false" customHeight="true" outlineLevel="0" collapsed="false">
      <c r="B14" s="0" t="n">
        <v>0</v>
      </c>
      <c r="C14" s="0" t="s">
        <v>242</v>
      </c>
      <c r="D14" s="0" t="n">
        <v>30</v>
      </c>
      <c r="E14" s="0" t="n">
        <v>15</v>
      </c>
      <c r="F14" s="0" t="n">
        <v>16</v>
      </c>
      <c r="G14" s="0" t="n">
        <f aca="false">D14*B14</f>
        <v>0</v>
      </c>
      <c r="H14" s="0" t="n">
        <f aca="false">E14*B14</f>
        <v>0</v>
      </c>
      <c r="I14" s="0" t="n">
        <f aca="false">F14*B14</f>
        <v>0</v>
      </c>
      <c r="J14" s="51" t="n">
        <f aca="false">F14/D14</f>
        <v>0.533333333333333</v>
      </c>
      <c r="K14" s="51" t="n">
        <f aca="false">F14/E14</f>
        <v>1.06666666666667</v>
      </c>
      <c r="L14" s="52" t="s">
        <v>243</v>
      </c>
      <c r="M14" s="52"/>
      <c r="N14" s="0" t="n">
        <v>2</v>
      </c>
      <c r="O14" s="0" t="n">
        <f aca="false">N14*F14*B14</f>
        <v>0</v>
      </c>
    </row>
    <row r="15" customFormat="false" ht="12.75" hidden="false" customHeight="true" outlineLevel="0" collapsed="false">
      <c r="B15" s="0" t="n">
        <v>0</v>
      </c>
      <c r="C15" s="0" t="s">
        <v>244</v>
      </c>
      <c r="D15" s="0" t="n">
        <v>65</v>
      </c>
      <c r="E15" s="0" t="n">
        <v>15</v>
      </c>
      <c r="F15" s="0" t="n">
        <v>15</v>
      </c>
      <c r="G15" s="0" t="n">
        <f aca="false">D15*B15</f>
        <v>0</v>
      </c>
      <c r="H15" s="0" t="n">
        <f aca="false">E15*B15</f>
        <v>0</v>
      </c>
      <c r="I15" s="0" t="n">
        <f aca="false">F15*B15</f>
        <v>0</v>
      </c>
      <c r="J15" s="51" t="n">
        <f aca="false">F15/D15</f>
        <v>0.230769230769231</v>
      </c>
      <c r="K15" s="51" t="n">
        <f aca="false">F15/E15</f>
        <v>1</v>
      </c>
      <c r="L15" s="52" t="s">
        <v>245</v>
      </c>
      <c r="M15" s="52"/>
      <c r="N15" s="0" t="n">
        <v>2</v>
      </c>
      <c r="O15" s="0" t="n">
        <f aca="false">N15*F15*B15</f>
        <v>0</v>
      </c>
    </row>
    <row r="16" customFormat="false" ht="12.75" hidden="false" customHeight="true" outlineLevel="0" collapsed="false">
      <c r="B16" s="0" t="n">
        <v>0</v>
      </c>
      <c r="C16" s="0" t="s">
        <v>246</v>
      </c>
      <c r="D16" s="0" t="n">
        <v>50</v>
      </c>
      <c r="E16" s="0" t="n">
        <v>20</v>
      </c>
      <c r="F16" s="0" t="n">
        <v>15</v>
      </c>
      <c r="G16" s="0" t="n">
        <f aca="false">D16*B16</f>
        <v>0</v>
      </c>
      <c r="H16" s="0" t="n">
        <f aca="false">E16*B16</f>
        <v>0</v>
      </c>
      <c r="I16" s="0" t="n">
        <f aca="false">F16*B16</f>
        <v>0</v>
      </c>
      <c r="J16" s="51" t="n">
        <f aca="false">F16/D16</f>
        <v>0.3</v>
      </c>
      <c r="K16" s="51" t="n">
        <f aca="false">F16/E16</f>
        <v>0.75</v>
      </c>
      <c r="L16" s="52" t="s">
        <v>247</v>
      </c>
      <c r="M16" s="52"/>
      <c r="N16" s="0" t="n">
        <v>3</v>
      </c>
      <c r="O16" s="0" t="n">
        <f aca="false">N16*F16*B16</f>
        <v>0</v>
      </c>
    </row>
    <row r="17" customFormat="false" ht="12.75" hidden="false" customHeight="true" outlineLevel="0" collapsed="false">
      <c r="B17" s="0" t="n">
        <v>0</v>
      </c>
      <c r="C17" s="0" t="s">
        <v>248</v>
      </c>
      <c r="D17" s="0" t="n">
        <v>30</v>
      </c>
      <c r="E17" s="0" t="n">
        <v>15</v>
      </c>
      <c r="F17" s="0" t="n">
        <v>14</v>
      </c>
      <c r="G17" s="0" t="n">
        <f aca="false">D17*B17</f>
        <v>0</v>
      </c>
      <c r="H17" s="0" t="n">
        <f aca="false">E17*B17</f>
        <v>0</v>
      </c>
      <c r="I17" s="0" t="n">
        <f aca="false">F17*B17</f>
        <v>0</v>
      </c>
      <c r="J17" s="51" t="n">
        <f aca="false">F17/D17</f>
        <v>0.466666666666667</v>
      </c>
      <c r="K17" s="51" t="n">
        <f aca="false">F17/E17</f>
        <v>0.933333333333333</v>
      </c>
      <c r="L17" s="52" t="s">
        <v>249</v>
      </c>
      <c r="M17" s="52"/>
      <c r="N17" s="0" t="n">
        <v>2</v>
      </c>
      <c r="O17" s="0" t="n">
        <f aca="false">N17*F17*B17</f>
        <v>0</v>
      </c>
    </row>
    <row r="18" customFormat="false" ht="12.75" hidden="false" customHeight="true" outlineLevel="0" collapsed="false">
      <c r="B18" s="0" t="n">
        <v>0</v>
      </c>
      <c r="C18" s="0" t="s">
        <v>250</v>
      </c>
      <c r="D18" s="0" t="n">
        <v>20</v>
      </c>
      <c r="E18" s="0" t="n">
        <v>15</v>
      </c>
      <c r="F18" s="0" t="n">
        <v>10</v>
      </c>
      <c r="G18" s="0" t="n">
        <f aca="false">D18*B18</f>
        <v>0</v>
      </c>
      <c r="H18" s="0" t="n">
        <f aca="false">E18*B18</f>
        <v>0</v>
      </c>
      <c r="I18" s="0" t="n">
        <f aca="false">F18*B18</f>
        <v>0</v>
      </c>
      <c r="J18" s="51" t="n">
        <f aca="false">F18/D18</f>
        <v>0.5</v>
      </c>
      <c r="K18" s="51" t="n">
        <f aca="false">F18/E18</f>
        <v>0.666666666666667</v>
      </c>
      <c r="L18" s="52" t="s">
        <v>251</v>
      </c>
      <c r="M18" s="52"/>
      <c r="N18" s="0" t="n">
        <v>2</v>
      </c>
      <c r="O18" s="0" t="n">
        <f aca="false">N18*F18*B18</f>
        <v>0</v>
      </c>
    </row>
    <row r="19" customFormat="false" ht="12.75" hidden="false" customHeight="false" outlineLevel="0" collapsed="false">
      <c r="B19" s="4" t="n">
        <f aca="false">SUM(B3:B18)</f>
        <v>0</v>
      </c>
      <c r="G19" s="4" t="n">
        <f aca="false">SUM(G3:G18)</f>
        <v>0</v>
      </c>
      <c r="H19" s="4" t="n">
        <f aca="false">SUM(H3:H18)</f>
        <v>0</v>
      </c>
      <c r="I19" s="4" t="n">
        <f aca="false">SUM(I3:I18)</f>
        <v>0</v>
      </c>
      <c r="O19" s="4" t="n">
        <f aca="false">SUM(O3:O18)</f>
        <v>0</v>
      </c>
    </row>
  </sheetData>
  <mergeCells count="17"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9"/>
  <sheetViews>
    <sheetView showFormulas="false" showGridLines="true" showRowColHeaders="true" showZeros="true" rightToLeft="false" tabSelected="false" showOutlineSymbols="true" defaultGridColor="true" view="normal" topLeftCell="B1" colorId="64" zoomScale="54" zoomScaleNormal="54" zoomScalePageLayoutView="100" workbookViewId="0">
      <selection pane="topLeft" activeCell="H12" activeCellId="0" sqref="H12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6.71"/>
    <col collapsed="false" customWidth="true" hidden="false" outlineLevel="0" max="3" min="3" style="0" width="9"/>
    <col collapsed="false" customWidth="true" hidden="false" outlineLevel="0" max="4" min="4" style="0" width="14.43"/>
    <col collapsed="false" customWidth="true" hidden="false" outlineLevel="0" max="5" min="5" style="0" width="13.14"/>
    <col collapsed="false" customWidth="true" hidden="false" outlineLevel="0" max="6" min="6" style="0" width="10.29"/>
    <col collapsed="false" customWidth="true" hidden="false" outlineLevel="0" max="7" min="7" style="0" width="10.14"/>
    <col collapsed="false" customWidth="true" hidden="false" outlineLevel="0" max="8" min="8" style="0" width="10.29"/>
    <col collapsed="false" customWidth="true" hidden="false" outlineLevel="0" max="9" min="9" style="0" width="9.14"/>
    <col collapsed="false" customWidth="true" hidden="false" outlineLevel="0" max="10" min="10" style="0" width="7"/>
    <col collapsed="false" customWidth="true" hidden="false" outlineLevel="0" max="11" min="11" style="0" width="7.57"/>
    <col collapsed="false" customWidth="true" hidden="false" outlineLevel="0" max="12" min="12" style="0" width="10.85"/>
    <col collapsed="false" customWidth="true" hidden="false" outlineLevel="0" max="1025" min="13" style="0" width="9.14"/>
  </cols>
  <sheetData>
    <row r="2" customFormat="false" ht="15.75" hidden="false" customHeight="false" outlineLevel="0" collapsed="false">
      <c r="B2" s="7" t="s">
        <v>252</v>
      </c>
    </row>
    <row r="3" customFormat="false" ht="15.75" hidden="false" customHeight="false" outlineLevel="0" collapsed="false">
      <c r="C3" s="53" t="s">
        <v>51</v>
      </c>
      <c r="D3" s="53"/>
      <c r="E3" s="53"/>
      <c r="F3" s="53"/>
      <c r="G3" s="53" t="s">
        <v>40</v>
      </c>
      <c r="H3" s="53"/>
      <c r="I3" s="53"/>
      <c r="K3" s="40" t="s">
        <v>253</v>
      </c>
      <c r="L3" s="40"/>
    </row>
    <row r="4" customFormat="false" ht="12.75" hidden="false" customHeight="false" outlineLevel="0" collapsed="false">
      <c r="B4" s="54"/>
      <c r="C4" s="23" t="str">
        <f aca="false">'cost calculation'!C11</f>
        <v>Magister</v>
      </c>
      <c r="D4" s="23" t="str">
        <f aca="false">'cost calculation'!C12</f>
        <v>Posessed (0-2)</v>
      </c>
      <c r="E4" s="23" t="str">
        <f aca="false">'cost calculation'!C13</f>
        <v>Mutants (0-2)</v>
      </c>
      <c r="F4" s="23" t="str">
        <f aca="false">'cost calculation'!C14</f>
        <v>Darksouls</v>
      </c>
      <c r="G4" s="23" t="str">
        <f aca="false">'cost calculation'!C15</f>
        <v>Bretheren</v>
      </c>
      <c r="H4" s="23" t="str">
        <f aca="false">'cost calculation'!C16</f>
        <v>Beastmen</v>
      </c>
      <c r="I4" s="23"/>
      <c r="K4" s="55" t="s">
        <v>51</v>
      </c>
      <c r="L4" s="56" t="s">
        <v>40</v>
      </c>
    </row>
    <row r="5" customFormat="false" ht="12.75" hidden="false" customHeight="false" outlineLevel="0" collapsed="false">
      <c r="B5" s="57" t="s">
        <v>254</v>
      </c>
      <c r="C5" s="0" t="n">
        <v>4</v>
      </c>
      <c r="D5" s="0" t="n">
        <v>5</v>
      </c>
      <c r="E5" s="0" t="n">
        <v>4</v>
      </c>
      <c r="F5" s="0" t="n">
        <v>4</v>
      </c>
      <c r="G5" s="11" t="n">
        <v>4</v>
      </c>
      <c r="H5" s="0" t="n">
        <v>4</v>
      </c>
      <c r="K5" s="1" t="n">
        <v>4</v>
      </c>
      <c r="L5" s="1" t="n">
        <v>3</v>
      </c>
    </row>
    <row r="6" customFormat="false" ht="12.75" hidden="false" customHeight="false" outlineLevel="0" collapsed="false">
      <c r="B6" s="57" t="s">
        <v>255</v>
      </c>
      <c r="C6" s="0" t="n">
        <v>4</v>
      </c>
      <c r="D6" s="0" t="n">
        <v>4</v>
      </c>
      <c r="E6" s="0" t="n">
        <v>3</v>
      </c>
      <c r="F6" s="0" t="n">
        <v>2</v>
      </c>
      <c r="G6" s="0" t="n">
        <v>3</v>
      </c>
      <c r="H6" s="0" t="n">
        <v>4</v>
      </c>
      <c r="K6" s="1" t="n">
        <v>2</v>
      </c>
      <c r="L6" s="58" t="n">
        <v>1</v>
      </c>
    </row>
    <row r="7" customFormat="false" ht="12.75" hidden="false" customHeight="false" outlineLevel="0" collapsed="false">
      <c r="B7" s="57" t="s">
        <v>256</v>
      </c>
      <c r="C7" s="0" t="n">
        <v>4</v>
      </c>
      <c r="D7" s="0" t="n">
        <v>0</v>
      </c>
      <c r="E7" s="0" t="n">
        <v>3</v>
      </c>
      <c r="F7" s="0" t="n">
        <v>2</v>
      </c>
      <c r="G7" s="0" t="n">
        <v>3</v>
      </c>
      <c r="H7" s="0" t="n">
        <v>3</v>
      </c>
      <c r="K7" s="0" t="n">
        <v>2</v>
      </c>
      <c r="L7" s="58" t="n">
        <v>1</v>
      </c>
    </row>
    <row r="8" customFormat="false" ht="12.75" hidden="false" customHeight="false" outlineLevel="0" collapsed="false">
      <c r="B8" s="57" t="s">
        <v>257</v>
      </c>
      <c r="C8" s="0" t="n">
        <v>3</v>
      </c>
      <c r="D8" s="0" t="n">
        <v>4</v>
      </c>
      <c r="E8" s="0" t="n">
        <v>3</v>
      </c>
      <c r="F8" s="0" t="n">
        <v>4</v>
      </c>
      <c r="G8" s="0" t="n">
        <v>3</v>
      </c>
      <c r="H8" s="0" t="n">
        <v>3</v>
      </c>
      <c r="K8" s="0" t="n">
        <v>6</v>
      </c>
      <c r="L8" s="58" t="n">
        <v>6</v>
      </c>
    </row>
    <row r="9" customFormat="false" ht="12.75" hidden="false" customHeight="false" outlineLevel="0" collapsed="false">
      <c r="B9" s="57" t="s">
        <v>258</v>
      </c>
      <c r="C9" s="0" t="n">
        <v>3</v>
      </c>
      <c r="D9" s="0" t="n">
        <v>4</v>
      </c>
      <c r="E9" s="0" t="n">
        <v>3</v>
      </c>
      <c r="F9" s="0" t="n">
        <v>3</v>
      </c>
      <c r="G9" s="0" t="n">
        <v>3</v>
      </c>
      <c r="H9" s="0" t="n">
        <v>4</v>
      </c>
      <c r="K9" s="1" t="n">
        <v>4</v>
      </c>
      <c r="L9" s="58" t="n">
        <v>2</v>
      </c>
    </row>
    <row r="10" customFormat="false" ht="12.75" hidden="false" customHeight="false" outlineLevel="0" collapsed="false">
      <c r="B10" s="57" t="s">
        <v>259</v>
      </c>
      <c r="C10" s="0" t="n">
        <v>1</v>
      </c>
      <c r="D10" s="0" t="n">
        <v>2</v>
      </c>
      <c r="E10" s="0" t="n">
        <v>1</v>
      </c>
      <c r="F10" s="0" t="n">
        <v>1</v>
      </c>
      <c r="G10" s="0" t="n">
        <v>1</v>
      </c>
      <c r="H10" s="0" t="n">
        <v>2</v>
      </c>
      <c r="K10" s="1" t="n">
        <v>6</v>
      </c>
      <c r="L10" s="58" t="n">
        <v>6</v>
      </c>
    </row>
    <row r="11" customFormat="false" ht="12.75" hidden="false" customHeight="false" outlineLevel="0" collapsed="false">
      <c r="B11" s="57" t="s">
        <v>260</v>
      </c>
      <c r="C11" s="0" t="n">
        <v>3</v>
      </c>
      <c r="D11" s="0" t="n">
        <v>4</v>
      </c>
      <c r="E11" s="0" t="n">
        <v>3</v>
      </c>
      <c r="F11" s="0" t="n">
        <v>3</v>
      </c>
      <c r="G11" s="0" t="n">
        <v>3</v>
      </c>
      <c r="H11" s="0" t="n">
        <v>3</v>
      </c>
      <c r="K11" s="0" t="n">
        <v>2</v>
      </c>
      <c r="L11" s="58" t="n">
        <v>2</v>
      </c>
    </row>
    <row r="12" customFormat="false" ht="12.75" hidden="false" customHeight="false" outlineLevel="0" collapsed="false">
      <c r="B12" s="57" t="s">
        <v>261</v>
      </c>
      <c r="C12" s="0" t="n">
        <v>1</v>
      </c>
      <c r="D12" s="0" t="n">
        <v>2</v>
      </c>
      <c r="E12" s="0" t="n">
        <v>1</v>
      </c>
      <c r="F12" s="0" t="n">
        <v>1</v>
      </c>
      <c r="G12" s="0" t="n">
        <v>1</v>
      </c>
      <c r="H12" s="0" t="n">
        <v>1</v>
      </c>
      <c r="K12" s="0" t="n">
        <v>6</v>
      </c>
      <c r="L12" s="58" t="n">
        <v>6</v>
      </c>
    </row>
    <row r="13" customFormat="false" ht="12.75" hidden="false" customHeight="false" outlineLevel="0" collapsed="false">
      <c r="B13" s="57" t="s">
        <v>262</v>
      </c>
      <c r="C13" s="0" t="n">
        <v>8</v>
      </c>
      <c r="D13" s="0" t="n">
        <v>7</v>
      </c>
      <c r="E13" s="0" t="n">
        <v>7</v>
      </c>
      <c r="F13" s="0" t="n">
        <v>6</v>
      </c>
      <c r="G13" s="0" t="n">
        <v>7</v>
      </c>
      <c r="H13" s="0" t="n">
        <v>7</v>
      </c>
      <c r="K13" s="0" t="n">
        <v>2</v>
      </c>
      <c r="L13" s="58" t="n">
        <v>1</v>
      </c>
    </row>
    <row r="14" customFormat="false" ht="12.75" hidden="false" customHeight="false" outlineLevel="0" collapsed="false">
      <c r="B14" s="57"/>
      <c r="L14" s="58"/>
    </row>
    <row r="15" customFormat="false" ht="12.75" hidden="false" customHeight="false" outlineLevel="0" collapsed="false">
      <c r="B15" s="0" t="s">
        <v>263</v>
      </c>
      <c r="C15" s="59" t="n">
        <f aca="false">$K5*C5/C$25</f>
        <v>0.228571428571429</v>
      </c>
      <c r="D15" s="59" t="n">
        <f aca="false">$K5*D5/D$25</f>
        <v>0.222222222222222</v>
      </c>
      <c r="E15" s="59" t="n">
        <f aca="false">$K5*E5/E$25</f>
        <v>0.64</v>
      </c>
      <c r="F15" s="59" t="n">
        <f aca="false">$L5*F5/F$25</f>
        <v>0.342857142857143</v>
      </c>
      <c r="G15" s="59" t="n">
        <f aca="false">$L5*G5/G$25</f>
        <v>0.48</v>
      </c>
      <c r="H15" s="59" t="n">
        <f aca="false">$L5*H5/H$25</f>
        <v>0.266666666666667</v>
      </c>
      <c r="I15" s="59"/>
    </row>
    <row r="16" customFormat="false" ht="12.75" hidden="false" customHeight="false" outlineLevel="0" collapsed="false">
      <c r="B16" s="57" t="s">
        <v>264</v>
      </c>
      <c r="C16" s="59" t="n">
        <f aca="false">$K6*C6/C$25</f>
        <v>0.114285714285714</v>
      </c>
      <c r="D16" s="59" t="n">
        <f aca="false">$K6*D6/D$25</f>
        <v>0.0888888888888889</v>
      </c>
      <c r="E16" s="59" t="n">
        <f aca="false">$K6*E6/E$25</f>
        <v>0.24</v>
      </c>
      <c r="F16" s="59" t="n">
        <f aca="false">$L6*F6/F$25</f>
        <v>0.0571428571428571</v>
      </c>
      <c r="G16" s="59" t="n">
        <f aca="false">$L6*G6/G$25</f>
        <v>0.12</v>
      </c>
      <c r="H16" s="59" t="n">
        <f aca="false">$L6*H6/H$25</f>
        <v>0.0888888888888889</v>
      </c>
      <c r="I16" s="59"/>
    </row>
    <row r="17" customFormat="false" ht="12.75" hidden="false" customHeight="false" outlineLevel="0" collapsed="false">
      <c r="B17" s="57" t="s">
        <v>265</v>
      </c>
      <c r="C17" s="59" t="n">
        <f aca="false">$K7*C7/C$25</f>
        <v>0.114285714285714</v>
      </c>
      <c r="D17" s="59" t="n">
        <f aca="false">$K7*D7/D$25</f>
        <v>0</v>
      </c>
      <c r="E17" s="59" t="n">
        <f aca="false">$K7*E7/E$25</f>
        <v>0.24</v>
      </c>
      <c r="F17" s="59" t="n">
        <f aca="false">$L7*F7/F$25</f>
        <v>0.0571428571428571</v>
      </c>
      <c r="G17" s="59" t="n">
        <f aca="false">$L7*G7/G$25</f>
        <v>0.12</v>
      </c>
      <c r="H17" s="59" t="n">
        <f aca="false">$L7*H7/H$25</f>
        <v>0.0666666666666667</v>
      </c>
      <c r="I17" s="59"/>
    </row>
    <row r="18" customFormat="false" ht="12.75" hidden="false" customHeight="false" outlineLevel="0" collapsed="false">
      <c r="B18" s="57" t="s">
        <v>266</v>
      </c>
      <c r="C18" s="59" t="n">
        <f aca="false">$K8*C8/C$25</f>
        <v>0.257142857142857</v>
      </c>
      <c r="D18" s="59" t="n">
        <f aca="false">$K8*D8/D$25</f>
        <v>0.266666666666667</v>
      </c>
      <c r="E18" s="59" t="n">
        <f aca="false">$K8*E8/E$25</f>
        <v>0.72</v>
      </c>
      <c r="F18" s="59" t="n">
        <f aca="false">$L8*F8/F$25</f>
        <v>0.685714285714286</v>
      </c>
      <c r="G18" s="59" t="n">
        <f aca="false">$L8*G8/G$25</f>
        <v>0.72</v>
      </c>
      <c r="H18" s="59" t="n">
        <f aca="false">$L8*H8/H$25</f>
        <v>0.4</v>
      </c>
      <c r="I18" s="59"/>
    </row>
    <row r="19" customFormat="false" ht="12.75" hidden="false" customHeight="false" outlineLevel="0" collapsed="false">
      <c r="B19" s="57" t="s">
        <v>267</v>
      </c>
      <c r="C19" s="59" t="n">
        <f aca="false">$K9*C9/C$25</f>
        <v>0.171428571428571</v>
      </c>
      <c r="D19" s="59" t="n">
        <f aca="false">$K9*D9/D$25</f>
        <v>0.177777777777778</v>
      </c>
      <c r="E19" s="59" t="n">
        <f aca="false">$K9*E9/E$25</f>
        <v>0.48</v>
      </c>
      <c r="F19" s="59" t="n">
        <f aca="false">$L9*F9/F$25</f>
        <v>0.171428571428571</v>
      </c>
      <c r="G19" s="59" t="n">
        <f aca="false">$L9*G9/G$25</f>
        <v>0.24</v>
      </c>
      <c r="H19" s="59" t="n">
        <f aca="false">$L9*H9/H$25</f>
        <v>0.177777777777778</v>
      </c>
      <c r="I19" s="59"/>
    </row>
    <row r="20" customFormat="false" ht="12.75" hidden="false" customHeight="false" outlineLevel="0" collapsed="false">
      <c r="B20" s="57" t="s">
        <v>268</v>
      </c>
      <c r="C20" s="59" t="n">
        <f aca="false">$K10*C10/C$25</f>
        <v>0.0857142857142857</v>
      </c>
      <c r="D20" s="59" t="n">
        <f aca="false">$K10*D10/D$25</f>
        <v>0.133333333333333</v>
      </c>
      <c r="E20" s="59" t="n">
        <f aca="false">$K10*E10/E$25</f>
        <v>0.24</v>
      </c>
      <c r="F20" s="59" t="n">
        <f aca="false">$L10*F10/F$25</f>
        <v>0.171428571428571</v>
      </c>
      <c r="G20" s="59" t="n">
        <f aca="false">$L10*G10/G$25</f>
        <v>0.24</v>
      </c>
      <c r="H20" s="59" t="n">
        <f aca="false">$L10*H10/H$25</f>
        <v>0.266666666666667</v>
      </c>
      <c r="I20" s="59"/>
    </row>
    <row r="21" customFormat="false" ht="12.75" hidden="false" customHeight="false" outlineLevel="0" collapsed="false">
      <c r="B21" s="57" t="s">
        <v>269</v>
      </c>
      <c r="C21" s="59" t="n">
        <f aca="false">$K11*C11/C$25</f>
        <v>0.0857142857142857</v>
      </c>
      <c r="D21" s="59" t="n">
        <f aca="false">$K11*D11/D$25</f>
        <v>0.0888888888888889</v>
      </c>
      <c r="E21" s="59" t="n">
        <f aca="false">$K11*E11/E$25</f>
        <v>0.24</v>
      </c>
      <c r="F21" s="59" t="n">
        <f aca="false">$L11*F11/F$25</f>
        <v>0.171428571428571</v>
      </c>
      <c r="G21" s="59" t="n">
        <f aca="false">$L11*G11/G$25</f>
        <v>0.24</v>
      </c>
      <c r="H21" s="59" t="n">
        <f aca="false">$L11*H11/H$25</f>
        <v>0.133333333333333</v>
      </c>
      <c r="I21" s="59"/>
    </row>
    <row r="22" customFormat="false" ht="12.75" hidden="false" customHeight="false" outlineLevel="0" collapsed="false">
      <c r="B22" s="57" t="s">
        <v>270</v>
      </c>
      <c r="C22" s="59" t="n">
        <f aca="false">$K12*C12/C$25</f>
        <v>0.0857142857142857</v>
      </c>
      <c r="D22" s="59" t="n">
        <f aca="false">$K12*D12/D$25</f>
        <v>0.133333333333333</v>
      </c>
      <c r="E22" s="59" t="n">
        <f aca="false">$K12*E12/E$25</f>
        <v>0.24</v>
      </c>
      <c r="F22" s="59" t="n">
        <f aca="false">$L12*F12/F$25</f>
        <v>0.171428571428571</v>
      </c>
      <c r="G22" s="59" t="n">
        <f aca="false">$L12*G12/G$25</f>
        <v>0.24</v>
      </c>
      <c r="H22" s="59" t="n">
        <f aca="false">$L12*H12/H$25</f>
        <v>0.133333333333333</v>
      </c>
      <c r="I22" s="59"/>
    </row>
    <row r="23" customFormat="false" ht="12.75" hidden="false" customHeight="false" outlineLevel="0" collapsed="false">
      <c r="B23" s="57" t="s">
        <v>271</v>
      </c>
      <c r="C23" s="59" t="n">
        <f aca="false">$K13*C13/C$25</f>
        <v>0.228571428571429</v>
      </c>
      <c r="D23" s="59" t="n">
        <f aca="false">$K13*D13/D$25</f>
        <v>0.155555555555556</v>
      </c>
      <c r="E23" s="59" t="n">
        <f aca="false">$K13*E13/E$25</f>
        <v>0.56</v>
      </c>
      <c r="F23" s="59" t="n">
        <f aca="false">$L13*F13/F$25</f>
        <v>0.171428571428571</v>
      </c>
      <c r="G23" s="59" t="n">
        <f aca="false">$L13*G13/G$25</f>
        <v>0.28</v>
      </c>
      <c r="H23" s="59" t="n">
        <f aca="false">$L13*H13/H$25</f>
        <v>0.155555555555556</v>
      </c>
      <c r="I23" s="59"/>
    </row>
    <row r="24" customFormat="false" ht="12.75" hidden="false" customHeight="false" outlineLevel="0" collapsed="false">
      <c r="E24" s="4"/>
    </row>
    <row r="25" customFormat="false" ht="12.75" hidden="false" customHeight="false" outlineLevel="0" collapsed="false">
      <c r="B25" s="37" t="s">
        <v>272</v>
      </c>
      <c r="C25" s="1" t="n">
        <f aca="false">'cost calculation'!D11</f>
        <v>70</v>
      </c>
      <c r="D25" s="1" t="n">
        <f aca="false">'cost calculation'!D12</f>
        <v>90</v>
      </c>
      <c r="E25" s="1" t="n">
        <f aca="false">'cost calculation'!D13</f>
        <v>25</v>
      </c>
      <c r="F25" s="1" t="n">
        <f aca="false">'cost calculation'!D14</f>
        <v>35</v>
      </c>
      <c r="G25" s="1" t="n">
        <f aca="false">'cost calculation'!D15</f>
        <v>25</v>
      </c>
      <c r="H25" s="1" t="n">
        <f aca="false">'cost calculation'!D16</f>
        <v>45</v>
      </c>
      <c r="I25" s="1"/>
    </row>
    <row r="27" customFormat="false" ht="12.75" hidden="false" customHeight="false" outlineLevel="0" collapsed="false">
      <c r="C27" s="59" t="n">
        <f aca="false">SUM(C15:C23)</f>
        <v>1.37142857142857</v>
      </c>
      <c r="D27" s="59" t="n">
        <f aca="false">SUM(D15:D23)</f>
        <v>1.26666666666667</v>
      </c>
      <c r="E27" s="59" t="n">
        <f aca="false">SUM(E15:E23)</f>
        <v>3.6</v>
      </c>
      <c r="F27" s="59" t="n">
        <f aca="false">SUM(F15:F23)</f>
        <v>2</v>
      </c>
      <c r="G27" s="59" t="n">
        <f aca="false">SUM(G15:G23)</f>
        <v>2.68</v>
      </c>
      <c r="H27" s="59" t="n">
        <f aca="false">SUM(H15:H23)</f>
        <v>1.68888888888889</v>
      </c>
      <c r="I27" s="59"/>
    </row>
    <row r="28" customFormat="false" ht="12.75" hidden="false" customHeight="false" outlineLevel="0" collapsed="false">
      <c r="C28" s="51" t="n">
        <f aca="false">'cost calculation'!$E11*'Characteristic analysis'!C27</f>
        <v>1.37142857142857</v>
      </c>
      <c r="D28" s="51" t="n">
        <f aca="false">'cost calculation'!$E12*'Characteristic analysis'!D27</f>
        <v>0</v>
      </c>
      <c r="E28" s="51" t="n">
        <f aca="false">'cost calculation'!$E13*'Characteristic analysis'!E27</f>
        <v>3.6</v>
      </c>
      <c r="F28" s="51" t="n">
        <f aca="false">'cost calculation'!$E14*'Characteristic analysis'!F27</f>
        <v>0</v>
      </c>
      <c r="G28" s="51" t="n">
        <f aca="false">'cost calculation'!$E15*'Characteristic analysis'!G27</f>
        <v>0</v>
      </c>
      <c r="H28" s="51" t="n">
        <f aca="false">'cost calculation'!$E16*'Characteristic analysis'!H27</f>
        <v>1.68888888888889</v>
      </c>
      <c r="I28" s="51"/>
      <c r="J28" s="9" t="n">
        <f aca="false">SUM(C28:I28)</f>
        <v>6.66031746031746</v>
      </c>
    </row>
    <row r="29" customFormat="false" ht="12.75" hidden="false" customHeight="false" outlineLevel="0" collapsed="false">
      <c r="C29" s="51" t="n">
        <f aca="false">'cost calculation'!$E11*(C5*K5+C6*K6+C7*K7+C8*K8+C9*K9+C10*K10+C11*K11+C12*K12+C13*K13)</f>
        <v>96</v>
      </c>
      <c r="D29" s="51" t="n">
        <f aca="false">'cost calculation'!$E12*(D5*$L5+D6*$L6+D7*$L7+D8*$L8+D9*$L9+D10*$L10+D11*$L11+D12*$L12+D13*$L13)</f>
        <v>0</v>
      </c>
      <c r="E29" s="51" t="n">
        <f aca="false">'cost calculation'!$E13*(E5*$L5+E6*$L6+E7*$L7+E8*$L8+E9*$L9+E10*$L10+E11*$L11+E12*$L12+E13*$L13)</f>
        <v>67</v>
      </c>
      <c r="F29" s="51" t="n">
        <f aca="false">'cost calculation'!$E14*(F5*$L5+F6*$L6+F7*$L7+F8*$L8+F9*$L9+F10*$L10+F11*$L11+F12*$L12+F13*$L13)</f>
        <v>0</v>
      </c>
      <c r="G29" s="51" t="n">
        <f aca="false">'cost calculation'!$E15*(G5*$L5+G6*$L6+G7*$L7+G8*$L8+G9*$L9+G10*$L10+G11*$L11+G12*$L12+G13*$L13)</f>
        <v>0</v>
      </c>
      <c r="H29" s="51" t="n">
        <f aca="false">'cost calculation'!$E16*(H5*$L5+H6*$L6+H7*$L7+H8*$L8+H9*$L9+H10*$L10+H11*$L11+H12*$L12+H13*$L13)</f>
        <v>76</v>
      </c>
      <c r="I29" s="51"/>
      <c r="J29" s="9" t="n">
        <f aca="false">SUM(C29:I29)</f>
        <v>239</v>
      </c>
    </row>
  </sheetData>
  <mergeCells count="3">
    <mergeCell ref="C3:F3"/>
    <mergeCell ref="G3:I3"/>
    <mergeCell ref="K3:L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BOSCH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2019-06-12T13:39:39Z</dcterms:created>
  <dc:creator>Lauterbach Kai (BEG/ESB2)</dc:creator>
  <dc:description/>
  <dc:language>de-DE</dc:language>
  <cp:lastModifiedBy/>
  <dcterms:modified xsi:type="dcterms:W3CDTF">2019-07-16T07:59:06Z</dcterms:modified>
  <cp:revision>417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