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"/>
    </mc:Choice>
  </mc:AlternateContent>
  <xr:revisionPtr revIDLastSave="0" documentId="10_ncr:8100000_{82CE67D8-D579-4E16-8497-810014F632EE}" xr6:coauthVersionLast="34" xr6:coauthVersionMax="36" xr10:uidLastSave="{00000000-0000-0000-0000-000000000000}"/>
  <bookViews>
    <workbookView xWindow="0" yWindow="0" windowWidth="28800" windowHeight="14145" activeTab="1" xr2:uid="{00000000-000D-0000-FFFF-FFFF00000000}"/>
  </bookViews>
  <sheets>
    <sheet name="Member" sheetId="1" r:id="rId1"/>
    <sheet name="Weapons" sheetId="3" r:id="rId2"/>
    <sheet name="Characteristik analyse" sheetId="2" r:id="rId3"/>
    <sheet name="Boxe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88" i="3" s="1"/>
  <c r="J71" i="3"/>
  <c r="J70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66" i="3" s="1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H24" i="1"/>
  <c r="H25" i="1"/>
  <c r="H26" i="1"/>
  <c r="I26" i="1" s="1"/>
  <c r="H27" i="1"/>
  <c r="I27" i="1" s="1"/>
  <c r="H28" i="1"/>
  <c r="I28" i="1" s="1"/>
  <c r="H29" i="1"/>
  <c r="I29" i="1" s="1"/>
  <c r="H30" i="1"/>
  <c r="H31" i="1"/>
  <c r="I31" i="1" s="1"/>
  <c r="H32" i="1"/>
  <c r="H33" i="1"/>
  <c r="I33" i="1" s="1"/>
  <c r="H34" i="1"/>
  <c r="H35" i="1"/>
  <c r="H36" i="1"/>
  <c r="H37" i="1"/>
  <c r="I37" i="1" s="1"/>
  <c r="H38" i="1"/>
  <c r="I38" i="1" s="1"/>
  <c r="H39" i="1"/>
  <c r="I39" i="1" s="1"/>
  <c r="H40" i="1"/>
  <c r="I40" i="1" s="1"/>
  <c r="H23" i="1"/>
  <c r="I23" i="1" s="1"/>
  <c r="I24" i="1"/>
  <c r="I25" i="1"/>
  <c r="I30" i="1"/>
  <c r="I32" i="1"/>
  <c r="I34" i="1"/>
  <c r="I35" i="1"/>
  <c r="I36" i="1"/>
  <c r="J44" i="3" l="1"/>
  <c r="J22" i="3"/>
  <c r="I41" i="1"/>
  <c r="B6" i="1" s="1"/>
  <c r="E7" i="4"/>
  <c r="G7" i="4" s="1"/>
  <c r="C3" i="1"/>
  <c r="C18" i="4"/>
  <c r="E17" i="4"/>
  <c r="G17" i="4"/>
  <c r="E16" i="4"/>
  <c r="G16" i="4"/>
  <c r="E15" i="4"/>
  <c r="G15" i="4" s="1"/>
  <c r="E14" i="4"/>
  <c r="G14" i="4"/>
  <c r="E13" i="4"/>
  <c r="G13" i="4"/>
  <c r="E12" i="4"/>
  <c r="G12" i="4"/>
  <c r="E11" i="4"/>
  <c r="G11" i="4" s="1"/>
  <c r="E10" i="4"/>
  <c r="G10" i="4"/>
  <c r="E9" i="4"/>
  <c r="G9" i="4"/>
  <c r="E8" i="4"/>
  <c r="G8" i="4"/>
  <c r="E6" i="4"/>
  <c r="G6" i="4" s="1"/>
  <c r="E5" i="4"/>
  <c r="G5" i="4"/>
  <c r="E4" i="4"/>
  <c r="G4" i="4"/>
  <c r="I24" i="2"/>
  <c r="I19" i="2" s="1"/>
  <c r="H24" i="2"/>
  <c r="H21" i="2" s="1"/>
  <c r="G24" i="2"/>
  <c r="G22" i="2" s="1"/>
  <c r="F24" i="2"/>
  <c r="F17" i="2" s="1"/>
  <c r="E24" i="2"/>
  <c r="E16" i="2" s="1"/>
  <c r="D24" i="2"/>
  <c r="D19" i="2" s="1"/>
  <c r="C24" i="2"/>
  <c r="C15" i="2" s="1"/>
  <c r="M11" i="2"/>
  <c r="M10" i="2"/>
  <c r="M9" i="2"/>
  <c r="M8" i="2"/>
  <c r="M7" i="2"/>
  <c r="M6" i="2"/>
  <c r="D19" i="1"/>
  <c r="F13" i="1"/>
  <c r="F14" i="1"/>
  <c r="F15" i="1"/>
  <c r="F16" i="1"/>
  <c r="F17" i="1"/>
  <c r="F18" i="1"/>
  <c r="F12" i="1"/>
  <c r="G18" i="4" l="1"/>
  <c r="D18" i="2"/>
  <c r="I16" i="2"/>
  <c r="I22" i="2"/>
  <c r="I15" i="2"/>
  <c r="E15" i="2"/>
  <c r="I21" i="2"/>
  <c r="I17" i="2"/>
  <c r="I20" i="2"/>
  <c r="F19" i="1"/>
  <c r="I18" i="2"/>
  <c r="F19" i="2"/>
  <c r="F16" i="2"/>
  <c r="F15" i="2"/>
  <c r="F20" i="2"/>
  <c r="F18" i="2"/>
  <c r="F22" i="2"/>
  <c r="E20" i="2"/>
  <c r="G15" i="2"/>
  <c r="C16" i="2"/>
  <c r="G17" i="2"/>
  <c r="G16" i="2"/>
  <c r="G20" i="2"/>
  <c r="C20" i="2"/>
  <c r="G21" i="2"/>
  <c r="G19" i="2"/>
  <c r="G18" i="2"/>
  <c r="H17" i="2"/>
  <c r="C17" i="2"/>
  <c r="H15" i="2"/>
  <c r="E18" i="2"/>
  <c r="E17" i="2"/>
  <c r="H19" i="2"/>
  <c r="E21" i="2"/>
  <c r="H20" i="2"/>
  <c r="H18" i="2"/>
  <c r="C19" i="2"/>
  <c r="D16" i="2"/>
  <c r="C21" i="2"/>
  <c r="C18" i="2"/>
  <c r="D15" i="2"/>
  <c r="H16" i="2"/>
  <c r="D17" i="2"/>
  <c r="E22" i="2"/>
  <c r="D21" i="2"/>
  <c r="C22" i="2"/>
  <c r="H22" i="2"/>
  <c r="E19" i="2"/>
  <c r="D20" i="2"/>
  <c r="F21" i="2"/>
  <c r="D22" i="2"/>
  <c r="B7" i="1" l="1"/>
</calcChain>
</file>

<file path=xl/sharedStrings.xml><?xml version="1.0" encoding="utf-8"?>
<sst xmlns="http://schemas.openxmlformats.org/spreadsheetml/2006/main" count="424" uniqueCount="135">
  <si>
    <t>gold</t>
  </si>
  <si>
    <t>axt</t>
  </si>
  <si>
    <t>morgenstern</t>
  </si>
  <si>
    <t>schwert</t>
  </si>
  <si>
    <t>zweihänder</t>
  </si>
  <si>
    <t>hellebarde</t>
  </si>
  <si>
    <t>wurfwaffen</t>
  </si>
  <si>
    <t>armbrust</t>
  </si>
  <si>
    <t>bogen</t>
  </si>
  <si>
    <t>leichte rüstung</t>
  </si>
  <si>
    <t>helm</t>
  </si>
  <si>
    <t>schild</t>
  </si>
  <si>
    <t>dolch (+1)</t>
  </si>
  <si>
    <t>keule</t>
  </si>
  <si>
    <t>speer</t>
  </si>
  <si>
    <t>kurzbogen</t>
  </si>
  <si>
    <t>squig schubser</t>
  </si>
  <si>
    <t>ball und kette</t>
  </si>
  <si>
    <t>big uns</t>
  </si>
  <si>
    <t>cave squig</t>
  </si>
  <si>
    <t>ork boy</t>
  </si>
  <si>
    <t>troll</t>
  </si>
  <si>
    <t>kosten</t>
  </si>
  <si>
    <t>anzahl</t>
  </si>
  <si>
    <t>summe</t>
  </si>
  <si>
    <t>zu verteilen</t>
  </si>
  <si>
    <t>Kai</t>
  </si>
  <si>
    <t>Orks &amp; Goblins</t>
  </si>
  <si>
    <t>Warband</t>
  </si>
  <si>
    <t>verteilt</t>
  </si>
  <si>
    <t>zweihänder, leichte rüstung</t>
  </si>
  <si>
    <t>2 dolche/schwerter</t>
  </si>
  <si>
    <t>2 dolche/äxte/schwerter</t>
  </si>
  <si>
    <t>Mögliche einheiten</t>
  </si>
  <si>
    <t>Ausrüstung</t>
  </si>
  <si>
    <t>je 1 dolch/schwert</t>
  </si>
  <si>
    <t>je 1 speer 3 schild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</si>
  <si>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</si>
  <si>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</si>
  <si>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</si>
  <si>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</si>
  <si>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</si>
  <si>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</si>
  <si>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</si>
  <si>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</si>
  <si>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</si>
  <si>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</si>
  <si>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</si>
  <si>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Boss</t>
  </si>
  <si>
    <t>Schamane</t>
  </si>
  <si>
    <t>goblin war</t>
  </si>
  <si>
    <t>squig</t>
  </si>
  <si>
    <t>2D6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</si>
  <si>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</si>
  <si>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</si>
  <si>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</si>
  <si>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</si>
  <si>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</si>
  <si>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</si>
  <si>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</si>
  <si>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</si>
  <si>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</si>
  <si>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Characteristik Analyse</t>
  </si>
  <si>
    <t>gewichtung</t>
  </si>
  <si>
    <t>Gesamt</t>
  </si>
  <si>
    <t>€/Figur</t>
  </si>
  <si>
    <t>goblin warrior (max 2x anz boyz)</t>
  </si>
  <si>
    <t>schamane (0-1)</t>
  </si>
  <si>
    <t>ork boss (1)</t>
  </si>
  <si>
    <t>heroes</t>
  </si>
  <si>
    <t>henchmen</t>
  </si>
  <si>
    <t>-</t>
  </si>
  <si>
    <t>Bogen</t>
  </si>
  <si>
    <t>gemischt</t>
  </si>
  <si>
    <t>Äxte (1h/2h/schilde)</t>
  </si>
  <si>
    <t>Schwert/Banner</t>
  </si>
  <si>
    <t>Kosten Warband</t>
  </si>
  <si>
    <t>Genutzte figuren</t>
  </si>
  <si>
    <t>Schwert/Axt</t>
  </si>
  <si>
    <t>Keule/Schwert/Schuld</t>
  </si>
  <si>
    <t>€/Packung</t>
  </si>
  <si>
    <t>2h Äxte</t>
  </si>
  <si>
    <t>Orc Greatax Regiment (Kings of War)</t>
  </si>
  <si>
    <t>Typ</t>
  </si>
  <si>
    <t>cc</t>
  </si>
  <si>
    <t>armor</t>
  </si>
  <si>
    <t>mw</t>
  </si>
  <si>
    <t>30"</t>
  </si>
  <si>
    <t>Range</t>
  </si>
  <si>
    <t>Move or Fire</t>
  </si>
  <si>
    <t>SP</t>
  </si>
  <si>
    <t>24"</t>
  </si>
  <si>
    <t>16"</t>
  </si>
  <si>
    <t>user</t>
  </si>
  <si>
    <t>Strike First, Unwiedly, Cavalery Bonus</t>
  </si>
  <si>
    <t>user+1</t>
  </si>
  <si>
    <t>Heavy, Difficult to Use</t>
  </si>
  <si>
    <t>Two-Handed</t>
  </si>
  <si>
    <t>+1 enemy armour save</t>
  </si>
  <si>
    <t>parry</t>
  </si>
  <si>
    <t>user+2</t>
  </si>
  <si>
    <t>Two-Handed, Last strike</t>
  </si>
  <si>
    <t>cutting edge</t>
  </si>
  <si>
    <t>Two-Handed, Incredible, Force, Cumbersome, Unwieldy, Random</t>
  </si>
  <si>
    <t>save 6 D6</t>
  </si>
  <si>
    <t>save 5+ D6</t>
  </si>
  <si>
    <t>12"</t>
  </si>
  <si>
    <t>Warband Rating</t>
  </si>
  <si>
    <t>Exp</t>
  </si>
  <si>
    <t>2 Orc War Drum (Kings of War)</t>
  </si>
  <si>
    <t>3 Ogre Berserker Braves (Kings of War)</t>
  </si>
  <si>
    <t>Orc Flagger (Kings of War)</t>
  </si>
  <si>
    <t>10 Orc Morax Troop (Kings of War)</t>
  </si>
  <si>
    <t>10 Orc Skulks (Kings of War)</t>
  </si>
  <si>
    <t>20 Bonesplitterz Savage Orruks (GW)</t>
  </si>
  <si>
    <t>Orc Shaman (Avatars of War)</t>
  </si>
  <si>
    <t>Orcs Troll Bruiser (Kings Of War)</t>
  </si>
  <si>
    <t>3 Goblin Speerträger (Gamezone)</t>
  </si>
  <si>
    <t>3  Fiese Schlitzer (GW)</t>
  </si>
  <si>
    <t>Nartz (Freebooters Fate)</t>
  </si>
  <si>
    <t>Goblin Hero (Gamezone)</t>
  </si>
  <si>
    <t>10 Orruks (GW)</t>
  </si>
  <si>
    <t>Gemischt</t>
  </si>
  <si>
    <t>€ genutzt/Packung</t>
  </si>
  <si>
    <t>v1.2</t>
  </si>
  <si>
    <t>user+1 (1st turn per h-t-h cc)</t>
  </si>
  <si>
    <t xml:space="preserve">Mad Cap Mushroom </t>
  </si>
  <si>
    <t>Goblin only</t>
  </si>
  <si>
    <t>boss</t>
  </si>
  <si>
    <t>schamane</t>
  </si>
  <si>
    <t>big'uns</t>
  </si>
  <si>
    <t>goblins</t>
  </si>
  <si>
    <t>ausrüstung gesamt</t>
  </si>
  <si>
    <t>big'uns (0-3)</t>
  </si>
  <si>
    <t>Prozentuale Nutzung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</si>
</sst>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_ ;[Red]\-#,##0.00\ 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0" fillId="2" borderId="0" xfId="0" applyFill="1" applyAlignment="1">
      <alignment wrapText="1"/>
    </xf>
    <xf numFmtId="8" fontId="0" fillId="0" borderId="0" xfId="0" applyNumberFormat="1"/>
    <xf numFmtId="8" fontId="1" fillId="0" borderId="0" xfId="0" applyNumberFormat="1" applyFont="1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0" borderId="0" xfId="0" quotePrefix="1"/>
    <xf numFmtId="0" fontId="2" fillId="0" borderId="2" xfId="0" applyFont="1" applyBorder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textRotation="90"/>
    </xf>
    <xf numFmtId="164" fontId="0" fillId="0" borderId="0" xfId="0" applyNumberFormat="1"/>
  </cellXfs>
  <cellStyles count="1">
    <cellStyle name="Standard" xfId="0" builtinId="0"/>
  </cellStyles>
  <dxfs count="33">
    <dxf>
      <numFmt numFmtId="164" formatCode="#,##0.00_ ;[Red]\-#,##0.00\ 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indexed="64"/>
        </bottom>
      </border>
    </dxf>
    <dxf>
      <border outline="0">
        <bottom style="double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border outline="0">
        <bottom style="double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border outline="0">
        <bottom style="double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border outline="0">
        <bottom style="double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indexed="64"/>
        </bottom>
      </border>
    </dxf>
    <dxf>
      <border outline="0">
        <bottom style="double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fill>
        <patternFill patternType="solid">
          <fgColor indexed="64"/>
          <bgColor rgb="FFFFC000"/>
        </patternFill>
      </fill>
      <alignment horizontal="general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917802-B44D-499F-9629-F449A9717EB8}" name="Tabelle2" displayName="Tabelle2" ref="B22:I40" totalsRowShown="0" headerRowDxfId="27" headerRowBorderDxfId="25" tableBorderDxfId="26">
  <autoFilter ref="B22:I40" xr:uid="{44A6AEBB-554F-4429-9958-59CC72347D72}"/>
  <tableColumns count="8">
    <tableColumn id="1" xr3:uid="{C3F7CADD-1D9B-485D-A98F-A461132198D8}" name="ausrüstung gesamt"/>
    <tableColumn id="2" xr3:uid="{E1B629AA-5934-496E-AE67-61F0057A8E61}" name="Typ"/>
    <tableColumn id="3" xr3:uid="{48A7FC81-357E-4698-9EC6-7293C8B7F0AB}" name="Range"/>
    <tableColumn id="4" xr3:uid="{7911AAC7-DEDA-4F77-975E-065359528994}" name="S"/>
    <tableColumn id="5" xr3:uid="{F112F27E-2831-4F67-B715-59D2957BBD71}" name="SP"/>
    <tableColumn id="6" xr3:uid="{BE0B4CE5-22FF-4815-9117-19EF8B707F9B}" name="gold/stück"/>
    <tableColumn id="7" xr3:uid="{E1FB3943-AA28-4F2A-96CB-CB370CF8456C}" name="anzahl">
      <calculatedColumnFormula>Weapons!I4+Weapons!I26+Weapons!I48+Weapons!I70</calculatedColumnFormula>
    </tableColumn>
    <tableColumn id="8" xr3:uid="{D5BC51F7-A5CF-4986-B4E0-209C1AB4E6E7}" name="kosten">
      <calculatedColumnFormula>H23*G23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72B454-E953-427D-821E-0D80E7563EFB}" name="Tabelle210" displayName="Tabelle210" ref="C3:J21" totalsRowShown="0" headerRowDxfId="14" headerRowBorderDxfId="12" tableBorderDxfId="13">
  <autoFilter ref="C3:J21" xr:uid="{AFEABBA7-91D9-46A8-A6D9-78F14A02B2E7}"/>
  <tableColumns count="8">
    <tableColumn id="1" xr3:uid="{F5EB73A5-5414-45EE-8BA8-02A697C62F24}" name="boss"/>
    <tableColumn id="2" xr3:uid="{6FFF486D-74DF-452E-B7FA-2D6515DA4D53}" name="Typ"/>
    <tableColumn id="3" xr3:uid="{110D57DA-CEA1-48E5-9F87-FDF024F729E9}" name="Range"/>
    <tableColumn id="4" xr3:uid="{4927F1BC-A5CE-4DD4-8D4B-32683EC16EF4}" name="S"/>
    <tableColumn id="5" xr3:uid="{B29E183E-80EA-44EC-A977-492A910D1305}" name="SP"/>
    <tableColumn id="6" xr3:uid="{A20EE973-5D6C-4DC5-9358-034AF2068E16}" name="gold/stück"/>
    <tableColumn id="7" xr3:uid="{E64F7803-1FD3-47FB-9C51-EB57F45F7149}" name="anzahl"/>
    <tableColumn id="8" xr3:uid="{2C948D2C-95CE-4610-ADE8-330CD584829A}" name="kosten">
      <calculatedColumnFormula>I4*H4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034179-7FCF-4AE7-A8C7-00A34D37A4D8}" name="Tabelle21011" displayName="Tabelle21011" ref="C25:J43" totalsRowShown="0" headerRowDxfId="11" headerRowBorderDxfId="9" tableBorderDxfId="10">
  <autoFilter ref="C25:J43" xr:uid="{E5A65A45-A340-4682-8EF3-211FAAD8669A}"/>
  <tableColumns count="8">
    <tableColumn id="1" xr3:uid="{A53CC773-0203-4F5C-B7EC-780905AFA8F1}" name="schamane"/>
    <tableColumn id="2" xr3:uid="{5EA295C1-9847-43CC-B040-AFE69F1366F7}" name="Typ"/>
    <tableColumn id="3" xr3:uid="{60893CED-C72D-432E-B4E5-D3B179621D44}" name="Range"/>
    <tableColumn id="4" xr3:uid="{EC17262E-2D9D-42B2-A907-D895AE1CF8F2}" name="S"/>
    <tableColumn id="5" xr3:uid="{64CA7C31-C328-42AA-940A-17CAFEEF2730}" name="SP"/>
    <tableColumn id="6" xr3:uid="{2BE03827-E168-424C-8C1B-6CAEC6E86593}" name="gold/stück"/>
    <tableColumn id="7" xr3:uid="{ABF3F9DC-586E-49A9-A5C5-3FA93561388A}" name="anzahl"/>
    <tableColumn id="8" xr3:uid="{29765055-B208-4735-8801-0FCC51160A82}" name="kosten">
      <calculatedColumnFormula>I26*H26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E492FB1-9556-429A-8F67-4B6950C5B294}" name="Tabelle21012" displayName="Tabelle21012" ref="C47:J65" totalsRowShown="0" headerRowDxfId="8" headerRowBorderDxfId="6" tableBorderDxfId="7">
  <autoFilter ref="C47:J65" xr:uid="{BA77243D-D832-49A7-A71B-DA40B06A6907}"/>
  <tableColumns count="8">
    <tableColumn id="1" xr3:uid="{96C0524C-6310-4C91-8F84-0D1F9E816C7E}" name="big'uns"/>
    <tableColumn id="2" xr3:uid="{5E8FDC86-4004-4B76-A01D-079DDD0617B2}" name="Typ"/>
    <tableColumn id="3" xr3:uid="{10021E3A-D404-47D3-A9C7-0889FF619D6A}" name="Range"/>
    <tableColumn id="4" xr3:uid="{F9F543EF-381D-4911-95FB-0EB0564D81ED}" name="S"/>
    <tableColumn id="5" xr3:uid="{AA0EE3E2-0A80-42E8-9D16-BC067EAF89EC}" name="SP"/>
    <tableColumn id="6" xr3:uid="{BDB34D96-3F1E-4B02-8AA5-E6F9EF3BFF9A}" name="gold/stück"/>
    <tableColumn id="7" xr3:uid="{69AB72E5-4520-4F0D-804A-9B06114A85C3}" name="anzahl"/>
    <tableColumn id="8" xr3:uid="{C6BDC6F1-6063-4E78-9C93-5F1C80ED5410}" name="kosten">
      <calculatedColumnFormula>I48*H48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AD1756-2EE5-4B8E-BD8B-BFCB45F5CEAF}" name="Tabelle2101213" displayName="Tabelle2101213" ref="C69:J87" totalsRowShown="0" headerRowDxfId="5" headerRowBorderDxfId="3" tableBorderDxfId="4">
  <autoFilter ref="C69:J87" xr:uid="{F5993C53-11DE-449B-AEBF-053143094B0D}"/>
  <tableColumns count="8">
    <tableColumn id="1" xr3:uid="{0296A0F8-9319-4411-AC1A-07BB35E300D2}" name="goblins"/>
    <tableColumn id="2" xr3:uid="{4A108C9A-16A4-4542-BE17-0F2998E44B58}" name="Typ"/>
    <tableColumn id="3" xr3:uid="{2C984FF7-A56A-4F4B-A977-10A461999CDF}" name="Range"/>
    <tableColumn id="4" xr3:uid="{ED5BA748-B650-4BEB-A7C8-825104B3F7DA}" name="S"/>
    <tableColumn id="5" xr3:uid="{31E0E70E-EEAE-4678-AB6C-C3336C905C2C}" name="SP"/>
    <tableColumn id="6" xr3:uid="{BF88A6AA-DA83-410A-9B46-99F116A7CD84}" name="gold/stück"/>
    <tableColumn id="7" xr3:uid="{52ECD462-D386-4835-9FF2-9FF785A29353}" name="anzahl"/>
    <tableColumn id="8" xr3:uid="{1CD894EA-A36E-4F51-9383-4D493C603B9A}" name="kosten">
      <calculatedColumnFormula>I70*H70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E16604-D8D1-4C69-B280-F570770AF240}" name="Tabelle4" displayName="Tabelle4" ref="B3:H17" totalsRowShown="0" headerRowDxfId="32">
  <autoFilter ref="B3:H17" xr:uid="{30593F58-FB8B-4941-8604-A0FBCEF09A91}"/>
  <tableColumns count="7">
    <tableColumn id="1" xr3:uid="{320E3AE4-66E9-4E58-AE33-840E6BEC4162}" name="Mögliche einheiten" dataDxfId="31"/>
    <tableColumn id="2" xr3:uid="{1E1E82CF-332B-447C-85E2-C5C032920B8B}" name="€/Packung" dataDxfId="30"/>
    <tableColumn id="3" xr3:uid="{8376770F-A2D7-4268-A7F3-BC48CC588BF8}" name="Ausrüstung"/>
    <tableColumn id="4" xr3:uid="{804B05B3-5F01-4C54-A035-85A7C16ED018}" name="€/Figur" dataDxfId="29"/>
    <tableColumn id="5" xr3:uid="{DFB46912-9C74-4E20-93C8-CCFB57123305}" name="Genutzte figuren"/>
    <tableColumn id="6" xr3:uid="{F29DEE1E-ED49-44B7-8D41-83BE77CE9F69}" name="€ genutzt/Packung" dataDxfId="28">
      <calculatedColumnFormula>F4*E4</calculatedColumnFormula>
    </tableColumn>
    <tableColumn id="7" xr3:uid="{1FBCF302-A365-4A98-9AA1-B20E5B18E736}" name="Prozentuale Nutzung" dataDxfId="0">
      <calculatedColumnFormula>100*Tabelle4[[#This Row],[€ genutzt/Packung]]/Tabelle4[[#This Row],[€/Packung]]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118"/>
  <sheetViews>
    <sheetView topLeftCell="A7" zoomScaleNormal="100" workbookViewId="0">
      <selection activeCell="C7" sqref="C7"/>
    </sheetView>
  </sheetViews>
  <sheetFormatPr baseColWidth="10" defaultColWidth="10.7109375" defaultRowHeight="12.75" x14ac:dyDescent="0.2"/>
  <cols>
    <col min="1" max="2" width="28.28515625" bestFit="1" customWidth="1"/>
    <col min="3" max="3" width="7.42578125" bestFit="1" customWidth="1"/>
    <col min="4" max="4" width="9.42578125" style="6" bestFit="1" customWidth="1"/>
    <col min="5" max="5" width="25" bestFit="1" customWidth="1"/>
    <col min="6" max="6" width="55.85546875" bestFit="1" customWidth="1"/>
    <col min="7" max="7" width="13.140625" bestFit="1" customWidth="1"/>
    <col min="8" max="9" width="9.7109375" bestFit="1" customWidth="1"/>
    <col min="10" max="10" width="5.7109375" style="6" bestFit="1" customWidth="1"/>
    <col min="11" max="11" width="6.85546875" style="6" bestFit="1" customWidth="1"/>
    <col min="12" max="12" width="25.42578125" style="6" bestFit="1" customWidth="1"/>
    <col min="13" max="13" width="21.28515625" style="6" bestFit="1" customWidth="1"/>
    <col min="14" max="14" width="10.7109375" bestFit="1" customWidth="1"/>
    <col min="15" max="16" width="7.42578125" bestFit="1" customWidth="1"/>
    <col min="17" max="18" width="12.42578125" bestFit="1" customWidth="1"/>
    <col min="19" max="19" width="18.28515625" bestFit="1" customWidth="1"/>
    <col min="20" max="20" width="5.7109375" style="6" bestFit="1" customWidth="1"/>
    <col min="21" max="21" width="6.85546875" style="6" bestFit="1" customWidth="1"/>
    <col min="22" max="22" width="6.7109375" style="6" bestFit="1" customWidth="1"/>
    <col min="23" max="23" width="55.85546875" style="6" bestFit="1" customWidth="1"/>
    <col min="24" max="24" width="10.7109375" bestFit="1" customWidth="1"/>
    <col min="25" max="26" width="7.42578125" bestFit="1" customWidth="1"/>
    <col min="27" max="27" width="13" bestFit="1" customWidth="1"/>
    <col min="28" max="28" width="23.85546875" bestFit="1" customWidth="1"/>
  </cols>
  <sheetData>
    <row r="2" spans="1:6" ht="18" x14ac:dyDescent="0.25">
      <c r="A2" s="11" t="s">
        <v>26</v>
      </c>
      <c r="B2" s="22" t="s">
        <v>27</v>
      </c>
      <c r="C2" s="22"/>
      <c r="D2" s="22"/>
      <c r="E2" s="24">
        <v>43332</v>
      </c>
    </row>
    <row r="3" spans="1:6" s="6" customFormat="1" ht="18" x14ac:dyDescent="0.25">
      <c r="A3" s="11" t="s">
        <v>124</v>
      </c>
      <c r="B3" s="11" t="s">
        <v>107</v>
      </c>
      <c r="C3" s="10">
        <f>5*SUM(D12:D18)+D12*E12+D13*E13+D14*E14+D15*E15+D16*E16+D17*E17+D18*E18</f>
        <v>140</v>
      </c>
      <c r="D3" s="10"/>
      <c r="E3" s="23"/>
    </row>
    <row r="5" spans="1:6" ht="15" x14ac:dyDescent="0.2">
      <c r="A5" s="4" t="s">
        <v>0</v>
      </c>
      <c r="B5" s="4">
        <v>500</v>
      </c>
    </row>
    <row r="6" spans="1:6" ht="15" x14ac:dyDescent="0.2">
      <c r="A6" s="4" t="s">
        <v>29</v>
      </c>
      <c r="B6" s="4">
        <f>F19+Member!I41</f>
        <v>545</v>
      </c>
    </row>
    <row r="7" spans="1:6" x14ac:dyDescent="0.2">
      <c r="A7" t="s">
        <v>25</v>
      </c>
      <c r="B7">
        <f>B5-B6</f>
        <v>-45</v>
      </c>
    </row>
    <row r="9" spans="1:6" s="6" customFormat="1" x14ac:dyDescent="0.2"/>
    <row r="10" spans="1:6" s="6" customFormat="1" x14ac:dyDescent="0.2"/>
    <row r="11" spans="1:6" x14ac:dyDescent="0.2">
      <c r="B11" s="12" t="s">
        <v>28</v>
      </c>
      <c r="C11" s="12" t="s">
        <v>37</v>
      </c>
      <c r="D11" s="12" t="s">
        <v>23</v>
      </c>
      <c r="E11" s="12" t="s">
        <v>108</v>
      </c>
      <c r="F11" s="12" t="s">
        <v>24</v>
      </c>
    </row>
    <row r="12" spans="1:6" x14ac:dyDescent="0.2">
      <c r="B12" t="s">
        <v>68</v>
      </c>
      <c r="C12">
        <v>80</v>
      </c>
      <c r="D12">
        <v>1</v>
      </c>
      <c r="E12" s="6">
        <v>20</v>
      </c>
      <c r="F12">
        <f>D12*C12</f>
        <v>80</v>
      </c>
    </row>
    <row r="13" spans="1:6" x14ac:dyDescent="0.2">
      <c r="B13" t="s">
        <v>67</v>
      </c>
      <c r="C13">
        <v>40</v>
      </c>
      <c r="D13">
        <v>1</v>
      </c>
      <c r="E13" s="6">
        <v>10</v>
      </c>
      <c r="F13">
        <f>D13*C13</f>
        <v>40</v>
      </c>
    </row>
    <row r="14" spans="1:6" x14ac:dyDescent="0.2">
      <c r="B14" t="s">
        <v>133</v>
      </c>
      <c r="C14">
        <v>40</v>
      </c>
      <c r="D14">
        <v>3</v>
      </c>
      <c r="E14" s="6">
        <v>15</v>
      </c>
      <c r="F14">
        <f>D14*C14</f>
        <v>120</v>
      </c>
    </row>
    <row r="15" spans="1:6" x14ac:dyDescent="0.2">
      <c r="B15" t="s">
        <v>66</v>
      </c>
      <c r="C15">
        <v>15</v>
      </c>
      <c r="D15">
        <v>3</v>
      </c>
      <c r="E15" s="6">
        <v>0</v>
      </c>
      <c r="F15">
        <f>D15*C15</f>
        <v>45</v>
      </c>
    </row>
    <row r="16" spans="1:6" x14ac:dyDescent="0.2">
      <c r="B16" t="s">
        <v>19</v>
      </c>
      <c r="C16">
        <v>15</v>
      </c>
      <c r="D16">
        <v>0</v>
      </c>
      <c r="E16" s="6">
        <v>0</v>
      </c>
      <c r="F16">
        <f>D16*C16</f>
        <v>0</v>
      </c>
    </row>
    <row r="17" spans="1:9" x14ac:dyDescent="0.2">
      <c r="B17" t="s">
        <v>20</v>
      </c>
      <c r="C17">
        <v>25</v>
      </c>
      <c r="D17">
        <v>5</v>
      </c>
      <c r="E17" s="6">
        <v>0</v>
      </c>
      <c r="F17">
        <f>D17*C17</f>
        <v>125</v>
      </c>
    </row>
    <row r="18" spans="1:9" ht="13.5" thickBot="1" x14ac:dyDescent="0.25">
      <c r="B18" s="5" t="s">
        <v>21</v>
      </c>
      <c r="C18" s="5">
        <v>200</v>
      </c>
      <c r="D18" s="5">
        <v>0</v>
      </c>
      <c r="E18" s="5">
        <v>0</v>
      </c>
      <c r="F18" s="5">
        <f>D18*C18</f>
        <v>0</v>
      </c>
    </row>
    <row r="19" spans="1:9" ht="13.5" thickTop="1" x14ac:dyDescent="0.2">
      <c r="B19" s="17" t="s">
        <v>64</v>
      </c>
      <c r="D19">
        <f>SUM(D12:D18)</f>
        <v>13</v>
      </c>
      <c r="E19" s="6"/>
      <c r="F19" s="1">
        <f>SUM(F12:F18)</f>
        <v>410</v>
      </c>
    </row>
    <row r="20" spans="1:9" s="6" customFormat="1" x14ac:dyDescent="0.2">
      <c r="A20" s="17"/>
      <c r="E20" s="1"/>
    </row>
    <row r="21" spans="1:9" ht="15.75" x14ac:dyDescent="0.25">
      <c r="A21" s="2"/>
      <c r="B21" s="2"/>
    </row>
    <row r="22" spans="1:9" s="6" customFormat="1" x14ac:dyDescent="0.2">
      <c r="A22"/>
      <c r="B22" s="12" t="s">
        <v>132</v>
      </c>
      <c r="C22" s="21" t="s">
        <v>83</v>
      </c>
      <c r="D22" s="21" t="s">
        <v>88</v>
      </c>
      <c r="E22" s="21" t="s">
        <v>42</v>
      </c>
      <c r="F22" s="21" t="s">
        <v>90</v>
      </c>
      <c r="G22" s="12" t="s">
        <v>38</v>
      </c>
      <c r="H22" s="12" t="s">
        <v>23</v>
      </c>
      <c r="I22" s="12" t="s">
        <v>22</v>
      </c>
    </row>
    <row r="23" spans="1:9" s="6" customFormat="1" x14ac:dyDescent="0.2">
      <c r="A23"/>
      <c r="B23" t="s">
        <v>12</v>
      </c>
      <c r="C23" s="6" t="s">
        <v>84</v>
      </c>
      <c r="F23" s="19" t="s">
        <v>98</v>
      </c>
      <c r="G23">
        <v>2</v>
      </c>
      <c r="H23">
        <f>Weapons!I4+Weapons!I26+Weapons!I48+Weapons!I70</f>
        <v>0</v>
      </c>
      <c r="I23">
        <f>H23*G23</f>
        <v>0</v>
      </c>
    </row>
    <row r="24" spans="1:9" s="6" customFormat="1" x14ac:dyDescent="0.2">
      <c r="A24"/>
      <c r="B24" t="s">
        <v>1</v>
      </c>
      <c r="C24" s="6" t="s">
        <v>84</v>
      </c>
      <c r="F24" s="6" t="s">
        <v>102</v>
      </c>
      <c r="G24">
        <v>5</v>
      </c>
      <c r="H24" s="6">
        <f>Weapons!I5+Weapons!I27+Weapons!I49+Weapons!I71</f>
        <v>0</v>
      </c>
      <c r="I24">
        <f>H24*G24</f>
        <v>0</v>
      </c>
    </row>
    <row r="25" spans="1:9" s="6" customFormat="1" x14ac:dyDescent="0.2">
      <c r="A25"/>
      <c r="B25" t="s">
        <v>2</v>
      </c>
      <c r="C25" s="6" t="s">
        <v>84</v>
      </c>
      <c r="E25" s="6" t="s">
        <v>125</v>
      </c>
      <c r="F25" s="6" t="s">
        <v>96</v>
      </c>
      <c r="G25">
        <v>15</v>
      </c>
      <c r="H25" s="6">
        <f>Weapons!I6+Weapons!I28+Weapons!I50+Weapons!I72</f>
        <v>0</v>
      </c>
      <c r="I25">
        <f>H25*G25</f>
        <v>0</v>
      </c>
    </row>
    <row r="26" spans="1:9" s="6" customFormat="1" x14ac:dyDescent="0.2">
      <c r="A26"/>
      <c r="B26" t="s">
        <v>3</v>
      </c>
      <c r="C26" s="6" t="s">
        <v>84</v>
      </c>
      <c r="E26" s="6" t="s">
        <v>93</v>
      </c>
      <c r="F26" s="6" t="s">
        <v>99</v>
      </c>
      <c r="G26">
        <v>10</v>
      </c>
      <c r="H26" s="6">
        <f>Weapons!I7+Weapons!I29+Weapons!I51+Weapons!I73</f>
        <v>2</v>
      </c>
      <c r="I26">
        <f>H26*G26</f>
        <v>20</v>
      </c>
    </row>
    <row r="27" spans="1:9" s="6" customFormat="1" x14ac:dyDescent="0.2">
      <c r="A27"/>
      <c r="B27" t="s">
        <v>4</v>
      </c>
      <c r="C27" s="6" t="s">
        <v>84</v>
      </c>
      <c r="E27" s="6" t="s">
        <v>100</v>
      </c>
      <c r="F27" s="6" t="s">
        <v>101</v>
      </c>
      <c r="G27">
        <v>10</v>
      </c>
      <c r="H27" s="6">
        <f>Weapons!I8+Weapons!I30+Weapons!I52+Weapons!I74</f>
        <v>2</v>
      </c>
      <c r="I27">
        <f>H27*G27</f>
        <v>20</v>
      </c>
    </row>
    <row r="28" spans="1:9" s="6" customFormat="1" x14ac:dyDescent="0.2">
      <c r="A28"/>
      <c r="B28" t="s">
        <v>5</v>
      </c>
      <c r="C28" s="6" t="s">
        <v>84</v>
      </c>
      <c r="E28" s="6" t="s">
        <v>95</v>
      </c>
      <c r="F28" s="6" t="s">
        <v>97</v>
      </c>
      <c r="G28">
        <v>10</v>
      </c>
      <c r="H28" s="6">
        <f>Weapons!I9+Weapons!I31+Weapons!I53+Weapons!I75</f>
        <v>1</v>
      </c>
      <c r="I28">
        <f>H28*G28</f>
        <v>10</v>
      </c>
    </row>
    <row r="29" spans="1:9" s="6" customFormat="1" x14ac:dyDescent="0.2">
      <c r="A29"/>
      <c r="B29" t="s">
        <v>6</v>
      </c>
      <c r="C29" s="6" t="s">
        <v>86</v>
      </c>
      <c r="G29">
        <v>3</v>
      </c>
      <c r="H29" s="6">
        <f>Weapons!I10+Weapons!I32+Weapons!I54+Weapons!I76</f>
        <v>0</v>
      </c>
      <c r="I29">
        <f>H29*G29</f>
        <v>0</v>
      </c>
    </row>
    <row r="30" spans="1:9" s="6" customFormat="1" x14ac:dyDescent="0.2">
      <c r="A30"/>
      <c r="B30" t="s">
        <v>7</v>
      </c>
      <c r="C30" s="6" t="s">
        <v>86</v>
      </c>
      <c r="D30" s="6" t="s">
        <v>87</v>
      </c>
      <c r="E30" s="6">
        <v>4</v>
      </c>
      <c r="F30" s="6" t="s">
        <v>89</v>
      </c>
      <c r="G30">
        <v>25</v>
      </c>
      <c r="H30" s="6">
        <f>Weapons!I11+Weapons!I33+Weapons!I55+Weapons!I77</f>
        <v>0</v>
      </c>
      <c r="I30">
        <f>H30*G30</f>
        <v>0</v>
      </c>
    </row>
    <row r="31" spans="1:9" s="6" customFormat="1" x14ac:dyDescent="0.2">
      <c r="A31"/>
      <c r="B31" t="s">
        <v>8</v>
      </c>
      <c r="C31" s="6" t="s">
        <v>86</v>
      </c>
      <c r="D31" s="6" t="s">
        <v>91</v>
      </c>
      <c r="E31" s="6">
        <v>3</v>
      </c>
      <c r="G31">
        <v>10</v>
      </c>
      <c r="H31" s="6">
        <f>Weapons!I12+Weapons!I34+Weapons!I56+Weapons!I78</f>
        <v>0</v>
      </c>
      <c r="I31">
        <f>H31*G31</f>
        <v>0</v>
      </c>
    </row>
    <row r="32" spans="1:9" s="6" customFormat="1" x14ac:dyDescent="0.2">
      <c r="A32" s="30" t="s">
        <v>127</v>
      </c>
      <c r="B32" t="s">
        <v>13</v>
      </c>
      <c r="C32" s="6" t="s">
        <v>84</v>
      </c>
      <c r="G32">
        <v>5</v>
      </c>
      <c r="H32" s="6">
        <f>Weapons!I13+Weapons!I35+Weapons!I57+Weapons!I79</f>
        <v>0</v>
      </c>
      <c r="I32">
        <f>H32*G32</f>
        <v>0</v>
      </c>
    </row>
    <row r="33" spans="1:9" s="6" customFormat="1" x14ac:dyDescent="0.2">
      <c r="A33" s="30"/>
      <c r="B33" t="s">
        <v>14</v>
      </c>
      <c r="C33" s="6" t="s">
        <v>84</v>
      </c>
      <c r="E33" s="6" t="s">
        <v>93</v>
      </c>
      <c r="F33" s="6" t="s">
        <v>94</v>
      </c>
      <c r="G33">
        <v>5</v>
      </c>
      <c r="H33" s="6">
        <f>Weapons!I14+Weapons!I36+Weapons!I58+Weapons!I80</f>
        <v>3</v>
      </c>
      <c r="I33">
        <f>H33*G33</f>
        <v>15</v>
      </c>
    </row>
    <row r="34" spans="1:9" s="6" customFormat="1" x14ac:dyDescent="0.2">
      <c r="A34" s="30"/>
      <c r="B34" t="s">
        <v>15</v>
      </c>
      <c r="C34" s="6" t="s">
        <v>86</v>
      </c>
      <c r="D34" s="6" t="s">
        <v>92</v>
      </c>
      <c r="E34" s="6">
        <v>3</v>
      </c>
      <c r="G34">
        <v>5</v>
      </c>
      <c r="H34" s="6">
        <f>Weapons!I15+Weapons!I37+Weapons!I59+Weapons!I81</f>
        <v>0</v>
      </c>
      <c r="I34">
        <f>H34*G34</f>
        <v>0</v>
      </c>
    </row>
    <row r="35" spans="1:9" s="6" customFormat="1" x14ac:dyDescent="0.2">
      <c r="A35" s="30"/>
      <c r="B35" t="s">
        <v>16</v>
      </c>
      <c r="C35" s="6" t="s">
        <v>71</v>
      </c>
      <c r="D35" s="19" t="s">
        <v>106</v>
      </c>
      <c r="G35">
        <v>15</v>
      </c>
      <c r="H35" s="6">
        <f>Weapons!I16+Weapons!I38+Weapons!I60+Weapons!I82</f>
        <v>0</v>
      </c>
      <c r="I35">
        <f>H35*G35</f>
        <v>0</v>
      </c>
    </row>
    <row r="36" spans="1:9" s="6" customFormat="1" x14ac:dyDescent="0.2">
      <c r="A36" s="30"/>
      <c r="B36" t="s">
        <v>17</v>
      </c>
      <c r="C36" s="6" t="s">
        <v>84</v>
      </c>
      <c r="E36" s="6" t="s">
        <v>100</v>
      </c>
      <c r="F36" s="6" t="s">
        <v>103</v>
      </c>
      <c r="G36">
        <v>15</v>
      </c>
      <c r="H36" s="6">
        <f>Weapons!I17+Weapons!I39+Weapons!I61+Weapons!I83</f>
        <v>0</v>
      </c>
      <c r="I36">
        <f>H36*G36</f>
        <v>0</v>
      </c>
    </row>
    <row r="37" spans="1:9" s="6" customFormat="1" x14ac:dyDescent="0.2">
      <c r="A37" s="30"/>
      <c r="B37" s="18" t="s">
        <v>126</v>
      </c>
      <c r="C37" s="18" t="s">
        <v>71</v>
      </c>
      <c r="D37" s="18"/>
      <c r="E37" s="18"/>
      <c r="F37" s="18"/>
      <c r="G37" s="18">
        <v>25</v>
      </c>
      <c r="H37" s="6">
        <f>Weapons!I18+Weapons!I40+Weapons!I62+Weapons!I84</f>
        <v>0</v>
      </c>
      <c r="I37" s="18">
        <f>H37*G37</f>
        <v>0</v>
      </c>
    </row>
    <row r="38" spans="1:9" s="6" customFormat="1" x14ac:dyDescent="0.2">
      <c r="A38"/>
      <c r="B38" t="s">
        <v>9</v>
      </c>
      <c r="C38" s="6" t="s">
        <v>85</v>
      </c>
      <c r="F38" s="6" t="s">
        <v>105</v>
      </c>
      <c r="G38">
        <v>20</v>
      </c>
      <c r="H38" s="6">
        <f>Weapons!I19+Weapons!I41+Weapons!I63+Weapons!I85</f>
        <v>1</v>
      </c>
      <c r="I38">
        <f>H38*G38</f>
        <v>20</v>
      </c>
    </row>
    <row r="39" spans="1:9" s="6" customFormat="1" x14ac:dyDescent="0.2">
      <c r="A39"/>
      <c r="B39" t="s">
        <v>11</v>
      </c>
      <c r="C39" s="18" t="s">
        <v>85</v>
      </c>
      <c r="D39" s="18"/>
      <c r="E39" s="18"/>
      <c r="F39" s="18" t="s">
        <v>104</v>
      </c>
      <c r="G39">
        <v>5</v>
      </c>
      <c r="H39" s="6">
        <f>Weapons!I20+Weapons!I42+Weapons!I64+Weapons!I86</f>
        <v>4</v>
      </c>
      <c r="I39">
        <f>H39*G39</f>
        <v>20</v>
      </c>
    </row>
    <row r="40" spans="1:9" s="6" customFormat="1" x14ac:dyDescent="0.2">
      <c r="A40"/>
      <c r="B40" s="18" t="s">
        <v>10</v>
      </c>
      <c r="C40" s="18" t="s">
        <v>85</v>
      </c>
      <c r="D40" s="18"/>
      <c r="E40" s="18"/>
      <c r="F40" s="18"/>
      <c r="G40" s="18">
        <v>10</v>
      </c>
      <c r="H40" s="6">
        <f>Weapons!I21+Weapons!I43+Weapons!I65+Weapons!I87</f>
        <v>3</v>
      </c>
      <c r="I40" s="18">
        <f>H40*G40</f>
        <v>30</v>
      </c>
    </row>
    <row r="41" spans="1:9" s="6" customFormat="1" ht="15.75" x14ac:dyDescent="0.25">
      <c r="A41"/>
      <c r="B41"/>
      <c r="G41"/>
      <c r="H41" t="s">
        <v>64</v>
      </c>
      <c r="I41" s="2">
        <f>SUM(I23:I40)</f>
        <v>135</v>
      </c>
    </row>
    <row r="42" spans="1:9" s="6" customFormat="1" x14ac:dyDescent="0.2">
      <c r="F42"/>
    </row>
    <row r="43" spans="1:9" s="6" customFormat="1" x14ac:dyDescent="0.2"/>
    <row r="44" spans="1:9" s="6" customFormat="1" x14ac:dyDescent="0.2"/>
    <row r="45" spans="1:9" s="6" customFormat="1" x14ac:dyDescent="0.2"/>
    <row r="46" spans="1:9" s="6" customFormat="1" x14ac:dyDescent="0.2"/>
    <row r="47" spans="1:9" s="6" customFormat="1" x14ac:dyDescent="0.2"/>
    <row r="48" spans="1:9" s="6" customFormat="1" x14ac:dyDescent="0.2"/>
    <row r="49" spans="10:15" s="6" customFormat="1" x14ac:dyDescent="0.2"/>
    <row r="50" spans="10:15" s="6" customFormat="1" x14ac:dyDescent="0.2"/>
    <row r="51" spans="10:15" s="6" customFormat="1" x14ac:dyDescent="0.2"/>
    <row r="52" spans="10:15" s="6" customFormat="1" x14ac:dyDescent="0.2"/>
    <row r="53" spans="10:15" s="6" customFormat="1" x14ac:dyDescent="0.2">
      <c r="O53" s="1"/>
    </row>
    <row r="54" spans="10:15" s="6" customFormat="1" x14ac:dyDescent="0.2">
      <c r="O54" s="1"/>
    </row>
    <row r="55" spans="10:15" x14ac:dyDescent="0.2">
      <c r="J55" s="1"/>
      <c r="K55" s="1"/>
      <c r="L55" s="1"/>
    </row>
    <row r="56" spans="10:15" s="6" customFormat="1" x14ac:dyDescent="0.2"/>
    <row r="57" spans="10:15" s="6" customFormat="1" x14ac:dyDescent="0.2"/>
    <row r="58" spans="10:15" s="6" customFormat="1" x14ac:dyDescent="0.2"/>
    <row r="59" spans="10:15" s="6" customFormat="1" x14ac:dyDescent="0.2"/>
    <row r="60" spans="10:15" s="6" customFormat="1" x14ac:dyDescent="0.2"/>
    <row r="61" spans="10:15" s="6" customFormat="1" x14ac:dyDescent="0.2"/>
    <row r="62" spans="10:15" s="6" customFormat="1" x14ac:dyDescent="0.2"/>
    <row r="63" spans="10:15" s="6" customFormat="1" x14ac:dyDescent="0.2"/>
    <row r="64" spans="10:15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99" s="6" customFormat="1" x14ac:dyDescent="0.2"/>
    <row r="100" s="6" customFormat="1" x14ac:dyDescent="0.2"/>
    <row r="101" s="6" customFormat="1" x14ac:dyDescent="0.2"/>
    <row r="111" s="6" customFormat="1" x14ac:dyDescent="0.2"/>
    <row r="112" s="6" customFormat="1" x14ac:dyDescent="0.2"/>
    <row r="113" s="6" customFormat="1" x14ac:dyDescent="0.2"/>
    <row r="114" s="6" customFormat="1" x14ac:dyDescent="0.2"/>
    <row r="115" s="6" customFormat="1" x14ac:dyDescent="0.2"/>
    <row r="116" s="6" customFormat="1" x14ac:dyDescent="0.2"/>
    <row r="117" s="6" customFormat="1" x14ac:dyDescent="0.2"/>
    <row r="118" ht="12" customHeight="1" x14ac:dyDescent="0.2"/>
  </sheetData>
  <mergeCells count="1">
    <mergeCell ref="A32:A37"/>
  </mergeCells>
  <conditionalFormatting sqref="B6">
    <cfRule type="cellIs" dxfId="2" priority="41" operator="greaterThan">
      <formula>$B$5</formula>
    </cfRule>
  </conditionalFormatting>
  <conditionalFormatting sqref="B7">
    <cfRule type="cellIs" dxfId="1" priority="40" operator="lessThan">
      <formula>0</formula>
    </cfRule>
  </conditionalFormatting>
  <conditionalFormatting sqref="F12:F1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1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1 G38:G4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31 I38:I4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:I3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4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3C1C-15F7-4E06-B3B6-3B6DA9E751F9}">
  <dimension ref="B2:S88"/>
  <sheetViews>
    <sheetView tabSelected="1" topLeftCell="A31" workbookViewId="0">
      <selection activeCell="I31" sqref="I31"/>
    </sheetView>
  </sheetViews>
  <sheetFormatPr baseColWidth="10" defaultColWidth="10.7109375" defaultRowHeight="12.75" x14ac:dyDescent="0.2"/>
  <cols>
    <col min="2" max="2" width="3.28515625" bestFit="1" customWidth="1"/>
    <col min="3" max="3" width="18.42578125" bestFit="1" customWidth="1"/>
    <col min="4" max="4" width="7.140625" bestFit="1" customWidth="1"/>
    <col min="5" max="5" width="9.42578125" bestFit="1" customWidth="1"/>
    <col min="6" max="6" width="25" bestFit="1" customWidth="1"/>
    <col min="7" max="7" width="55.85546875" bestFit="1" customWidth="1"/>
    <col min="8" max="8" width="13.140625" bestFit="1" customWidth="1"/>
    <col min="9" max="10" width="9.7109375" bestFit="1" customWidth="1"/>
  </cols>
  <sheetData>
    <row r="2" spans="2:10" ht="15.75" x14ac:dyDescent="0.25">
      <c r="B2" s="20"/>
      <c r="C2" s="21"/>
      <c r="D2" s="21"/>
      <c r="E2" s="21"/>
      <c r="F2" s="21"/>
    </row>
    <row r="3" spans="2:10" x14ac:dyDescent="0.2">
      <c r="B3" s="6"/>
      <c r="C3" s="12" t="s">
        <v>128</v>
      </c>
      <c r="D3" s="21" t="s">
        <v>83</v>
      </c>
      <c r="E3" s="21" t="s">
        <v>88</v>
      </c>
      <c r="F3" s="21" t="s">
        <v>42</v>
      </c>
      <c r="G3" s="21" t="s">
        <v>90</v>
      </c>
      <c r="H3" s="12" t="s">
        <v>38</v>
      </c>
      <c r="I3" s="12" t="s">
        <v>23</v>
      </c>
      <c r="J3" s="12" t="s">
        <v>22</v>
      </c>
    </row>
    <row r="4" spans="2:10" x14ac:dyDescent="0.2">
      <c r="B4" s="6"/>
      <c r="C4" s="6" t="s">
        <v>12</v>
      </c>
      <c r="D4" s="6" t="s">
        <v>84</v>
      </c>
      <c r="E4" s="6"/>
      <c r="F4" s="6"/>
      <c r="G4" s="19" t="s">
        <v>98</v>
      </c>
      <c r="H4" s="6">
        <v>2</v>
      </c>
      <c r="I4" s="6">
        <v>0</v>
      </c>
      <c r="J4" s="6">
        <f>I4*H4</f>
        <v>0</v>
      </c>
    </row>
    <row r="5" spans="2:10" x14ac:dyDescent="0.2">
      <c r="B5" s="6"/>
      <c r="C5" s="6" t="s">
        <v>1</v>
      </c>
      <c r="D5" s="6" t="s">
        <v>84</v>
      </c>
      <c r="E5" s="6"/>
      <c r="F5" s="6"/>
      <c r="G5" s="6" t="s">
        <v>102</v>
      </c>
      <c r="H5" s="6">
        <v>5</v>
      </c>
      <c r="I5" s="6">
        <v>0</v>
      </c>
      <c r="J5" s="6">
        <f>I5*H5</f>
        <v>0</v>
      </c>
    </row>
    <row r="6" spans="2:10" x14ac:dyDescent="0.2">
      <c r="B6" s="6"/>
      <c r="C6" s="6" t="s">
        <v>2</v>
      </c>
      <c r="D6" s="6" t="s">
        <v>84</v>
      </c>
      <c r="E6" s="6"/>
      <c r="F6" s="6" t="s">
        <v>125</v>
      </c>
      <c r="G6" s="6" t="s">
        <v>96</v>
      </c>
      <c r="H6" s="6">
        <v>15</v>
      </c>
      <c r="I6" s="6">
        <v>0</v>
      </c>
      <c r="J6" s="6">
        <f>I6*H6</f>
        <v>0</v>
      </c>
    </row>
    <row r="7" spans="2:10" x14ac:dyDescent="0.2">
      <c r="B7" s="6"/>
      <c r="C7" s="6" t="s">
        <v>3</v>
      </c>
      <c r="D7" s="6" t="s">
        <v>84</v>
      </c>
      <c r="E7" s="6"/>
      <c r="F7" s="6" t="s">
        <v>93</v>
      </c>
      <c r="G7" s="6" t="s">
        <v>99</v>
      </c>
      <c r="H7" s="6">
        <v>10</v>
      </c>
      <c r="I7" s="6">
        <v>0</v>
      </c>
      <c r="J7" s="6">
        <f>I7*H7</f>
        <v>0</v>
      </c>
    </row>
    <row r="8" spans="2:10" x14ac:dyDescent="0.2">
      <c r="B8" s="6"/>
      <c r="C8" s="6" t="s">
        <v>4</v>
      </c>
      <c r="D8" s="6" t="s">
        <v>84</v>
      </c>
      <c r="E8" s="6"/>
      <c r="F8" s="6" t="s">
        <v>100</v>
      </c>
      <c r="G8" s="6" t="s">
        <v>101</v>
      </c>
      <c r="H8" s="6">
        <v>10</v>
      </c>
      <c r="I8" s="6">
        <v>1</v>
      </c>
      <c r="J8" s="6">
        <f>I8*H8</f>
        <v>10</v>
      </c>
    </row>
    <row r="9" spans="2:10" x14ac:dyDescent="0.2">
      <c r="B9" s="6"/>
      <c r="C9" s="6" t="s">
        <v>5</v>
      </c>
      <c r="D9" s="6" t="s">
        <v>84</v>
      </c>
      <c r="E9" s="6"/>
      <c r="F9" s="6" t="s">
        <v>95</v>
      </c>
      <c r="G9" s="6" t="s">
        <v>97</v>
      </c>
      <c r="H9" s="6">
        <v>10</v>
      </c>
      <c r="I9" s="6">
        <v>0</v>
      </c>
      <c r="J9" s="6">
        <f>I9*H9</f>
        <v>0</v>
      </c>
    </row>
    <row r="10" spans="2:10" x14ac:dyDescent="0.2">
      <c r="B10" s="6"/>
      <c r="C10" s="6" t="s">
        <v>6</v>
      </c>
      <c r="D10" s="6" t="s">
        <v>86</v>
      </c>
      <c r="E10" s="6"/>
      <c r="F10" s="6"/>
      <c r="G10" s="6"/>
      <c r="H10" s="6">
        <v>3</v>
      </c>
      <c r="I10" s="6">
        <v>0</v>
      </c>
      <c r="J10" s="6">
        <f>I10*H10</f>
        <v>0</v>
      </c>
    </row>
    <row r="11" spans="2:10" x14ac:dyDescent="0.2">
      <c r="B11" s="6"/>
      <c r="C11" s="6" t="s">
        <v>7</v>
      </c>
      <c r="D11" s="6" t="s">
        <v>86</v>
      </c>
      <c r="E11" s="6" t="s">
        <v>87</v>
      </c>
      <c r="F11" s="6">
        <v>4</v>
      </c>
      <c r="G11" s="6" t="s">
        <v>89</v>
      </c>
      <c r="H11" s="6">
        <v>25</v>
      </c>
      <c r="I11" s="6">
        <v>0</v>
      </c>
      <c r="J11" s="6">
        <f>I11*H11</f>
        <v>0</v>
      </c>
    </row>
    <row r="12" spans="2:10" x14ac:dyDescent="0.2">
      <c r="B12" s="6"/>
      <c r="C12" s="6" t="s">
        <v>8</v>
      </c>
      <c r="D12" s="6" t="s">
        <v>86</v>
      </c>
      <c r="E12" s="6" t="s">
        <v>91</v>
      </c>
      <c r="F12" s="6">
        <v>3</v>
      </c>
      <c r="G12" s="6"/>
      <c r="H12" s="6">
        <v>10</v>
      </c>
      <c r="I12" s="6">
        <v>0</v>
      </c>
      <c r="J12" s="6">
        <f>I12*H12</f>
        <v>0</v>
      </c>
    </row>
    <row r="13" spans="2:10" s="6" customFormat="1" x14ac:dyDescent="0.2">
      <c r="B13" s="30" t="s">
        <v>127</v>
      </c>
      <c r="C13" s="6" t="s">
        <v>13</v>
      </c>
      <c r="D13" s="6" t="s">
        <v>84</v>
      </c>
      <c r="H13" s="6">
        <v>5</v>
      </c>
      <c r="I13" s="6">
        <v>0</v>
      </c>
      <c r="J13" s="6">
        <f>I13*H13</f>
        <v>0</v>
      </c>
    </row>
    <row r="14" spans="2:10" s="6" customFormat="1" x14ac:dyDescent="0.2">
      <c r="B14" s="30"/>
      <c r="C14" s="6" t="s">
        <v>14</v>
      </c>
      <c r="D14" s="6" t="s">
        <v>84</v>
      </c>
      <c r="F14" s="6" t="s">
        <v>93</v>
      </c>
      <c r="G14" s="6" t="s">
        <v>94</v>
      </c>
      <c r="H14" s="6">
        <v>5</v>
      </c>
      <c r="I14" s="6">
        <v>0</v>
      </c>
      <c r="J14" s="6">
        <f>I14*H14</f>
        <v>0</v>
      </c>
    </row>
    <row r="15" spans="2:10" s="6" customFormat="1" x14ac:dyDescent="0.2">
      <c r="B15" s="30"/>
      <c r="C15" s="6" t="s">
        <v>15</v>
      </c>
      <c r="D15" s="6" t="s">
        <v>86</v>
      </c>
      <c r="E15" s="6" t="s">
        <v>92</v>
      </c>
      <c r="F15" s="6">
        <v>3</v>
      </c>
      <c r="H15" s="6">
        <v>5</v>
      </c>
      <c r="I15" s="6">
        <v>0</v>
      </c>
      <c r="J15" s="6">
        <f>I15*H15</f>
        <v>0</v>
      </c>
    </row>
    <row r="16" spans="2:10" s="6" customFormat="1" x14ac:dyDescent="0.2">
      <c r="B16" s="30"/>
      <c r="C16" s="6" t="s">
        <v>16</v>
      </c>
      <c r="D16" s="6" t="s">
        <v>71</v>
      </c>
      <c r="E16" s="19" t="s">
        <v>106</v>
      </c>
      <c r="H16" s="6">
        <v>15</v>
      </c>
      <c r="I16" s="6">
        <v>0</v>
      </c>
      <c r="J16" s="6">
        <f>I16*H16</f>
        <v>0</v>
      </c>
    </row>
    <row r="17" spans="2:19" s="6" customFormat="1" x14ac:dyDescent="0.2">
      <c r="B17" s="30"/>
      <c r="C17" s="6" t="s">
        <v>17</v>
      </c>
      <c r="D17" s="6" t="s">
        <v>84</v>
      </c>
      <c r="F17" s="6" t="s">
        <v>100</v>
      </c>
      <c r="G17" s="6" t="s">
        <v>103</v>
      </c>
      <c r="H17" s="6">
        <v>15</v>
      </c>
      <c r="I17" s="6">
        <v>0</v>
      </c>
      <c r="J17" s="6">
        <f>I17*H17</f>
        <v>0</v>
      </c>
    </row>
    <row r="18" spans="2:19" s="6" customFormat="1" x14ac:dyDescent="0.2">
      <c r="B18" s="30"/>
      <c r="C18" s="18" t="s">
        <v>126</v>
      </c>
      <c r="D18" s="18" t="s">
        <v>71</v>
      </c>
      <c r="E18" s="18"/>
      <c r="F18" s="18"/>
      <c r="G18" s="18"/>
      <c r="H18" s="18">
        <v>25</v>
      </c>
      <c r="I18" s="18">
        <v>0</v>
      </c>
      <c r="J18" s="18">
        <f>I18*H18</f>
        <v>0</v>
      </c>
    </row>
    <row r="19" spans="2:19" x14ac:dyDescent="0.2">
      <c r="B19" s="6"/>
      <c r="C19" s="6" t="s">
        <v>9</v>
      </c>
      <c r="D19" s="6" t="s">
        <v>85</v>
      </c>
      <c r="E19" s="6"/>
      <c r="F19" s="6"/>
      <c r="G19" s="6" t="s">
        <v>105</v>
      </c>
      <c r="H19" s="6">
        <v>20</v>
      </c>
      <c r="I19" s="6">
        <v>1</v>
      </c>
      <c r="J19" s="6">
        <f>I19*H19</f>
        <v>20</v>
      </c>
      <c r="K19" s="6"/>
    </row>
    <row r="20" spans="2:19" x14ac:dyDescent="0.2">
      <c r="B20" s="6"/>
      <c r="C20" s="6" t="s">
        <v>11</v>
      </c>
      <c r="D20" s="18" t="s">
        <v>85</v>
      </c>
      <c r="E20" s="18"/>
      <c r="F20" s="18"/>
      <c r="G20" s="18" t="s">
        <v>104</v>
      </c>
      <c r="H20" s="6">
        <v>5</v>
      </c>
      <c r="I20" s="6">
        <v>0</v>
      </c>
      <c r="J20" s="6">
        <f>I20*H20</f>
        <v>0</v>
      </c>
      <c r="K20" s="6"/>
    </row>
    <row r="21" spans="2:19" x14ac:dyDescent="0.2">
      <c r="B21" s="6"/>
      <c r="C21" s="18" t="s">
        <v>10</v>
      </c>
      <c r="D21" s="18" t="s">
        <v>85</v>
      </c>
      <c r="E21" s="18"/>
      <c r="F21" s="18"/>
      <c r="G21" s="18"/>
      <c r="H21" s="18">
        <v>10</v>
      </c>
      <c r="I21" s="18">
        <v>1</v>
      </c>
      <c r="J21" s="18">
        <f>I21*H21</f>
        <v>10</v>
      </c>
      <c r="K21" s="6"/>
    </row>
    <row r="22" spans="2:19" ht="15.75" x14ac:dyDescent="0.25">
      <c r="B22" s="6"/>
      <c r="C22" s="6"/>
      <c r="D22" s="6"/>
      <c r="E22" s="6"/>
      <c r="F22" s="6"/>
      <c r="G22" s="6"/>
      <c r="H22" s="6"/>
      <c r="I22" s="6" t="s">
        <v>64</v>
      </c>
      <c r="J22" s="2">
        <f>SUM(J4:J21)</f>
        <v>40</v>
      </c>
      <c r="K22" s="6"/>
      <c r="L22" s="6"/>
      <c r="M22" s="6"/>
      <c r="N22" s="6"/>
      <c r="O22" s="6"/>
      <c r="P22" s="6"/>
      <c r="Q22" s="6"/>
      <c r="R22" s="6"/>
      <c r="S22" s="6"/>
    </row>
    <row r="23" spans="2:19" x14ac:dyDescent="0.2">
      <c r="B23" s="6"/>
      <c r="C23" s="6"/>
      <c r="D23" s="6"/>
      <c r="E23" s="6"/>
      <c r="F23" s="6"/>
      <c r="G23" s="6"/>
      <c r="H23" s="6"/>
      <c r="I23" s="6"/>
      <c r="J23" s="6"/>
    </row>
    <row r="24" spans="2:19" x14ac:dyDescent="0.2">
      <c r="B24" s="6"/>
      <c r="C24" s="6"/>
      <c r="D24" s="6"/>
      <c r="E24" s="6"/>
      <c r="F24" s="6"/>
      <c r="G24" s="6"/>
      <c r="H24" s="6"/>
      <c r="I24" s="6"/>
      <c r="J24" s="6"/>
    </row>
    <row r="25" spans="2:19" x14ac:dyDescent="0.2">
      <c r="B25" s="6"/>
      <c r="C25" s="12" t="s">
        <v>129</v>
      </c>
      <c r="D25" s="21" t="s">
        <v>83</v>
      </c>
      <c r="E25" s="21" t="s">
        <v>88</v>
      </c>
      <c r="F25" s="21" t="s">
        <v>42</v>
      </c>
      <c r="G25" s="21" t="s">
        <v>90</v>
      </c>
      <c r="H25" s="12" t="s">
        <v>38</v>
      </c>
      <c r="I25" s="12" t="s">
        <v>23</v>
      </c>
      <c r="J25" s="12" t="s">
        <v>22</v>
      </c>
    </row>
    <row r="26" spans="2:19" x14ac:dyDescent="0.2">
      <c r="B26" s="6"/>
      <c r="C26" s="6" t="s">
        <v>12</v>
      </c>
      <c r="D26" s="6" t="s">
        <v>84</v>
      </c>
      <c r="E26" s="6"/>
      <c r="F26" s="6"/>
      <c r="G26" s="19" t="s">
        <v>98</v>
      </c>
      <c r="H26" s="6">
        <v>2</v>
      </c>
      <c r="I26" s="6">
        <v>0</v>
      </c>
      <c r="J26" s="6">
        <f>I26*H26</f>
        <v>0</v>
      </c>
    </row>
    <row r="27" spans="2:19" x14ac:dyDescent="0.2">
      <c r="B27" s="6"/>
      <c r="C27" s="6" t="s">
        <v>1</v>
      </c>
      <c r="D27" s="6" t="s">
        <v>84</v>
      </c>
      <c r="E27" s="6"/>
      <c r="F27" s="6"/>
      <c r="G27" s="6" t="s">
        <v>102</v>
      </c>
      <c r="H27" s="6">
        <v>5</v>
      </c>
      <c r="I27" s="6">
        <v>0</v>
      </c>
      <c r="J27" s="6">
        <f>I27*H27</f>
        <v>0</v>
      </c>
    </row>
    <row r="28" spans="2:19" x14ac:dyDescent="0.2">
      <c r="B28" s="6"/>
      <c r="C28" s="6" t="s">
        <v>2</v>
      </c>
      <c r="D28" s="6" t="s">
        <v>84</v>
      </c>
      <c r="E28" s="6"/>
      <c r="F28" s="6" t="s">
        <v>125</v>
      </c>
      <c r="G28" s="6" t="s">
        <v>96</v>
      </c>
      <c r="H28" s="6">
        <v>15</v>
      </c>
      <c r="I28" s="6">
        <v>0</v>
      </c>
      <c r="J28" s="6">
        <f>I28*H28</f>
        <v>0</v>
      </c>
    </row>
    <row r="29" spans="2:19" x14ac:dyDescent="0.2">
      <c r="B29" s="6"/>
      <c r="C29" s="6" t="s">
        <v>3</v>
      </c>
      <c r="D29" s="6" t="s">
        <v>84</v>
      </c>
      <c r="E29" s="6"/>
      <c r="F29" s="6" t="s">
        <v>93</v>
      </c>
      <c r="G29" s="6" t="s">
        <v>99</v>
      </c>
      <c r="H29" s="6">
        <v>10</v>
      </c>
      <c r="I29" s="6">
        <v>0</v>
      </c>
      <c r="J29" s="6">
        <f>I29*H29</f>
        <v>0</v>
      </c>
    </row>
    <row r="30" spans="2:19" x14ac:dyDescent="0.2">
      <c r="B30" s="6"/>
      <c r="C30" s="6" t="s">
        <v>4</v>
      </c>
      <c r="D30" s="6" t="s">
        <v>84</v>
      </c>
      <c r="E30" s="6"/>
      <c r="F30" s="6" t="s">
        <v>100</v>
      </c>
      <c r="G30" s="6" t="s">
        <v>101</v>
      </c>
      <c r="H30" s="6">
        <v>10</v>
      </c>
      <c r="I30" s="6">
        <v>1</v>
      </c>
      <c r="J30" s="6">
        <f>I30*H30</f>
        <v>10</v>
      </c>
    </row>
    <row r="31" spans="2:19" x14ac:dyDescent="0.2">
      <c r="B31" s="6"/>
      <c r="C31" s="6" t="s">
        <v>5</v>
      </c>
      <c r="D31" s="6" t="s">
        <v>84</v>
      </c>
      <c r="E31" s="6"/>
      <c r="F31" s="6" t="s">
        <v>95</v>
      </c>
      <c r="G31" s="6" t="s">
        <v>97</v>
      </c>
      <c r="H31" s="6">
        <v>10</v>
      </c>
      <c r="I31" s="6">
        <v>0</v>
      </c>
      <c r="J31" s="6">
        <f>I31*H31</f>
        <v>0</v>
      </c>
    </row>
    <row r="32" spans="2:19" x14ac:dyDescent="0.2">
      <c r="B32" s="6"/>
      <c r="C32" s="6" t="s">
        <v>6</v>
      </c>
      <c r="D32" s="6" t="s">
        <v>86</v>
      </c>
      <c r="E32" s="6"/>
      <c r="F32" s="6"/>
      <c r="G32" s="6"/>
      <c r="H32" s="6">
        <v>3</v>
      </c>
      <c r="I32" s="6">
        <v>0</v>
      </c>
      <c r="J32" s="6">
        <f>I32*H32</f>
        <v>0</v>
      </c>
    </row>
    <row r="33" spans="2:10" x14ac:dyDescent="0.2">
      <c r="B33" s="6"/>
      <c r="C33" s="6" t="s">
        <v>7</v>
      </c>
      <c r="D33" s="6" t="s">
        <v>86</v>
      </c>
      <c r="E33" s="6" t="s">
        <v>87</v>
      </c>
      <c r="F33" s="6">
        <v>4</v>
      </c>
      <c r="G33" s="6" t="s">
        <v>89</v>
      </c>
      <c r="H33" s="6">
        <v>25</v>
      </c>
      <c r="I33" s="6">
        <v>0</v>
      </c>
      <c r="J33" s="6">
        <f>I33*H33</f>
        <v>0</v>
      </c>
    </row>
    <row r="34" spans="2:10" x14ac:dyDescent="0.2">
      <c r="B34" s="6"/>
      <c r="C34" s="6" t="s">
        <v>8</v>
      </c>
      <c r="D34" s="6" t="s">
        <v>86</v>
      </c>
      <c r="E34" s="6" t="s">
        <v>91</v>
      </c>
      <c r="F34" s="6">
        <v>3</v>
      </c>
      <c r="G34" s="6"/>
      <c r="H34" s="6">
        <v>10</v>
      </c>
      <c r="I34" s="6">
        <v>0</v>
      </c>
      <c r="J34" s="6">
        <f>I34*H34</f>
        <v>0</v>
      </c>
    </row>
    <row r="35" spans="2:10" x14ac:dyDescent="0.2">
      <c r="B35" s="30" t="s">
        <v>127</v>
      </c>
      <c r="C35" s="6" t="s">
        <v>13</v>
      </c>
      <c r="D35" s="6" t="s">
        <v>84</v>
      </c>
      <c r="E35" s="6"/>
      <c r="F35" s="6"/>
      <c r="G35" s="6"/>
      <c r="H35" s="6">
        <v>5</v>
      </c>
      <c r="I35" s="6">
        <v>0</v>
      </c>
      <c r="J35" s="6">
        <f>I35*H35</f>
        <v>0</v>
      </c>
    </row>
    <row r="36" spans="2:10" x14ac:dyDescent="0.2">
      <c r="B36" s="30"/>
      <c r="C36" s="6" t="s">
        <v>14</v>
      </c>
      <c r="D36" s="6" t="s">
        <v>84</v>
      </c>
      <c r="E36" s="6"/>
      <c r="F36" s="6" t="s">
        <v>93</v>
      </c>
      <c r="G36" s="6" t="s">
        <v>94</v>
      </c>
      <c r="H36" s="6">
        <v>5</v>
      </c>
      <c r="I36" s="6">
        <v>0</v>
      </c>
      <c r="J36" s="6">
        <f>I36*H36</f>
        <v>0</v>
      </c>
    </row>
    <row r="37" spans="2:10" x14ac:dyDescent="0.2">
      <c r="B37" s="30"/>
      <c r="C37" s="6" t="s">
        <v>15</v>
      </c>
      <c r="D37" s="6" t="s">
        <v>86</v>
      </c>
      <c r="E37" s="6" t="s">
        <v>92</v>
      </c>
      <c r="F37" s="6">
        <v>3</v>
      </c>
      <c r="G37" s="6"/>
      <c r="H37" s="6">
        <v>5</v>
      </c>
      <c r="I37" s="6">
        <v>0</v>
      </c>
      <c r="J37" s="6">
        <f>I37*H37</f>
        <v>0</v>
      </c>
    </row>
    <row r="38" spans="2:10" x14ac:dyDescent="0.2">
      <c r="B38" s="30"/>
      <c r="C38" s="6" t="s">
        <v>16</v>
      </c>
      <c r="D38" s="6" t="s">
        <v>71</v>
      </c>
      <c r="E38" s="19" t="s">
        <v>106</v>
      </c>
      <c r="F38" s="6"/>
      <c r="G38" s="6"/>
      <c r="H38" s="6">
        <v>15</v>
      </c>
      <c r="I38" s="6">
        <v>0</v>
      </c>
      <c r="J38" s="6">
        <f>I38*H38</f>
        <v>0</v>
      </c>
    </row>
    <row r="39" spans="2:10" x14ac:dyDescent="0.2">
      <c r="B39" s="30"/>
      <c r="C39" s="6" t="s">
        <v>17</v>
      </c>
      <c r="D39" s="6" t="s">
        <v>84</v>
      </c>
      <c r="E39" s="6"/>
      <c r="F39" s="6" t="s">
        <v>100</v>
      </c>
      <c r="G39" s="6" t="s">
        <v>103</v>
      </c>
      <c r="H39" s="6">
        <v>15</v>
      </c>
      <c r="I39" s="6">
        <v>0</v>
      </c>
      <c r="J39" s="6">
        <f>I39*H39</f>
        <v>0</v>
      </c>
    </row>
    <row r="40" spans="2:10" x14ac:dyDescent="0.2">
      <c r="B40" s="30"/>
      <c r="C40" s="18" t="s">
        <v>126</v>
      </c>
      <c r="D40" s="18" t="s">
        <v>71</v>
      </c>
      <c r="E40" s="18"/>
      <c r="F40" s="18"/>
      <c r="G40" s="18"/>
      <c r="H40" s="18">
        <v>25</v>
      </c>
      <c r="I40" s="18">
        <v>0</v>
      </c>
      <c r="J40" s="18">
        <f>I40*H40</f>
        <v>0</v>
      </c>
    </row>
    <row r="41" spans="2:10" x14ac:dyDescent="0.2">
      <c r="B41" s="6"/>
      <c r="C41" s="6" t="s">
        <v>9</v>
      </c>
      <c r="D41" s="6" t="s">
        <v>85</v>
      </c>
      <c r="E41" s="6"/>
      <c r="F41" s="6"/>
      <c r="G41" s="6" t="s">
        <v>105</v>
      </c>
      <c r="H41" s="6">
        <v>20</v>
      </c>
      <c r="I41" s="6">
        <v>0</v>
      </c>
      <c r="J41" s="6">
        <f>I41*H41</f>
        <v>0</v>
      </c>
    </row>
    <row r="42" spans="2:10" x14ac:dyDescent="0.2">
      <c r="B42" s="6"/>
      <c r="C42" s="6" t="s">
        <v>11</v>
      </c>
      <c r="D42" s="18" t="s">
        <v>85</v>
      </c>
      <c r="E42" s="18"/>
      <c r="F42" s="18"/>
      <c r="G42" s="18" t="s">
        <v>104</v>
      </c>
      <c r="H42" s="6">
        <v>5</v>
      </c>
      <c r="I42" s="6">
        <v>0</v>
      </c>
      <c r="J42" s="6">
        <f>I42*H42</f>
        <v>0</v>
      </c>
    </row>
    <row r="43" spans="2:10" x14ac:dyDescent="0.2">
      <c r="B43" s="6"/>
      <c r="C43" s="18" t="s">
        <v>10</v>
      </c>
      <c r="D43" s="18" t="s">
        <v>85</v>
      </c>
      <c r="E43" s="18"/>
      <c r="F43" s="18"/>
      <c r="G43" s="18"/>
      <c r="H43" s="18">
        <v>10</v>
      </c>
      <c r="I43" s="18">
        <v>0</v>
      </c>
      <c r="J43" s="18">
        <f>I43*H43</f>
        <v>0</v>
      </c>
    </row>
    <row r="44" spans="2:10" ht="15.75" x14ac:dyDescent="0.25">
      <c r="B44" s="6"/>
      <c r="C44" s="6"/>
      <c r="D44" s="6"/>
      <c r="E44" s="6"/>
      <c r="F44" s="6"/>
      <c r="G44" s="6"/>
      <c r="H44" s="6"/>
      <c r="I44" s="6" t="s">
        <v>64</v>
      </c>
      <c r="J44" s="2">
        <f>SUM(J26:J43)</f>
        <v>10</v>
      </c>
    </row>
    <row r="45" spans="2:10" x14ac:dyDescent="0.2">
      <c r="B45" s="6"/>
      <c r="C45" s="6"/>
      <c r="D45" s="6"/>
      <c r="E45" s="6"/>
      <c r="F45" s="6"/>
      <c r="G45" s="6"/>
      <c r="H45" s="6"/>
      <c r="I45" s="6"/>
      <c r="J45" s="6"/>
    </row>
    <row r="46" spans="2:10" x14ac:dyDescent="0.2">
      <c r="B46" s="6"/>
      <c r="C46" s="6"/>
      <c r="D46" s="6"/>
      <c r="E46" s="6"/>
      <c r="F46" s="6"/>
      <c r="G46" s="6"/>
      <c r="H46" s="6"/>
      <c r="I46" s="6"/>
      <c r="J46" s="6"/>
    </row>
    <row r="47" spans="2:10" x14ac:dyDescent="0.2">
      <c r="B47" s="6"/>
      <c r="C47" s="12" t="s">
        <v>130</v>
      </c>
      <c r="D47" s="21" t="s">
        <v>83</v>
      </c>
      <c r="E47" s="21" t="s">
        <v>88</v>
      </c>
      <c r="F47" s="21" t="s">
        <v>42</v>
      </c>
      <c r="G47" s="21" t="s">
        <v>90</v>
      </c>
      <c r="H47" s="12" t="s">
        <v>38</v>
      </c>
      <c r="I47" s="12" t="s">
        <v>23</v>
      </c>
      <c r="J47" s="12" t="s">
        <v>22</v>
      </c>
    </row>
    <row r="48" spans="2:10" x14ac:dyDescent="0.2">
      <c r="B48" s="6"/>
      <c r="C48" s="6" t="s">
        <v>12</v>
      </c>
      <c r="D48" s="6" t="s">
        <v>84</v>
      </c>
      <c r="E48" s="6"/>
      <c r="F48" s="6"/>
      <c r="G48" s="19" t="s">
        <v>98</v>
      </c>
      <c r="H48" s="6">
        <v>2</v>
      </c>
      <c r="I48" s="6">
        <v>0</v>
      </c>
      <c r="J48" s="6">
        <f>I48*H48</f>
        <v>0</v>
      </c>
    </row>
    <row r="49" spans="2:10" x14ac:dyDescent="0.2">
      <c r="B49" s="6"/>
      <c r="C49" s="6" t="s">
        <v>1</v>
      </c>
      <c r="D49" s="6" t="s">
        <v>84</v>
      </c>
      <c r="E49" s="6"/>
      <c r="F49" s="6"/>
      <c r="G49" s="6" t="s">
        <v>102</v>
      </c>
      <c r="H49" s="6">
        <v>5</v>
      </c>
      <c r="I49" s="6">
        <v>0</v>
      </c>
      <c r="J49" s="6">
        <f>I49*H49</f>
        <v>0</v>
      </c>
    </row>
    <row r="50" spans="2:10" x14ac:dyDescent="0.2">
      <c r="B50" s="6"/>
      <c r="C50" s="6" t="s">
        <v>2</v>
      </c>
      <c r="D50" s="6" t="s">
        <v>84</v>
      </c>
      <c r="E50" s="6"/>
      <c r="F50" s="6" t="s">
        <v>125</v>
      </c>
      <c r="G50" s="6" t="s">
        <v>96</v>
      </c>
      <c r="H50" s="6">
        <v>15</v>
      </c>
      <c r="I50" s="6">
        <v>0</v>
      </c>
      <c r="J50" s="6">
        <f>I50*H50</f>
        <v>0</v>
      </c>
    </row>
    <row r="51" spans="2:10" x14ac:dyDescent="0.2">
      <c r="B51" s="6"/>
      <c r="C51" s="6" t="s">
        <v>3</v>
      </c>
      <c r="D51" s="6" t="s">
        <v>84</v>
      </c>
      <c r="E51" s="6"/>
      <c r="F51" s="6" t="s">
        <v>93</v>
      </c>
      <c r="G51" s="6" t="s">
        <v>99</v>
      </c>
      <c r="H51" s="6">
        <v>10</v>
      </c>
      <c r="I51" s="6">
        <v>2</v>
      </c>
      <c r="J51" s="6">
        <f>I51*H51</f>
        <v>20</v>
      </c>
    </row>
    <row r="52" spans="2:10" x14ac:dyDescent="0.2">
      <c r="B52" s="6"/>
      <c r="C52" s="6" t="s">
        <v>4</v>
      </c>
      <c r="D52" s="6" t="s">
        <v>84</v>
      </c>
      <c r="E52" s="6"/>
      <c r="F52" s="6" t="s">
        <v>100</v>
      </c>
      <c r="G52" s="6" t="s">
        <v>101</v>
      </c>
      <c r="H52" s="6">
        <v>10</v>
      </c>
      <c r="I52" s="6">
        <v>0</v>
      </c>
      <c r="J52" s="6">
        <f>I52*H52</f>
        <v>0</v>
      </c>
    </row>
    <row r="53" spans="2:10" x14ac:dyDescent="0.2">
      <c r="B53" s="6"/>
      <c r="C53" s="6" t="s">
        <v>5</v>
      </c>
      <c r="D53" s="6" t="s">
        <v>84</v>
      </c>
      <c r="E53" s="6"/>
      <c r="F53" s="6" t="s">
        <v>95</v>
      </c>
      <c r="G53" s="6" t="s">
        <v>97</v>
      </c>
      <c r="H53" s="6">
        <v>10</v>
      </c>
      <c r="I53" s="6">
        <v>1</v>
      </c>
      <c r="J53" s="6">
        <f>I53*H53</f>
        <v>10</v>
      </c>
    </row>
    <row r="54" spans="2:10" x14ac:dyDescent="0.2">
      <c r="B54" s="6"/>
      <c r="C54" s="6" t="s">
        <v>6</v>
      </c>
      <c r="D54" s="6" t="s">
        <v>86</v>
      </c>
      <c r="E54" s="6"/>
      <c r="F54" s="6"/>
      <c r="G54" s="6"/>
      <c r="H54" s="6">
        <v>3</v>
      </c>
      <c r="I54" s="6">
        <v>0</v>
      </c>
      <c r="J54" s="6">
        <f>I54*H54</f>
        <v>0</v>
      </c>
    </row>
    <row r="55" spans="2:10" x14ac:dyDescent="0.2">
      <c r="B55" s="6"/>
      <c r="C55" s="6" t="s">
        <v>7</v>
      </c>
      <c r="D55" s="6" t="s">
        <v>86</v>
      </c>
      <c r="E55" s="6" t="s">
        <v>87</v>
      </c>
      <c r="F55" s="6">
        <v>4</v>
      </c>
      <c r="G55" s="6" t="s">
        <v>89</v>
      </c>
      <c r="H55" s="6">
        <v>25</v>
      </c>
      <c r="I55" s="6">
        <v>0</v>
      </c>
      <c r="J55" s="6">
        <f>I55*H55</f>
        <v>0</v>
      </c>
    </row>
    <row r="56" spans="2:10" x14ac:dyDescent="0.2">
      <c r="B56" s="6"/>
      <c r="C56" s="6" t="s">
        <v>8</v>
      </c>
      <c r="D56" s="6" t="s">
        <v>86</v>
      </c>
      <c r="E56" s="6" t="s">
        <v>91</v>
      </c>
      <c r="F56" s="6">
        <v>3</v>
      </c>
      <c r="G56" s="6"/>
      <c r="H56" s="6">
        <v>10</v>
      </c>
      <c r="I56" s="6">
        <v>0</v>
      </c>
      <c r="J56" s="6">
        <f>I56*H56</f>
        <v>0</v>
      </c>
    </row>
    <row r="57" spans="2:10" x14ac:dyDescent="0.2">
      <c r="B57" s="30" t="s">
        <v>127</v>
      </c>
      <c r="C57" s="6" t="s">
        <v>13</v>
      </c>
      <c r="D57" s="6" t="s">
        <v>84</v>
      </c>
      <c r="E57" s="6"/>
      <c r="F57" s="6"/>
      <c r="G57" s="6"/>
      <c r="H57" s="6">
        <v>5</v>
      </c>
      <c r="I57" s="6">
        <v>0</v>
      </c>
      <c r="J57" s="6">
        <f>I57*H57</f>
        <v>0</v>
      </c>
    </row>
    <row r="58" spans="2:10" x14ac:dyDescent="0.2">
      <c r="B58" s="30"/>
      <c r="C58" s="6" t="s">
        <v>14</v>
      </c>
      <c r="D58" s="6" t="s">
        <v>84</v>
      </c>
      <c r="E58" s="6"/>
      <c r="F58" s="6" t="s">
        <v>93</v>
      </c>
      <c r="G58" s="6" t="s">
        <v>94</v>
      </c>
      <c r="H58" s="6">
        <v>5</v>
      </c>
      <c r="I58" s="6">
        <v>0</v>
      </c>
      <c r="J58" s="6">
        <f>I58*H58</f>
        <v>0</v>
      </c>
    </row>
    <row r="59" spans="2:10" x14ac:dyDescent="0.2">
      <c r="B59" s="30"/>
      <c r="C59" s="6" t="s">
        <v>15</v>
      </c>
      <c r="D59" s="6" t="s">
        <v>86</v>
      </c>
      <c r="E59" s="6" t="s">
        <v>92</v>
      </c>
      <c r="F59" s="6">
        <v>3</v>
      </c>
      <c r="G59" s="6"/>
      <c r="H59" s="6">
        <v>5</v>
      </c>
      <c r="I59" s="6">
        <v>0</v>
      </c>
      <c r="J59" s="6">
        <f>I59*H59</f>
        <v>0</v>
      </c>
    </row>
    <row r="60" spans="2:10" x14ac:dyDescent="0.2">
      <c r="B60" s="30"/>
      <c r="C60" s="6" t="s">
        <v>16</v>
      </c>
      <c r="D60" s="6" t="s">
        <v>71</v>
      </c>
      <c r="E60" s="19" t="s">
        <v>106</v>
      </c>
      <c r="F60" s="6"/>
      <c r="G60" s="6"/>
      <c r="H60" s="6">
        <v>15</v>
      </c>
      <c r="I60" s="6">
        <v>0</v>
      </c>
      <c r="J60" s="6">
        <f>I60*H60</f>
        <v>0</v>
      </c>
    </row>
    <row r="61" spans="2:10" x14ac:dyDescent="0.2">
      <c r="B61" s="30"/>
      <c r="C61" s="6" t="s">
        <v>17</v>
      </c>
      <c r="D61" s="6" t="s">
        <v>84</v>
      </c>
      <c r="E61" s="6"/>
      <c r="F61" s="6" t="s">
        <v>100</v>
      </c>
      <c r="G61" s="6" t="s">
        <v>103</v>
      </c>
      <c r="H61" s="6">
        <v>15</v>
      </c>
      <c r="I61" s="6">
        <v>0</v>
      </c>
      <c r="J61" s="6">
        <f>I61*H61</f>
        <v>0</v>
      </c>
    </row>
    <row r="62" spans="2:10" x14ac:dyDescent="0.2">
      <c r="B62" s="30"/>
      <c r="C62" s="18" t="s">
        <v>126</v>
      </c>
      <c r="D62" s="18" t="s">
        <v>71</v>
      </c>
      <c r="E62" s="18"/>
      <c r="F62" s="18"/>
      <c r="G62" s="18"/>
      <c r="H62" s="18">
        <v>25</v>
      </c>
      <c r="I62" s="18">
        <v>0</v>
      </c>
      <c r="J62" s="18">
        <f>I62*H62</f>
        <v>0</v>
      </c>
    </row>
    <row r="63" spans="2:10" x14ac:dyDescent="0.2">
      <c r="B63" s="6"/>
      <c r="C63" s="6" t="s">
        <v>9</v>
      </c>
      <c r="D63" s="6" t="s">
        <v>85</v>
      </c>
      <c r="E63" s="6"/>
      <c r="F63" s="6"/>
      <c r="G63" s="6" t="s">
        <v>105</v>
      </c>
      <c r="H63" s="6">
        <v>20</v>
      </c>
      <c r="I63" s="6">
        <v>0</v>
      </c>
      <c r="J63" s="6">
        <f>I63*H63</f>
        <v>0</v>
      </c>
    </row>
    <row r="64" spans="2:10" x14ac:dyDescent="0.2">
      <c r="B64" s="6"/>
      <c r="C64" s="6" t="s">
        <v>11</v>
      </c>
      <c r="D64" s="18" t="s">
        <v>85</v>
      </c>
      <c r="E64" s="18"/>
      <c r="F64" s="18"/>
      <c r="G64" s="18" t="s">
        <v>104</v>
      </c>
      <c r="H64" s="6">
        <v>5</v>
      </c>
      <c r="I64" s="6">
        <v>1</v>
      </c>
      <c r="J64" s="6">
        <f>I64*H64</f>
        <v>5</v>
      </c>
    </row>
    <row r="65" spans="2:10" x14ac:dyDescent="0.2">
      <c r="B65" s="6"/>
      <c r="C65" s="18" t="s">
        <v>10</v>
      </c>
      <c r="D65" s="18" t="s">
        <v>85</v>
      </c>
      <c r="E65" s="18"/>
      <c r="F65" s="18"/>
      <c r="G65" s="18"/>
      <c r="H65" s="18">
        <v>10</v>
      </c>
      <c r="I65" s="18">
        <v>2</v>
      </c>
      <c r="J65" s="18">
        <f>I65*H65</f>
        <v>20</v>
      </c>
    </row>
    <row r="66" spans="2:10" ht="15.75" x14ac:dyDescent="0.25">
      <c r="B66" s="6"/>
      <c r="C66" s="6"/>
      <c r="D66" s="6"/>
      <c r="E66" s="6"/>
      <c r="F66" s="6"/>
      <c r="G66" s="6"/>
      <c r="H66" s="6"/>
      <c r="I66" s="6" t="s">
        <v>64</v>
      </c>
      <c r="J66" s="2">
        <f>SUM(J48:J65)</f>
        <v>55</v>
      </c>
    </row>
    <row r="67" spans="2:10" x14ac:dyDescent="0.2">
      <c r="E67" s="6"/>
    </row>
    <row r="68" spans="2:10" x14ac:dyDescent="0.2">
      <c r="E68" s="6"/>
    </row>
    <row r="69" spans="2:10" x14ac:dyDescent="0.2">
      <c r="B69" s="6"/>
      <c r="C69" s="12" t="s">
        <v>131</v>
      </c>
      <c r="D69" s="21" t="s">
        <v>83</v>
      </c>
      <c r="E69" s="21" t="s">
        <v>88</v>
      </c>
      <c r="F69" s="21" t="s">
        <v>42</v>
      </c>
      <c r="G69" s="21" t="s">
        <v>90</v>
      </c>
      <c r="H69" s="12" t="s">
        <v>38</v>
      </c>
      <c r="I69" s="12" t="s">
        <v>23</v>
      </c>
      <c r="J69" s="12" t="s">
        <v>22</v>
      </c>
    </row>
    <row r="70" spans="2:10" x14ac:dyDescent="0.2">
      <c r="B70" s="6"/>
      <c r="C70" s="6" t="s">
        <v>12</v>
      </c>
      <c r="D70" s="6" t="s">
        <v>84</v>
      </c>
      <c r="E70" s="6"/>
      <c r="F70" s="6"/>
      <c r="G70" s="19" t="s">
        <v>98</v>
      </c>
      <c r="H70" s="6">
        <v>2</v>
      </c>
      <c r="I70" s="6">
        <v>0</v>
      </c>
      <c r="J70" s="6">
        <f>I70*H70</f>
        <v>0</v>
      </c>
    </row>
    <row r="71" spans="2:10" x14ac:dyDescent="0.2">
      <c r="B71" s="6"/>
      <c r="C71" s="6" t="s">
        <v>1</v>
      </c>
      <c r="D71" s="6" t="s">
        <v>84</v>
      </c>
      <c r="E71" s="6"/>
      <c r="F71" s="6"/>
      <c r="G71" s="6" t="s">
        <v>102</v>
      </c>
      <c r="H71" s="6">
        <v>5</v>
      </c>
      <c r="I71" s="6">
        <v>0</v>
      </c>
      <c r="J71" s="6">
        <f>I71*H71</f>
        <v>0</v>
      </c>
    </row>
    <row r="72" spans="2:10" x14ac:dyDescent="0.2">
      <c r="B72" s="6"/>
      <c r="C72" s="6" t="s">
        <v>2</v>
      </c>
      <c r="D72" s="6" t="s">
        <v>84</v>
      </c>
      <c r="E72" s="6"/>
      <c r="F72" s="6" t="s">
        <v>125</v>
      </c>
      <c r="G72" s="6" t="s">
        <v>96</v>
      </c>
      <c r="H72" s="6">
        <v>15</v>
      </c>
      <c r="I72" s="6">
        <v>0</v>
      </c>
      <c r="J72" s="6">
        <f>I72*H72</f>
        <v>0</v>
      </c>
    </row>
    <row r="73" spans="2:10" x14ac:dyDescent="0.2">
      <c r="B73" s="6"/>
      <c r="C73" s="6" t="s">
        <v>3</v>
      </c>
      <c r="D73" s="6" t="s">
        <v>84</v>
      </c>
      <c r="E73" s="6"/>
      <c r="F73" s="6" t="s">
        <v>93</v>
      </c>
      <c r="G73" s="6" t="s">
        <v>99</v>
      </c>
      <c r="H73" s="6">
        <v>10</v>
      </c>
      <c r="I73" s="6">
        <v>0</v>
      </c>
      <c r="J73" s="6">
        <f>I73*H73</f>
        <v>0</v>
      </c>
    </row>
    <row r="74" spans="2:10" x14ac:dyDescent="0.2">
      <c r="B74" s="6"/>
      <c r="C74" s="6" t="s">
        <v>4</v>
      </c>
      <c r="D74" s="6" t="s">
        <v>84</v>
      </c>
      <c r="E74" s="6"/>
      <c r="F74" s="6" t="s">
        <v>100</v>
      </c>
      <c r="G74" s="6" t="s">
        <v>101</v>
      </c>
      <c r="H74" s="6">
        <v>10</v>
      </c>
      <c r="I74" s="6">
        <v>0</v>
      </c>
      <c r="J74" s="6">
        <f>I74*H74</f>
        <v>0</v>
      </c>
    </row>
    <row r="75" spans="2:10" x14ac:dyDescent="0.2">
      <c r="B75" s="6"/>
      <c r="C75" s="6" t="s">
        <v>5</v>
      </c>
      <c r="D75" s="6" t="s">
        <v>84</v>
      </c>
      <c r="E75" s="6"/>
      <c r="F75" s="6" t="s">
        <v>95</v>
      </c>
      <c r="G75" s="6" t="s">
        <v>97</v>
      </c>
      <c r="H75" s="6">
        <v>10</v>
      </c>
      <c r="I75" s="6">
        <v>0</v>
      </c>
      <c r="J75" s="6">
        <f>I75*H75</f>
        <v>0</v>
      </c>
    </row>
    <row r="76" spans="2:10" x14ac:dyDescent="0.2">
      <c r="B76" s="6"/>
      <c r="C76" s="6" t="s">
        <v>6</v>
      </c>
      <c r="D76" s="6" t="s">
        <v>86</v>
      </c>
      <c r="E76" s="6"/>
      <c r="F76" s="6"/>
      <c r="G76" s="6"/>
      <c r="H76" s="6">
        <v>3</v>
      </c>
      <c r="I76" s="6">
        <v>0</v>
      </c>
      <c r="J76" s="6">
        <f>I76*H76</f>
        <v>0</v>
      </c>
    </row>
    <row r="77" spans="2:10" x14ac:dyDescent="0.2">
      <c r="B77" s="6"/>
      <c r="C77" s="6" t="s">
        <v>7</v>
      </c>
      <c r="D77" s="6" t="s">
        <v>86</v>
      </c>
      <c r="E77" s="6" t="s">
        <v>87</v>
      </c>
      <c r="F77" s="6">
        <v>4</v>
      </c>
      <c r="G77" s="6" t="s">
        <v>89</v>
      </c>
      <c r="H77" s="6">
        <v>25</v>
      </c>
      <c r="I77" s="6">
        <v>0</v>
      </c>
      <c r="J77" s="6">
        <f>I77*H77</f>
        <v>0</v>
      </c>
    </row>
    <row r="78" spans="2:10" x14ac:dyDescent="0.2">
      <c r="B78" s="6"/>
      <c r="C78" s="6" t="s">
        <v>8</v>
      </c>
      <c r="D78" s="6" t="s">
        <v>86</v>
      </c>
      <c r="E78" s="6" t="s">
        <v>91</v>
      </c>
      <c r="F78" s="6">
        <v>3</v>
      </c>
      <c r="G78" s="6"/>
      <c r="H78" s="6">
        <v>10</v>
      </c>
      <c r="I78" s="6">
        <v>0</v>
      </c>
      <c r="J78" s="6">
        <f>I78*H78</f>
        <v>0</v>
      </c>
    </row>
    <row r="79" spans="2:10" x14ac:dyDescent="0.2">
      <c r="B79" s="30" t="s">
        <v>127</v>
      </c>
      <c r="C79" s="6" t="s">
        <v>13</v>
      </c>
      <c r="D79" s="6" t="s">
        <v>84</v>
      </c>
      <c r="E79" s="6"/>
      <c r="F79" s="6"/>
      <c r="G79" s="6"/>
      <c r="H79" s="6">
        <v>5</v>
      </c>
      <c r="I79" s="6">
        <v>0</v>
      </c>
      <c r="J79" s="6">
        <f>I79*H79</f>
        <v>0</v>
      </c>
    </row>
    <row r="80" spans="2:10" x14ac:dyDescent="0.2">
      <c r="B80" s="30"/>
      <c r="C80" s="6" t="s">
        <v>14</v>
      </c>
      <c r="D80" s="6" t="s">
        <v>84</v>
      </c>
      <c r="E80" s="6"/>
      <c r="F80" s="6" t="s">
        <v>93</v>
      </c>
      <c r="G80" s="6" t="s">
        <v>94</v>
      </c>
      <c r="H80" s="6">
        <v>5</v>
      </c>
      <c r="I80" s="6">
        <v>3</v>
      </c>
      <c r="J80" s="6">
        <f>I80*H80</f>
        <v>15</v>
      </c>
    </row>
    <row r="81" spans="2:10" x14ac:dyDescent="0.2">
      <c r="B81" s="30"/>
      <c r="C81" s="6" t="s">
        <v>15</v>
      </c>
      <c r="D81" s="6" t="s">
        <v>86</v>
      </c>
      <c r="E81" s="6" t="s">
        <v>92</v>
      </c>
      <c r="F81" s="6">
        <v>3</v>
      </c>
      <c r="G81" s="6"/>
      <c r="H81" s="6">
        <v>5</v>
      </c>
      <c r="I81" s="6">
        <v>0</v>
      </c>
      <c r="J81" s="6">
        <f>I81*H81</f>
        <v>0</v>
      </c>
    </row>
    <row r="82" spans="2:10" x14ac:dyDescent="0.2">
      <c r="B82" s="30"/>
      <c r="C82" s="6" t="s">
        <v>16</v>
      </c>
      <c r="D82" s="6" t="s">
        <v>71</v>
      </c>
      <c r="E82" s="19" t="s">
        <v>106</v>
      </c>
      <c r="F82" s="6"/>
      <c r="G82" s="6"/>
      <c r="H82" s="6">
        <v>15</v>
      </c>
      <c r="I82" s="6">
        <v>0</v>
      </c>
      <c r="J82" s="6">
        <f>I82*H82</f>
        <v>0</v>
      </c>
    </row>
    <row r="83" spans="2:10" x14ac:dyDescent="0.2">
      <c r="B83" s="30"/>
      <c r="C83" s="6" t="s">
        <v>17</v>
      </c>
      <c r="D83" s="6" t="s">
        <v>84</v>
      </c>
      <c r="E83" s="6"/>
      <c r="F83" s="6" t="s">
        <v>100</v>
      </c>
      <c r="G83" s="6" t="s">
        <v>103</v>
      </c>
      <c r="H83" s="6">
        <v>15</v>
      </c>
      <c r="I83" s="6">
        <v>0</v>
      </c>
      <c r="J83" s="6">
        <f>I83*H83</f>
        <v>0</v>
      </c>
    </row>
    <row r="84" spans="2:10" x14ac:dyDescent="0.2">
      <c r="B84" s="30"/>
      <c r="C84" s="18" t="s">
        <v>126</v>
      </c>
      <c r="D84" s="18" t="s">
        <v>71</v>
      </c>
      <c r="E84" s="18"/>
      <c r="F84" s="18"/>
      <c r="G84" s="18"/>
      <c r="H84" s="18">
        <v>25</v>
      </c>
      <c r="I84" s="18">
        <v>0</v>
      </c>
      <c r="J84" s="18">
        <f>I84*H84</f>
        <v>0</v>
      </c>
    </row>
    <row r="85" spans="2:10" x14ac:dyDescent="0.2">
      <c r="B85" s="6"/>
      <c r="C85" s="6" t="s">
        <v>9</v>
      </c>
      <c r="D85" s="6" t="s">
        <v>85</v>
      </c>
      <c r="E85" s="6"/>
      <c r="F85" s="6"/>
      <c r="G85" s="6" t="s">
        <v>105</v>
      </c>
      <c r="H85" s="6">
        <v>20</v>
      </c>
      <c r="I85" s="6">
        <v>0</v>
      </c>
      <c r="J85" s="6">
        <f>I85*H85</f>
        <v>0</v>
      </c>
    </row>
    <row r="86" spans="2:10" x14ac:dyDescent="0.2">
      <c r="B86" s="6"/>
      <c r="C86" s="6" t="s">
        <v>11</v>
      </c>
      <c r="D86" s="18" t="s">
        <v>85</v>
      </c>
      <c r="E86" s="18"/>
      <c r="F86" s="18"/>
      <c r="G86" s="18" t="s">
        <v>104</v>
      </c>
      <c r="H86" s="6">
        <v>5</v>
      </c>
      <c r="I86" s="6">
        <v>3</v>
      </c>
      <c r="J86" s="6">
        <f>I86*H86</f>
        <v>15</v>
      </c>
    </row>
    <row r="87" spans="2:10" x14ac:dyDescent="0.2">
      <c r="B87" s="6"/>
      <c r="C87" s="18" t="s">
        <v>10</v>
      </c>
      <c r="D87" s="18" t="s">
        <v>85</v>
      </c>
      <c r="E87" s="18"/>
      <c r="F87" s="18"/>
      <c r="G87" s="18"/>
      <c r="H87" s="18">
        <v>10</v>
      </c>
      <c r="I87" s="18">
        <v>0</v>
      </c>
      <c r="J87" s="18">
        <f>I87*H87</f>
        <v>0</v>
      </c>
    </row>
    <row r="88" spans="2:10" ht="15.75" x14ac:dyDescent="0.25">
      <c r="B88" s="6"/>
      <c r="C88" s="6"/>
      <c r="D88" s="6"/>
      <c r="E88" s="6"/>
      <c r="F88" s="6"/>
      <c r="G88" s="6"/>
      <c r="H88" s="6"/>
      <c r="I88" s="6" t="s">
        <v>64</v>
      </c>
      <c r="J88" s="2">
        <f>SUM(J70:J87)</f>
        <v>30</v>
      </c>
    </row>
  </sheetData>
  <mergeCells count="4">
    <mergeCell ref="B13:B18"/>
    <mergeCell ref="B35:B40"/>
    <mergeCell ref="B57:B62"/>
    <mergeCell ref="B79:B84"/>
  </mergeCells>
  <conditionalFormatting sqref="H4:H12 H19:H2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2 J19:J2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1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:J1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34 H41:H4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J34 J41:J4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5:H4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5:J4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6 H63:H6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6 J63:J6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7:H6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7:J6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0:H78 H85:H8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0:J78 J85:J8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9:H8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9:J8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J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0:J8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7054-5F85-4B41-AF91-BF0F3B70D53C}">
  <dimension ref="B2:M24"/>
  <sheetViews>
    <sheetView workbookViewId="0">
      <selection activeCell="E15" sqref="E15"/>
    </sheetView>
  </sheetViews>
  <sheetFormatPr baseColWidth="10" defaultColWidth="10.7109375" defaultRowHeight="12.75" x14ac:dyDescent="0.2"/>
  <cols>
    <col min="2" max="2" width="26" bestFit="1" customWidth="1"/>
    <col min="3" max="3" width="7" bestFit="1" customWidth="1"/>
    <col min="4" max="4" width="10.85546875" bestFit="1" customWidth="1"/>
    <col min="5" max="5" width="8.140625" bestFit="1" customWidth="1"/>
    <col min="6" max="6" width="8.42578125" bestFit="1" customWidth="1"/>
    <col min="7" max="8" width="12" bestFit="1" customWidth="1"/>
    <col min="9" max="9" width="7" bestFit="1" customWidth="1"/>
    <col min="10" max="10" width="10.28515625" bestFit="1" customWidth="1"/>
    <col min="11" max="11" width="4" bestFit="1" customWidth="1"/>
    <col min="12" max="12" width="7.140625" bestFit="1" customWidth="1"/>
    <col min="13" max="13" width="10.5703125" bestFit="1" customWidth="1"/>
  </cols>
  <sheetData>
    <row r="2" spans="2:13" ht="15.75" x14ac:dyDescent="0.25">
      <c r="B2" s="2" t="s">
        <v>62</v>
      </c>
    </row>
    <row r="3" spans="2:13" ht="15.75" x14ac:dyDescent="0.25">
      <c r="C3" s="28" t="s">
        <v>69</v>
      </c>
      <c r="D3" s="28"/>
      <c r="E3" s="28"/>
      <c r="F3" s="28" t="s">
        <v>70</v>
      </c>
      <c r="G3" s="28"/>
      <c r="H3" s="28"/>
      <c r="I3" s="28"/>
    </row>
    <row r="4" spans="2:13" x14ac:dyDescent="0.2">
      <c r="B4" s="13"/>
      <c r="C4" s="12" t="s">
        <v>48</v>
      </c>
      <c r="D4" s="12" t="s">
        <v>49</v>
      </c>
      <c r="E4" s="12" t="s">
        <v>18</v>
      </c>
      <c r="F4" s="12" t="s">
        <v>20</v>
      </c>
      <c r="G4" s="12" t="s">
        <v>50</v>
      </c>
      <c r="H4" s="12" t="s">
        <v>51</v>
      </c>
      <c r="I4" s="12" t="s">
        <v>21</v>
      </c>
      <c r="L4" s="29" t="s">
        <v>63</v>
      </c>
      <c r="M4" s="29"/>
    </row>
    <row r="5" spans="2:13" x14ac:dyDescent="0.2">
      <c r="B5" s="14" t="s">
        <v>39</v>
      </c>
      <c r="C5">
        <v>4</v>
      </c>
      <c r="D5">
        <v>4</v>
      </c>
      <c r="E5">
        <v>4</v>
      </c>
      <c r="F5">
        <v>4</v>
      </c>
      <c r="G5">
        <v>4</v>
      </c>
      <c r="H5" t="s">
        <v>52</v>
      </c>
      <c r="I5">
        <v>6</v>
      </c>
      <c r="L5" s="25" t="s">
        <v>69</v>
      </c>
      <c r="M5" s="26" t="s">
        <v>70</v>
      </c>
    </row>
    <row r="6" spans="2:13" x14ac:dyDescent="0.2">
      <c r="B6" s="14" t="s">
        <v>40</v>
      </c>
      <c r="C6">
        <v>4</v>
      </c>
      <c r="D6">
        <v>3</v>
      </c>
      <c r="E6">
        <v>4</v>
      </c>
      <c r="F6">
        <v>3</v>
      </c>
      <c r="G6">
        <v>2</v>
      </c>
      <c r="H6">
        <v>4</v>
      </c>
      <c r="I6">
        <v>3</v>
      </c>
      <c r="L6" s="6">
        <v>10</v>
      </c>
      <c r="M6" s="27">
        <f t="shared" ref="M6:M11" si="0">L6-3</f>
        <v>7</v>
      </c>
    </row>
    <row r="7" spans="2:13" x14ac:dyDescent="0.2">
      <c r="B7" s="14" t="s">
        <v>41</v>
      </c>
      <c r="C7">
        <v>4</v>
      </c>
      <c r="D7">
        <v>3</v>
      </c>
      <c r="E7">
        <v>3</v>
      </c>
      <c r="F7">
        <v>3</v>
      </c>
      <c r="G7">
        <v>3</v>
      </c>
      <c r="H7">
        <v>0</v>
      </c>
      <c r="I7">
        <v>1</v>
      </c>
      <c r="L7" s="6">
        <v>10</v>
      </c>
      <c r="M7" s="27">
        <f t="shared" si="0"/>
        <v>7</v>
      </c>
    </row>
    <row r="8" spans="2:13" x14ac:dyDescent="0.2">
      <c r="B8" s="14" t="s">
        <v>42</v>
      </c>
      <c r="C8">
        <v>4</v>
      </c>
      <c r="D8">
        <v>3</v>
      </c>
      <c r="E8">
        <v>3</v>
      </c>
      <c r="F8">
        <v>3</v>
      </c>
      <c r="G8">
        <v>3</v>
      </c>
      <c r="H8">
        <v>4</v>
      </c>
      <c r="I8">
        <v>5</v>
      </c>
      <c r="L8" s="6">
        <v>8</v>
      </c>
      <c r="M8" s="27">
        <f t="shared" si="0"/>
        <v>5</v>
      </c>
    </row>
    <row r="9" spans="2:13" x14ac:dyDescent="0.2">
      <c r="B9" s="14" t="s">
        <v>43</v>
      </c>
      <c r="C9">
        <v>4</v>
      </c>
      <c r="D9">
        <v>4</v>
      </c>
      <c r="E9">
        <v>4</v>
      </c>
      <c r="F9">
        <v>4</v>
      </c>
      <c r="G9">
        <v>3</v>
      </c>
      <c r="H9">
        <v>3</v>
      </c>
      <c r="I9">
        <v>4</v>
      </c>
      <c r="L9" s="6">
        <v>8</v>
      </c>
      <c r="M9" s="27">
        <f t="shared" si="0"/>
        <v>5</v>
      </c>
    </row>
    <row r="10" spans="2:13" x14ac:dyDescent="0.2">
      <c r="B10" s="14" t="s">
        <v>44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L10" s="6">
        <v>3</v>
      </c>
      <c r="M10" s="27">
        <f t="shared" si="0"/>
        <v>0</v>
      </c>
    </row>
    <row r="11" spans="2:13" x14ac:dyDescent="0.2">
      <c r="B11" s="14" t="s">
        <v>45</v>
      </c>
      <c r="C11">
        <v>3</v>
      </c>
      <c r="D11">
        <v>3</v>
      </c>
      <c r="E11">
        <v>3</v>
      </c>
      <c r="F11">
        <v>2</v>
      </c>
      <c r="G11">
        <v>3</v>
      </c>
      <c r="H11">
        <v>4</v>
      </c>
      <c r="I11">
        <v>1</v>
      </c>
      <c r="L11" s="6">
        <v>4</v>
      </c>
      <c r="M11" s="27">
        <f t="shared" si="0"/>
        <v>1</v>
      </c>
    </row>
    <row r="12" spans="2:13" x14ac:dyDescent="0.2">
      <c r="B12" s="14" t="s">
        <v>46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L12" s="6">
        <v>1</v>
      </c>
      <c r="M12" s="27">
        <v>0.5</v>
      </c>
    </row>
    <row r="13" spans="2:13" x14ac:dyDescent="0.2">
      <c r="B13" s="14" t="s">
        <v>47</v>
      </c>
      <c r="C13">
        <v>8</v>
      </c>
      <c r="D13">
        <v>7</v>
      </c>
      <c r="E13">
        <v>7</v>
      </c>
      <c r="F13">
        <v>7</v>
      </c>
      <c r="G13">
        <v>5</v>
      </c>
      <c r="H13">
        <v>5</v>
      </c>
      <c r="I13">
        <v>4</v>
      </c>
      <c r="L13" s="6">
        <v>1</v>
      </c>
      <c r="M13" s="27">
        <v>0.5</v>
      </c>
    </row>
    <row r="14" spans="2:13" x14ac:dyDescent="0.2">
      <c r="B14" s="6"/>
      <c r="C14" s="6"/>
      <c r="D14" s="6"/>
      <c r="E14" s="6"/>
      <c r="F14" s="6"/>
      <c r="G14" s="6"/>
      <c r="H14" s="6"/>
      <c r="I14" s="6"/>
    </row>
    <row r="15" spans="2:13" x14ac:dyDescent="0.2">
      <c r="B15" s="15" t="s">
        <v>53</v>
      </c>
      <c r="C15" s="6">
        <f t="shared" ref="C15:E22" si="1">$L6*C6/C$24</f>
        <v>0.5</v>
      </c>
      <c r="D15" s="6">
        <f t="shared" si="1"/>
        <v>0.75</v>
      </c>
      <c r="E15" s="6">
        <f t="shared" si="1"/>
        <v>1</v>
      </c>
      <c r="F15" s="6">
        <f t="shared" ref="F15:I22" si="2">$M6*F6/F$24</f>
        <v>0.84</v>
      </c>
      <c r="G15" s="6">
        <f t="shared" si="2"/>
        <v>0.93333333333333335</v>
      </c>
      <c r="H15" s="6">
        <f t="shared" si="2"/>
        <v>1.8666666666666667</v>
      </c>
      <c r="I15" s="6">
        <f t="shared" si="2"/>
        <v>0.105</v>
      </c>
    </row>
    <row r="16" spans="2:13" x14ac:dyDescent="0.2">
      <c r="B16" s="15" t="s">
        <v>54</v>
      </c>
      <c r="C16" s="6">
        <f t="shared" si="1"/>
        <v>0.5</v>
      </c>
      <c r="D16" s="6">
        <f t="shared" si="1"/>
        <v>0.75</v>
      </c>
      <c r="E16" s="6">
        <f t="shared" si="1"/>
        <v>0.75</v>
      </c>
      <c r="F16" s="6">
        <f t="shared" si="2"/>
        <v>0.84</v>
      </c>
      <c r="G16" s="6">
        <f t="shared" si="2"/>
        <v>1.4</v>
      </c>
      <c r="H16" s="6">
        <f t="shared" si="2"/>
        <v>0</v>
      </c>
      <c r="I16" s="6">
        <f t="shared" si="2"/>
        <v>3.5000000000000003E-2</v>
      </c>
    </row>
    <row r="17" spans="2:11" x14ac:dyDescent="0.2">
      <c r="B17" s="15" t="s">
        <v>55</v>
      </c>
      <c r="C17" s="6">
        <f t="shared" si="1"/>
        <v>0.4</v>
      </c>
      <c r="D17" s="6">
        <f t="shared" si="1"/>
        <v>0.6</v>
      </c>
      <c r="E17" s="6">
        <f t="shared" si="1"/>
        <v>0.6</v>
      </c>
      <c r="F17" s="6">
        <f t="shared" si="2"/>
        <v>0.6</v>
      </c>
      <c r="G17" s="6">
        <f t="shared" si="2"/>
        <v>1</v>
      </c>
      <c r="H17" s="6">
        <f t="shared" si="2"/>
        <v>1.3333333333333333</v>
      </c>
      <c r="I17" s="6">
        <f t="shared" si="2"/>
        <v>0.125</v>
      </c>
    </row>
    <row r="18" spans="2:11" x14ac:dyDescent="0.2">
      <c r="B18" s="15" t="s">
        <v>56</v>
      </c>
      <c r="C18" s="6">
        <f t="shared" si="1"/>
        <v>0.4</v>
      </c>
      <c r="D18" s="6">
        <f t="shared" si="1"/>
        <v>0.8</v>
      </c>
      <c r="E18" s="6">
        <f t="shared" si="1"/>
        <v>0.8</v>
      </c>
      <c r="F18" s="6">
        <f t="shared" si="2"/>
        <v>0.8</v>
      </c>
      <c r="G18" s="6">
        <f t="shared" si="2"/>
        <v>1</v>
      </c>
      <c r="H18" s="6">
        <f t="shared" si="2"/>
        <v>1</v>
      </c>
      <c r="I18" s="6">
        <f t="shared" si="2"/>
        <v>0.1</v>
      </c>
    </row>
    <row r="19" spans="2:11" x14ac:dyDescent="0.2">
      <c r="B19" s="15" t="s">
        <v>57</v>
      </c>
      <c r="C19" s="6">
        <f t="shared" si="1"/>
        <v>3.7499999999999999E-2</v>
      </c>
      <c r="D19" s="6">
        <f t="shared" si="1"/>
        <v>7.4999999999999997E-2</v>
      </c>
      <c r="E19" s="6">
        <f t="shared" si="1"/>
        <v>7.4999999999999997E-2</v>
      </c>
      <c r="F19" s="6">
        <f t="shared" si="2"/>
        <v>0</v>
      </c>
      <c r="G19" s="6">
        <f t="shared" si="2"/>
        <v>0</v>
      </c>
      <c r="H19" s="6">
        <f t="shared" si="2"/>
        <v>0</v>
      </c>
      <c r="I19" s="6">
        <f t="shared" si="2"/>
        <v>0</v>
      </c>
    </row>
    <row r="20" spans="2:11" x14ac:dyDescent="0.2">
      <c r="B20" s="15" t="s">
        <v>58</v>
      </c>
      <c r="C20" s="6">
        <f t="shared" si="1"/>
        <v>0.15</v>
      </c>
      <c r="D20" s="6">
        <f t="shared" si="1"/>
        <v>0.3</v>
      </c>
      <c r="E20" s="6">
        <f t="shared" si="1"/>
        <v>0.3</v>
      </c>
      <c r="F20" s="6">
        <f t="shared" si="2"/>
        <v>0.08</v>
      </c>
      <c r="G20" s="6">
        <f t="shared" si="2"/>
        <v>0.2</v>
      </c>
      <c r="H20" s="6">
        <f t="shared" si="2"/>
        <v>0.26666666666666666</v>
      </c>
      <c r="I20" s="6">
        <f t="shared" si="2"/>
        <v>5.0000000000000001E-3</v>
      </c>
    </row>
    <row r="21" spans="2:11" x14ac:dyDescent="0.2">
      <c r="B21" s="15" t="s">
        <v>59</v>
      </c>
      <c r="C21" s="6">
        <f t="shared" si="1"/>
        <v>1.2500000000000001E-2</v>
      </c>
      <c r="D21" s="6">
        <f t="shared" si="1"/>
        <v>2.5000000000000001E-2</v>
      </c>
      <c r="E21" s="6">
        <f t="shared" si="1"/>
        <v>2.5000000000000001E-2</v>
      </c>
      <c r="F21" s="6">
        <f t="shared" si="2"/>
        <v>0.02</v>
      </c>
      <c r="G21" s="6">
        <f t="shared" si="2"/>
        <v>3.3333333333333333E-2</v>
      </c>
      <c r="H21" s="6">
        <f t="shared" si="2"/>
        <v>3.3333333333333333E-2</v>
      </c>
      <c r="I21" s="6">
        <f t="shared" si="2"/>
        <v>7.4999999999999997E-3</v>
      </c>
    </row>
    <row r="22" spans="2:11" x14ac:dyDescent="0.2">
      <c r="B22" s="15" t="s">
        <v>60</v>
      </c>
      <c r="C22" s="6">
        <f t="shared" si="1"/>
        <v>0.1</v>
      </c>
      <c r="D22" s="6">
        <f t="shared" si="1"/>
        <v>0.17499999999999999</v>
      </c>
      <c r="E22" s="6">
        <f t="shared" si="1"/>
        <v>0.17499999999999999</v>
      </c>
      <c r="F22" s="6">
        <f t="shared" si="2"/>
        <v>0.14000000000000001</v>
      </c>
      <c r="G22" s="6">
        <f t="shared" si="2"/>
        <v>0.16666666666666666</v>
      </c>
      <c r="H22" s="6">
        <f t="shared" si="2"/>
        <v>0.16666666666666666</v>
      </c>
      <c r="I22" s="6">
        <f t="shared" si="2"/>
        <v>0.01</v>
      </c>
    </row>
    <row r="23" spans="2:11" x14ac:dyDescent="0.2">
      <c r="B23" s="6"/>
      <c r="C23" s="6"/>
      <c r="D23" s="6"/>
      <c r="E23" s="1"/>
      <c r="F23" s="6"/>
      <c r="G23" s="6"/>
      <c r="H23" s="6"/>
      <c r="I23" s="6"/>
      <c r="J23" s="6"/>
      <c r="K23" s="6"/>
    </row>
    <row r="24" spans="2:11" x14ac:dyDescent="0.2">
      <c r="B24" s="16" t="s">
        <v>61</v>
      </c>
      <c r="C24" s="11">
        <f>Member!C12</f>
        <v>80</v>
      </c>
      <c r="D24" s="11">
        <f>Member!C13</f>
        <v>40</v>
      </c>
      <c r="E24" s="11">
        <f>Member!C14</f>
        <v>40</v>
      </c>
      <c r="F24" s="11">
        <f>Member!C17</f>
        <v>25</v>
      </c>
      <c r="G24" s="11">
        <f>Member!C15</f>
        <v>15</v>
      </c>
      <c r="H24" s="11">
        <f>Member!C16</f>
        <v>15</v>
      </c>
      <c r="I24" s="11">
        <f>Member!C18</f>
        <v>200</v>
      </c>
      <c r="J24" s="6"/>
      <c r="K24" s="6"/>
    </row>
  </sheetData>
  <mergeCells count="3">
    <mergeCell ref="C3:E3"/>
    <mergeCell ref="F3:I3"/>
    <mergeCell ref="L4:M4"/>
  </mergeCells>
  <conditionalFormatting sqref="C5:I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I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I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03B7-7E66-42D8-89C9-7660C97769B9}">
  <dimension ref="B3:H18"/>
  <sheetViews>
    <sheetView workbookViewId="0">
      <selection activeCell="I12" sqref="I12"/>
    </sheetView>
  </sheetViews>
  <sheetFormatPr baseColWidth="10" defaultColWidth="11.5703125" defaultRowHeight="12.75" x14ac:dyDescent="0.2"/>
  <cols>
    <col min="2" max="2" width="34.28515625" bestFit="1" customWidth="1"/>
    <col min="3" max="3" width="12.42578125" customWidth="1"/>
    <col min="4" max="4" width="23.85546875" bestFit="1" customWidth="1"/>
    <col min="5" max="5" width="9.140625" customWidth="1"/>
    <col min="6" max="6" width="17.140625" customWidth="1"/>
    <col min="7" max="7" width="19.140625" customWidth="1"/>
  </cols>
  <sheetData>
    <row r="3" spans="2:8" x14ac:dyDescent="0.2">
      <c r="B3" s="1" t="s">
        <v>33</v>
      </c>
      <c r="C3" s="3" t="s">
        <v>80</v>
      </c>
      <c r="D3" s="1" t="s">
        <v>34</v>
      </c>
      <c r="E3" s="3" t="s">
        <v>65</v>
      </c>
      <c r="F3" s="3" t="s">
        <v>77</v>
      </c>
      <c r="G3" s="3" t="s">
        <v>123</v>
      </c>
      <c r="H3" s="3" t="s">
        <v>134</v>
      </c>
    </row>
    <row r="4" spans="2:8" x14ac:dyDescent="0.2">
      <c r="B4" s="7" t="s">
        <v>120</v>
      </c>
      <c r="C4" s="8">
        <v>6.3</v>
      </c>
      <c r="D4" s="6" t="s">
        <v>32</v>
      </c>
      <c r="E4" s="8">
        <f>C4/1</f>
        <v>6.3</v>
      </c>
      <c r="F4">
        <v>0</v>
      </c>
      <c r="G4" s="8">
        <f t="shared" ref="G4:G17" si="0">F4*E4</f>
        <v>0</v>
      </c>
      <c r="H4" s="31">
        <f>100*Tabelle4[[#This Row],[€ genutzt/Packung]]/Tabelle4[[#This Row],[€/Packung]]</f>
        <v>0</v>
      </c>
    </row>
    <row r="5" spans="2:8" x14ac:dyDescent="0.2">
      <c r="B5" s="7" t="s">
        <v>119</v>
      </c>
      <c r="C5" s="8">
        <v>10.71</v>
      </c>
      <c r="D5" s="6" t="s">
        <v>31</v>
      </c>
      <c r="E5" s="8">
        <f>C5/1</f>
        <v>10.71</v>
      </c>
      <c r="F5">
        <v>0</v>
      </c>
      <c r="G5" s="8">
        <f t="shared" si="0"/>
        <v>0</v>
      </c>
      <c r="H5" s="31">
        <f>100*Tabelle4[[#This Row],[€ genutzt/Packung]]/Tabelle4[[#This Row],[€/Packung]]</f>
        <v>0</v>
      </c>
    </row>
    <row r="6" spans="2:8" x14ac:dyDescent="0.2">
      <c r="B6" s="7" t="s">
        <v>118</v>
      </c>
      <c r="C6" s="8">
        <v>8.9499999999999993</v>
      </c>
      <c r="D6" s="6" t="s">
        <v>35</v>
      </c>
      <c r="E6" s="8">
        <f>C6/3</f>
        <v>2.9833333333333329</v>
      </c>
      <c r="F6">
        <v>0</v>
      </c>
      <c r="G6" s="8">
        <f t="shared" si="0"/>
        <v>0</v>
      </c>
      <c r="H6" s="31">
        <f>100*Tabelle4[[#This Row],[€ genutzt/Packung]]/Tabelle4[[#This Row],[€/Packung]]</f>
        <v>0</v>
      </c>
    </row>
    <row r="7" spans="2:8" x14ac:dyDescent="0.2">
      <c r="B7" s="7" t="s">
        <v>117</v>
      </c>
      <c r="C7" s="8">
        <v>9.4499999999999993</v>
      </c>
      <c r="D7" s="6" t="s">
        <v>36</v>
      </c>
      <c r="E7" s="8">
        <f>C7/3</f>
        <v>3.15</v>
      </c>
      <c r="F7">
        <v>3</v>
      </c>
      <c r="G7" s="8">
        <f t="shared" si="0"/>
        <v>9.4499999999999993</v>
      </c>
      <c r="H7" s="31">
        <f>100*Tabelle4[[#This Row],[€ genutzt/Packung]]/Tabelle4[[#This Row],[€/Packung]]</f>
        <v>100</v>
      </c>
    </row>
    <row r="8" spans="2:8" x14ac:dyDescent="0.2">
      <c r="B8" s="7" t="s">
        <v>116</v>
      </c>
      <c r="C8" s="8">
        <v>11.99</v>
      </c>
      <c r="D8" s="6" t="s">
        <v>30</v>
      </c>
      <c r="E8" s="8">
        <f>C8/1</f>
        <v>11.99</v>
      </c>
      <c r="F8">
        <v>0</v>
      </c>
      <c r="G8" s="8">
        <f t="shared" si="0"/>
        <v>0</v>
      </c>
      <c r="H8" s="31">
        <f>100*Tabelle4[[#This Row],[€ genutzt/Packung]]/Tabelle4[[#This Row],[€/Packung]]</f>
        <v>0</v>
      </c>
    </row>
    <row r="9" spans="2:8" x14ac:dyDescent="0.2">
      <c r="B9" s="7" t="s">
        <v>115</v>
      </c>
      <c r="C9" s="8">
        <v>10.36</v>
      </c>
      <c r="D9" t="s">
        <v>71</v>
      </c>
      <c r="E9" s="8">
        <f>C9/1</f>
        <v>10.36</v>
      </c>
      <c r="F9">
        <v>1</v>
      </c>
      <c r="G9" s="8">
        <f t="shared" si="0"/>
        <v>10.36</v>
      </c>
      <c r="H9" s="31">
        <f>100*Tabelle4[[#This Row],[€ genutzt/Packung]]/Tabelle4[[#This Row],[€/Packung]]</f>
        <v>100</v>
      </c>
    </row>
    <row r="10" spans="2:8" x14ac:dyDescent="0.2">
      <c r="B10" s="7" t="s">
        <v>114</v>
      </c>
      <c r="C10" s="8">
        <v>35.200000000000003</v>
      </c>
      <c r="D10" t="s">
        <v>73</v>
      </c>
      <c r="E10" s="8">
        <f>C10/20</f>
        <v>1.7600000000000002</v>
      </c>
      <c r="F10">
        <v>0</v>
      </c>
      <c r="G10" s="8">
        <f t="shared" si="0"/>
        <v>0</v>
      </c>
      <c r="H10" s="31">
        <f>100*Tabelle4[[#This Row],[€ genutzt/Packung]]/Tabelle4[[#This Row],[€/Packung]]</f>
        <v>0</v>
      </c>
    </row>
    <row r="11" spans="2:8" x14ac:dyDescent="0.2">
      <c r="B11" s="7" t="s">
        <v>113</v>
      </c>
      <c r="C11" s="8">
        <v>21.49</v>
      </c>
      <c r="D11" t="s">
        <v>72</v>
      </c>
      <c r="E11" s="8">
        <f>C11/10</f>
        <v>2.149</v>
      </c>
      <c r="F11">
        <v>0</v>
      </c>
      <c r="G11" s="8">
        <f t="shared" si="0"/>
        <v>0</v>
      </c>
      <c r="H11" s="31">
        <f>100*Tabelle4[[#This Row],[€ genutzt/Packung]]/Tabelle4[[#This Row],[€/Packung]]</f>
        <v>0</v>
      </c>
    </row>
    <row r="12" spans="2:8" x14ac:dyDescent="0.2">
      <c r="B12" s="7" t="s">
        <v>112</v>
      </c>
      <c r="C12" s="8">
        <v>19.989999999999998</v>
      </c>
      <c r="D12" s="6" t="s">
        <v>74</v>
      </c>
      <c r="E12" s="8">
        <f>C12/10</f>
        <v>1.9989999999999999</v>
      </c>
      <c r="F12" s="6">
        <v>0</v>
      </c>
      <c r="G12" s="8">
        <f t="shared" si="0"/>
        <v>0</v>
      </c>
      <c r="H12" s="31">
        <f>100*Tabelle4[[#This Row],[€ genutzt/Packung]]/Tabelle4[[#This Row],[€/Packung]]</f>
        <v>0</v>
      </c>
    </row>
    <row r="13" spans="2:8" x14ac:dyDescent="0.2">
      <c r="B13" s="7" t="s">
        <v>111</v>
      </c>
      <c r="C13" s="8">
        <v>7.99</v>
      </c>
      <c r="D13" s="6" t="s">
        <v>75</v>
      </c>
      <c r="E13" s="8">
        <f>C13/1</f>
        <v>7.99</v>
      </c>
      <c r="F13" s="6">
        <v>0</v>
      </c>
      <c r="G13" s="8">
        <f t="shared" si="0"/>
        <v>0</v>
      </c>
      <c r="H13" s="31">
        <f>100*Tabelle4[[#This Row],[€ genutzt/Packung]]/Tabelle4[[#This Row],[€/Packung]]</f>
        <v>0</v>
      </c>
    </row>
    <row r="14" spans="2:8" x14ac:dyDescent="0.2">
      <c r="B14" s="7" t="s">
        <v>110</v>
      </c>
      <c r="C14" s="8">
        <v>19.989999999999998</v>
      </c>
      <c r="D14" s="6" t="s">
        <v>78</v>
      </c>
      <c r="E14" s="8">
        <f>C14/3</f>
        <v>6.6633333333333331</v>
      </c>
      <c r="F14" s="6">
        <v>0</v>
      </c>
      <c r="G14" s="8">
        <f t="shared" si="0"/>
        <v>0</v>
      </c>
      <c r="H14" s="31">
        <f>100*Tabelle4[[#This Row],[€ genutzt/Packung]]/Tabelle4[[#This Row],[€/Packung]]</f>
        <v>0</v>
      </c>
    </row>
    <row r="15" spans="2:8" x14ac:dyDescent="0.2">
      <c r="B15" s="7" t="s">
        <v>109</v>
      </c>
      <c r="C15" s="8">
        <v>11.99</v>
      </c>
      <c r="D15" s="6" t="s">
        <v>79</v>
      </c>
      <c r="E15" s="8">
        <f>C15/2</f>
        <v>5.9950000000000001</v>
      </c>
      <c r="F15" s="6">
        <v>0</v>
      </c>
      <c r="G15" s="8">
        <f t="shared" si="0"/>
        <v>0</v>
      </c>
      <c r="H15" s="31">
        <f>100*Tabelle4[[#This Row],[€ genutzt/Packung]]/Tabelle4[[#This Row],[€/Packung]]</f>
        <v>0</v>
      </c>
    </row>
    <row r="16" spans="2:8" x14ac:dyDescent="0.2">
      <c r="B16" s="7" t="s">
        <v>82</v>
      </c>
      <c r="C16" s="8">
        <v>19.989999999999998</v>
      </c>
      <c r="D16" s="6" t="s">
        <v>81</v>
      </c>
      <c r="E16" s="8">
        <f>C16/20</f>
        <v>0.99949999999999994</v>
      </c>
      <c r="F16" s="6">
        <v>0</v>
      </c>
      <c r="G16" s="8">
        <f t="shared" si="0"/>
        <v>0</v>
      </c>
      <c r="H16" s="31">
        <f>100*Tabelle4[[#This Row],[€ genutzt/Packung]]/Tabelle4[[#This Row],[€/Packung]]</f>
        <v>0</v>
      </c>
    </row>
    <row r="17" spans="2:8" s="6" customFormat="1" x14ac:dyDescent="0.2">
      <c r="B17" s="7" t="s">
        <v>121</v>
      </c>
      <c r="C17" s="8">
        <v>22.75</v>
      </c>
      <c r="D17" s="6" t="s">
        <v>122</v>
      </c>
      <c r="E17" s="8">
        <f>C17/10</f>
        <v>2.2749999999999999</v>
      </c>
      <c r="F17" s="6">
        <v>6</v>
      </c>
      <c r="G17" s="8">
        <f t="shared" si="0"/>
        <v>13.649999999999999</v>
      </c>
      <c r="H17" s="31">
        <f>100*Tabelle4[[#This Row],[€ genutzt/Packung]]/Tabelle4[[#This Row],[€/Packung]]</f>
        <v>59.999999999999993</v>
      </c>
    </row>
    <row r="18" spans="2:8" x14ac:dyDescent="0.2">
      <c r="B18" s="1" t="s">
        <v>64</v>
      </c>
      <c r="C18" s="9">
        <f>SUM(C4:C17)</f>
        <v>217.15000000000003</v>
      </c>
      <c r="F18" s="1" t="s">
        <v>76</v>
      </c>
      <c r="G18" s="9">
        <f>SUM(G4:G17)</f>
        <v>33.459999999999994</v>
      </c>
    </row>
  </sheetData>
  <conditionalFormatting sqref="C4:C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Member</vt:lpstr>
      <vt:lpstr>Weapons</vt:lpstr>
      <vt:lpstr>Characteristik analyse</vt:lpstr>
      <vt:lpstr>Boxen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2018-08-20T13:02:44Z</dcterms:created>
  <dcterms:modified xsi:type="dcterms:W3CDTF">2018-08-24T18:05:57Z</dcterms:modified>
</cp:coreProperties>
</file>