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25D1D834-02D1-43FE-AF78-76D1C74988F5}" xr6:coauthVersionLast="36" xr6:coauthVersionMax="36" xr10:uidLastSave="{00000000-0000-0000-0000-000000000000}"/>
  <bookViews>
    <workbookView xWindow="0" yWindow="0" windowWidth="17205" windowHeight="8640" activeTab="1" xr2:uid="{00000000-000D-0000-FFFF-FFFF00000000}"/>
  </bookViews>
  <sheets>
    <sheet name="warband detail" sheetId="5" r:id="rId1"/>
    <sheet name="cost calculation" sheetId="1" r:id="rId2"/>
    <sheet name="Characteristik analyse" sheetId="2" r:id="rId3"/>
    <sheet name="Box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C18" i="4"/>
  <c r="G17" i="4"/>
  <c r="F17" i="4"/>
  <c r="D17" i="4"/>
  <c r="G16" i="4"/>
  <c r="F16" i="4"/>
  <c r="D16" i="4"/>
  <c r="G15" i="4"/>
  <c r="F15" i="4"/>
  <c r="D15" i="4"/>
  <c r="G14" i="4"/>
  <c r="F14" i="4"/>
  <c r="D14" i="4"/>
  <c r="G13" i="4"/>
  <c r="F13" i="4"/>
  <c r="D13" i="4"/>
  <c r="G12" i="4"/>
  <c r="F12" i="4"/>
  <c r="D12" i="4"/>
  <c r="G11" i="4"/>
  <c r="F11" i="4"/>
  <c r="D11" i="4"/>
  <c r="G10" i="4"/>
  <c r="F10" i="4"/>
  <c r="D10" i="4"/>
  <c r="G9" i="4"/>
  <c r="F9" i="4"/>
  <c r="D9" i="4"/>
  <c r="G8" i="4"/>
  <c r="F8" i="4"/>
  <c r="D8" i="4"/>
  <c r="G7" i="4"/>
  <c r="F7" i="4"/>
  <c r="D7" i="4"/>
  <c r="G6" i="4"/>
  <c r="F6" i="4"/>
  <c r="D6" i="4"/>
  <c r="G5" i="4"/>
  <c r="F5" i="4"/>
  <c r="D5" i="4"/>
  <c r="G4" i="4"/>
  <c r="F4" i="4"/>
  <c r="D4" i="4"/>
  <c r="J27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R40" i="1"/>
  <c r="O40" i="1"/>
  <c r="N40" i="1"/>
  <c r="M40" i="1"/>
  <c r="L40" i="1"/>
  <c r="K40" i="1"/>
  <c r="J40" i="1"/>
  <c r="I40" i="1"/>
  <c r="U39" i="1"/>
  <c r="R39" i="1"/>
  <c r="P39" i="1"/>
  <c r="U38" i="1"/>
  <c r="R38" i="1"/>
  <c r="P38" i="1"/>
  <c r="U37" i="1"/>
  <c r="U42" i="1" s="1"/>
  <c r="K6" i="1" s="1"/>
  <c r="R37" i="1"/>
  <c r="P37" i="1"/>
  <c r="U36" i="1"/>
  <c r="R36" i="1"/>
  <c r="P36" i="1"/>
  <c r="U35" i="1"/>
  <c r="R35" i="1"/>
  <c r="P35" i="1"/>
  <c r="U34" i="1"/>
  <c r="R34" i="1"/>
  <c r="P34" i="1"/>
  <c r="U33" i="1"/>
  <c r="R33" i="1"/>
  <c r="P33" i="1"/>
  <c r="U32" i="1"/>
  <c r="R32" i="1"/>
  <c r="P32" i="1"/>
  <c r="U31" i="1"/>
  <c r="R31" i="1"/>
  <c r="P31" i="1"/>
  <c r="U30" i="1"/>
  <c r="U41" i="1" s="1"/>
  <c r="J6" i="1" s="1"/>
  <c r="R30" i="1"/>
  <c r="P30" i="1"/>
  <c r="U29" i="1"/>
  <c r="R29" i="1"/>
  <c r="P29" i="1"/>
  <c r="U28" i="1"/>
  <c r="R28" i="1"/>
  <c r="P28" i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R22" i="1"/>
  <c r="P22" i="1"/>
  <c r="G18" i="1"/>
  <c r="E18" i="1"/>
  <c r="G17" i="1"/>
  <c r="G16" i="1"/>
  <c r="G15" i="1"/>
  <c r="G14" i="1"/>
  <c r="G13" i="1"/>
  <c r="G12" i="1"/>
  <c r="G11" i="1"/>
  <c r="I5" i="1"/>
  <c r="I4" i="1"/>
  <c r="C76" i="5"/>
  <c r="C67" i="5"/>
  <c r="C56" i="5"/>
  <c r="C45" i="5"/>
  <c r="C44" i="5"/>
  <c r="C43" i="5"/>
  <c r="C34" i="5"/>
  <c r="C22" i="5"/>
  <c r="C8" i="5"/>
  <c r="C11" i="5" s="1"/>
  <c r="P40" i="1" l="1"/>
  <c r="C6" i="1" s="1"/>
  <c r="C7" i="1" s="1"/>
  <c r="U40" i="1"/>
  <c r="I6" i="1" s="1"/>
  <c r="I7" i="1" s="1"/>
  <c r="C46" i="5"/>
</calcChain>
</file>

<file path=xl/sharedStrings.xml><?xml version="1.0" encoding="utf-8"?>
<sst xmlns="http://schemas.openxmlformats.org/spreadsheetml/2006/main" count="271" uniqueCount="175">
  <si>
    <t>gold</t>
  </si>
  <si>
    <t>axt</t>
  </si>
  <si>
    <t>schwert</t>
  </si>
  <si>
    <t>zweihänder</t>
  </si>
  <si>
    <t>armbrust</t>
  </si>
  <si>
    <t>bogen</t>
  </si>
  <si>
    <t>leichte rüstung</t>
  </si>
  <si>
    <t>helm</t>
  </si>
  <si>
    <t>schild</t>
  </si>
  <si>
    <t>dolch (+1)</t>
  </si>
  <si>
    <t>speer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</si>
  <si>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</si>
  <si>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</si>
  <si>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</si>
  <si>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</si>
  <si>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</si>
  <si>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</si>
  <si>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</si>
  <si>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</si>
  <si>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Mögliche einheiten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</si>
  <si>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</si>
  <si>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</si>
  <si>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</si>
  <si>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</si>
  <si>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</si>
  <si>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</si>
  <si>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</si>
  <si>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</si>
  <si>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</si>
  <si>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</si>
  <si>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</si>
  <si>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</si>
  <si>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</si>
  <si>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</si>
  <si>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</si>
  <si>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</si>
  <si>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</si>
  <si>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</si>
  <si>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</si>
  <si>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</si>
  <si>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</si>
  <si>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</si>
  <si>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</si>
  <si>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</si>
  <si>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</si>
  <si>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</si>
  <si>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</si>
  <si>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</si>
  <si>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</si>
  <si>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</si>
  <si>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</si>
  <si>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</si>
  <si>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</si>
  <si>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</si>
  <si>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</si>
  <si>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</si>
  <si>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</si>
  <si>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</si>
  <si>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</si>
  <si>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</si>
  <si>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</si>
  <si>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</si>
  <si>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</si>
  <si>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</si>
  <si>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</si>
  <si>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</si>
  <si>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</si>
  <si>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</si>
  <si>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</si>
  <si>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</si>
  <si>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</si>
  <si>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</si>
  <si>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</si>
  <si>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</si>
  <si>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</si>
  <si>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</si>
  <si>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ausrüstung gesamt</t>
  </si>
  <si>
    <t>Prozentuale Nutzung</t>
  </si>
  <si>
    <t>wunsch</t>
  </si>
  <si>
    <t>zusatzkosten</t>
  </si>
  <si>
    <t>Gruppe</t>
  </si>
  <si>
    <t>heros</t>
  </si>
  <si>
    <t>ork boss (1)</t>
  </si>
  <si>
    <t>schamane (0-1)</t>
  </si>
  <si>
    <t>big'uns (0-3)</t>
  </si>
  <si>
    <t>goblin warrior (max 2x anz boyz)</t>
  </si>
  <si>
    <t>cave squig</t>
  </si>
  <si>
    <t>ork boy</t>
  </si>
  <si>
    <t>morgenstern</t>
  </si>
  <si>
    <t>user</t>
  </si>
  <si>
    <t>Heavy, Difficult to Use, S+1 (1st turn per h-t-h cc)</t>
  </si>
  <si>
    <t>parry</t>
  </si>
  <si>
    <t>user+2</t>
  </si>
  <si>
    <t>Two-Handed, Last strike</t>
  </si>
  <si>
    <t>hellebarde</t>
  </si>
  <si>
    <t>user+1</t>
  </si>
  <si>
    <t>Two-Handed</t>
  </si>
  <si>
    <t>wurfwaffen</t>
  </si>
  <si>
    <t>Move or Fire</t>
  </si>
  <si>
    <t>keule</t>
  </si>
  <si>
    <t>kurzbogen</t>
  </si>
  <si>
    <t>16"</t>
  </si>
  <si>
    <t>squig schubser</t>
  </si>
  <si>
    <t>12"</t>
  </si>
  <si>
    <t>ball und kette</t>
  </si>
  <si>
    <t>Two-Handed, Incredible, Force, Cumbersome, Unwieldy, Random</t>
  </si>
  <si>
    <t xml:space="preserve">Mad Cap Mushroom </t>
  </si>
  <si>
    <t>save 5+ D6</t>
  </si>
  <si>
    <t>O</t>
  </si>
  <si>
    <t>G</t>
  </si>
  <si>
    <t>OS</t>
  </si>
  <si>
    <t>OSG</t>
  </si>
  <si>
    <t>Anzahl</t>
  </si>
  <si>
    <t>schamane</t>
  </si>
  <si>
    <t>big'uns</t>
  </si>
  <si>
    <t>goblin</t>
  </si>
  <si>
    <t>squig</t>
  </si>
  <si>
    <t>boy</t>
  </si>
  <si>
    <t>Orks</t>
  </si>
  <si>
    <t>rout test</t>
  </si>
  <si>
    <t>OG</t>
  </si>
  <si>
    <t>(schlecht) 1 .. 10 (sehr gut)</t>
  </si>
  <si>
    <t>Bewertung</t>
  </si>
  <si>
    <t>Warband Equip Rating</t>
  </si>
  <si>
    <t>Equip rating</t>
  </si>
  <si>
    <t>Orks (Boss, Bit'Uns)</t>
  </si>
  <si>
    <t>Schamane</t>
  </si>
  <si>
    <t>Goblins</t>
  </si>
  <si>
    <t>v1.6</t>
  </si>
  <si>
    <t>er off</t>
  </si>
  <si>
    <t>er deff</t>
  </si>
  <si>
    <t>er ges</t>
  </si>
  <si>
    <t>Magic rating</t>
  </si>
  <si>
    <t>Schwert</t>
  </si>
  <si>
    <t>20xp</t>
  </si>
  <si>
    <t>15xp</t>
  </si>
  <si>
    <t>10xp</t>
  </si>
  <si>
    <t>gc</t>
  </si>
  <si>
    <t>Goblin Warrior</t>
  </si>
  <si>
    <t>+1 enemy armour save / 6+ armour save</t>
  </si>
  <si>
    <t>Strike First, Unwieldy, Cavalery Bonus</t>
  </si>
  <si>
    <t>common skill</t>
  </si>
  <si>
    <t>ork special skill</t>
  </si>
  <si>
    <t>money maker</t>
  </si>
  <si>
    <t>base cost</t>
  </si>
  <si>
    <t>exp</t>
  </si>
  <si>
    <t>Leader/Boss</t>
  </si>
  <si>
    <t>Grumlock 'n Gazbag</t>
  </si>
  <si>
    <t>Far-Sight</t>
  </si>
  <si>
    <t>da cunnin' plan</t>
  </si>
  <si>
    <t>'eadbasher</t>
  </si>
  <si>
    <t>3x</t>
  </si>
  <si>
    <t>well 'ard</t>
  </si>
  <si>
    <t>dagger</t>
  </si>
  <si>
    <t>spear</t>
  </si>
  <si>
    <t>shield</t>
  </si>
  <si>
    <t>sword</t>
  </si>
  <si>
    <t>dirty fighter=bite</t>
  </si>
  <si>
    <t>light armor</t>
  </si>
  <si>
    <t>warband rating addition</t>
  </si>
  <si>
    <t>dirty fighter=bite
dirty fighter=bite
musician=minstrel</t>
  </si>
  <si>
    <t>Gurnch</t>
  </si>
  <si>
    <t>Woggah</t>
  </si>
  <si>
    <t>Higgz / Snotz / Roddz</t>
  </si>
  <si>
    <t>Grommok</t>
  </si>
  <si>
    <t>Karhag</t>
  </si>
  <si>
    <t>Big'Un</t>
  </si>
  <si>
    <t>Shaman</t>
  </si>
  <si>
    <t>&gt;61gc</t>
  </si>
  <si>
    <t>Ug'lash</t>
  </si>
  <si>
    <t>save +1</t>
  </si>
  <si>
    <t>4+ D6 for knock down instead of stunned</t>
  </si>
  <si>
    <t>cutting edge enemy armor save -1</t>
  </si>
  <si>
    <t>bow</t>
  </si>
  <si>
    <t>halbeard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</si>
</sst>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0" fillId="0" borderId="0" xfId="0" applyNumberFormat="1" applyFont="1" applyFill="1" applyBorder="1"/>
    <xf numFmtId="0" fontId="8" fillId="0" borderId="0" xfId="0" applyNumberFormat="1" applyFont="1" applyFill="1" applyBorder="1"/>
    <xf numFmtId="0" fontId="13" fillId="0" borderId="0" xfId="0" quotePrefix="1" applyNumberFormat="1" applyFont="1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3" fillId="0" borderId="0" xfId="0" quotePrefix="1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horizontal="right"/>
    </xf>
    <xf numFmtId="0" fontId="8" fillId="0" borderId="0" xfId="0" quotePrefix="1" applyNumberFormat="1" applyFont="1" applyFill="1" applyBorder="1" applyAlignment="1">
      <alignment horizontal="right"/>
    </xf>
    <xf numFmtId="0" fontId="10" fillId="0" borderId="2" xfId="0" applyNumberFormat="1" applyFont="1" applyFill="1" applyBorder="1"/>
    <xf numFmtId="0" fontId="10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4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1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18">
      <calculatedColumnFormula>#REF!+#REF!+#REF!+#REF!+#REF!+#REF!+#REF!</calculatedColumnFormula>
    </tableColumn>
    <tableColumn id="17" xr3:uid="{00000000-0010-0000-0000-000011000000}" name="schamane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kosten" dataDxfId="11">
      <calculatedColumnFormula>SUM(Tabelle2[[#This Row],[Boss]:[troll]])*Tabelle2[[#This Row],[gold/stück]]</calculatedColumnFormula>
    </tableColumn>
    <tableColumn id="9" xr3:uid="{00000000-0010-0000-0000-000009000000}" name="wunsch" dataDxfId="10">
      <calculatedColumnFormula>#REF!+#REF!+#REF!+#REF!+#REF!+#REF!+#REF!</calculatedColumnFormula>
    </tableColumn>
    <tableColumn id="10" xr3:uid="{00000000-0010-0000-0000-00000A000000}" name="zusatzkosten" dataDxfId="9">
      <calculatedColumnFormula>Tabelle2[[#This Row],[gold/stück]]*Tabelle2[[#This Row],[wunsch]]</calculatedColumnFormula>
    </tableColumn>
    <tableColumn id="11" xr3:uid="{00000000-0010-0000-0000-00000B000000}" name="Gruppe" dataDxfId="8"/>
    <tableColumn id="18" xr3:uid="{00000000-0010-0000-0000-000012000000}" name="Bewertung" dataDxfId="7"/>
    <tableColumn id="19" xr3:uid="{00000000-0010-0000-0000-000013000000}" name="Warband Equip Rating" dataDxfId="6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5">
  <autoFilter ref="B3:G17" xr:uid="{00000000-0009-0000-0100-000004000000}"/>
  <tableColumns count="6">
    <tableColumn id="1" xr3:uid="{00000000-0010-0000-0100-000001000000}" name="Mögliche einheiten" dataDxfId="4"/>
    <tableColumn id="2" xr3:uid="{00000000-0010-0000-0100-000002000000}" name="€/Packung" dataDxfId="3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E4*D4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zoomScale="130" zoomScaleNormal="130" workbookViewId="0">
      <selection activeCell="H8" sqref="H8"/>
    </sheetView>
  </sheetViews>
  <sheetFormatPr baseColWidth="10" defaultColWidth="9.140625" defaultRowHeight="12.75" x14ac:dyDescent="0.2"/>
  <cols>
    <col min="1" max="1" width="3" bestFit="1" customWidth="1"/>
    <col min="2" max="2" width="20.140625" bestFit="1" customWidth="1"/>
    <col min="3" max="3" width="22.28515625" style="42" bestFit="1" customWidth="1"/>
    <col min="4" max="4" width="16.28515625" bestFit="1" customWidth="1"/>
  </cols>
  <sheetData>
    <row r="1" spans="1:6" s="6" customFormat="1" x14ac:dyDescent="0.2">
      <c r="C1" s="42"/>
    </row>
    <row r="2" spans="1:6" ht="17.25" x14ac:dyDescent="0.35">
      <c r="B2" s="23" t="s">
        <v>146</v>
      </c>
      <c r="C2" s="56" t="s">
        <v>147</v>
      </c>
    </row>
    <row r="3" spans="1:6" s="6" customFormat="1" x14ac:dyDescent="0.2">
      <c r="B3" s="6" t="s">
        <v>144</v>
      </c>
      <c r="C3" s="42">
        <v>80</v>
      </c>
      <c r="E3" s="18"/>
    </row>
    <row r="4" spans="1:6" s="6" customFormat="1" x14ac:dyDescent="0.2">
      <c r="B4" s="6" t="s">
        <v>145</v>
      </c>
      <c r="C4" s="42" t="s">
        <v>134</v>
      </c>
      <c r="E4" s="18"/>
    </row>
    <row r="5" spans="1:6" s="6" customFormat="1" x14ac:dyDescent="0.2">
      <c r="B5" s="6" t="s">
        <v>159</v>
      </c>
      <c r="C5" s="43">
        <v>5</v>
      </c>
      <c r="D5" s="6" t="s">
        <v>168</v>
      </c>
      <c r="E5" s="18"/>
    </row>
    <row r="6" spans="1:6" s="6" customFormat="1" x14ac:dyDescent="0.2">
      <c r="B6" s="6" t="s">
        <v>142</v>
      </c>
      <c r="C6" s="42" t="s">
        <v>149</v>
      </c>
      <c r="E6" s="18"/>
    </row>
    <row r="7" spans="1:6" s="6" customFormat="1" x14ac:dyDescent="0.2">
      <c r="B7" s="6" t="s">
        <v>141</v>
      </c>
      <c r="C7" s="42" t="s">
        <v>143</v>
      </c>
      <c r="E7" s="18"/>
    </row>
    <row r="8" spans="1:6" ht="15" x14ac:dyDescent="0.2">
      <c r="B8" s="6" t="s">
        <v>3</v>
      </c>
      <c r="C8" s="42">
        <f>'cost calculation'!H26</f>
        <v>15</v>
      </c>
      <c r="D8" s="6"/>
      <c r="E8" s="6"/>
      <c r="F8" s="4"/>
    </row>
    <row r="9" spans="1:6" x14ac:dyDescent="0.2">
      <c r="A9" s="39"/>
      <c r="B9" s="6" t="s">
        <v>158</v>
      </c>
      <c r="C9" s="44">
        <v>20</v>
      </c>
      <c r="D9" s="6"/>
      <c r="E9" s="6"/>
    </row>
    <row r="10" spans="1:6" x14ac:dyDescent="0.2">
      <c r="A10" s="39"/>
      <c r="B10" s="52" t="s">
        <v>173</v>
      </c>
      <c r="C10" s="53">
        <v>10</v>
      </c>
      <c r="D10" s="6"/>
      <c r="E10" s="6"/>
    </row>
    <row r="11" spans="1:6" s="6" customFormat="1" x14ac:dyDescent="0.2">
      <c r="A11" s="39"/>
      <c r="C11" s="44">
        <f>C3+C8+C9+C10</f>
        <v>125</v>
      </c>
      <c r="D11" s="6" t="s">
        <v>137</v>
      </c>
    </row>
    <row r="12" spans="1:6" x14ac:dyDescent="0.2">
      <c r="A12" s="39"/>
    </row>
    <row r="13" spans="1:6" s="6" customFormat="1" x14ac:dyDescent="0.2">
      <c r="A13" s="39"/>
      <c r="C13" s="42"/>
    </row>
    <row r="14" spans="1:6" s="6" customFormat="1" ht="17.25" x14ac:dyDescent="0.35">
      <c r="A14" s="39"/>
      <c r="B14" s="12" t="s">
        <v>166</v>
      </c>
      <c r="C14" s="56" t="s">
        <v>164</v>
      </c>
    </row>
    <row r="15" spans="1:6" s="6" customFormat="1" x14ac:dyDescent="0.2">
      <c r="A15" s="39"/>
      <c r="B15" s="6" t="s">
        <v>144</v>
      </c>
      <c r="C15" s="45">
        <v>40</v>
      </c>
      <c r="E15" s="41"/>
    </row>
    <row r="16" spans="1:6" s="6" customFormat="1" x14ac:dyDescent="0.2">
      <c r="A16" s="39"/>
      <c r="B16" s="6" t="s">
        <v>145</v>
      </c>
      <c r="C16" s="42" t="s">
        <v>135</v>
      </c>
      <c r="E16" s="41"/>
    </row>
    <row r="17" spans="1:5" s="6" customFormat="1" x14ac:dyDescent="0.2">
      <c r="A17" s="39"/>
      <c r="B17" s="6" t="s">
        <v>159</v>
      </c>
      <c r="C17" s="46">
        <v>0</v>
      </c>
      <c r="E17" s="41"/>
    </row>
    <row r="18" spans="1:5" s="6" customFormat="1" x14ac:dyDescent="0.2">
      <c r="A18" s="39"/>
      <c r="B18" s="6" t="s">
        <v>142</v>
      </c>
      <c r="C18" s="49" t="s">
        <v>150</v>
      </c>
      <c r="E18" s="41"/>
    </row>
    <row r="19" spans="1:5" s="6" customFormat="1" x14ac:dyDescent="0.2">
      <c r="A19" s="39"/>
      <c r="B19" s="6" t="s">
        <v>141</v>
      </c>
      <c r="C19" s="42" t="s">
        <v>143</v>
      </c>
      <c r="E19" s="41"/>
    </row>
    <row r="20" spans="1:5" x14ac:dyDescent="0.2">
      <c r="A20" s="39"/>
      <c r="B20" s="40" t="s">
        <v>174</v>
      </c>
      <c r="C20" s="45">
        <v>10</v>
      </c>
    </row>
    <row r="21" spans="1:5" x14ac:dyDescent="0.2">
      <c r="A21" s="39"/>
      <c r="B21" s="50" t="s">
        <v>6</v>
      </c>
      <c r="C21" s="51">
        <v>20</v>
      </c>
    </row>
    <row r="22" spans="1:5" x14ac:dyDescent="0.2">
      <c r="A22" s="39"/>
      <c r="B22" s="39"/>
      <c r="C22" s="47">
        <f>C15+C20+C21</f>
        <v>70</v>
      </c>
      <c r="D22" s="6" t="s">
        <v>137</v>
      </c>
      <c r="E22" s="6"/>
    </row>
    <row r="23" spans="1:5" x14ac:dyDescent="0.2">
      <c r="A23" s="39"/>
      <c r="B23" s="39"/>
      <c r="C23" s="45"/>
      <c r="D23" s="6"/>
      <c r="E23" s="6"/>
    </row>
    <row r="24" spans="1:5" s="6" customFormat="1" x14ac:dyDescent="0.2">
      <c r="A24" s="39"/>
      <c r="B24" s="39"/>
      <c r="C24" s="45"/>
    </row>
    <row r="25" spans="1:5" s="6" customFormat="1" ht="17.25" x14ac:dyDescent="0.35">
      <c r="A25" s="39"/>
      <c r="B25" s="12" t="s">
        <v>166</v>
      </c>
      <c r="C25" s="56" t="s">
        <v>165</v>
      </c>
    </row>
    <row r="26" spans="1:5" s="6" customFormat="1" x14ac:dyDescent="0.2">
      <c r="A26" s="39"/>
      <c r="B26" s="6" t="s">
        <v>144</v>
      </c>
      <c r="C26" s="48">
        <v>40</v>
      </c>
      <c r="E26" s="18"/>
    </row>
    <row r="27" spans="1:5" s="6" customFormat="1" x14ac:dyDescent="0.2">
      <c r="A27" s="39"/>
      <c r="B27" s="6" t="s">
        <v>145</v>
      </c>
      <c r="C27" s="42" t="s">
        <v>135</v>
      </c>
      <c r="E27" s="18"/>
    </row>
    <row r="28" spans="1:5" s="6" customFormat="1" x14ac:dyDescent="0.2">
      <c r="A28" s="39"/>
      <c r="B28" s="6" t="s">
        <v>159</v>
      </c>
      <c r="C28" s="43">
        <v>0</v>
      </c>
      <c r="E28" s="18"/>
    </row>
    <row r="29" spans="1:5" s="6" customFormat="1" x14ac:dyDescent="0.2">
      <c r="A29" s="39"/>
      <c r="B29" s="6" t="s">
        <v>142</v>
      </c>
      <c r="C29" s="49" t="s">
        <v>150</v>
      </c>
      <c r="E29" s="18"/>
    </row>
    <row r="30" spans="1:5" s="6" customFormat="1" x14ac:dyDescent="0.2">
      <c r="A30" s="39"/>
      <c r="B30" s="6" t="s">
        <v>141</v>
      </c>
      <c r="C30" s="42" t="s">
        <v>143</v>
      </c>
      <c r="E30" s="18"/>
    </row>
    <row r="31" spans="1:5" x14ac:dyDescent="0.2">
      <c r="B31" s="39" t="s">
        <v>1</v>
      </c>
      <c r="C31" s="45">
        <v>5</v>
      </c>
    </row>
    <row r="32" spans="1:5" x14ac:dyDescent="0.2">
      <c r="B32" s="39" t="s">
        <v>2</v>
      </c>
      <c r="C32" s="45">
        <v>10</v>
      </c>
    </row>
    <row r="33" spans="2:5" x14ac:dyDescent="0.2">
      <c r="B33" s="50" t="s">
        <v>6</v>
      </c>
      <c r="C33" s="51">
        <v>20</v>
      </c>
    </row>
    <row r="34" spans="2:5" x14ac:dyDescent="0.2">
      <c r="B34" s="39"/>
      <c r="C34" s="47">
        <f>C26+C31+C32+C33</f>
        <v>75</v>
      </c>
      <c r="D34" s="6" t="s">
        <v>137</v>
      </c>
      <c r="E34" s="6"/>
    </row>
    <row r="35" spans="2:5" x14ac:dyDescent="0.2">
      <c r="B35" s="39"/>
      <c r="C35" s="45"/>
      <c r="D35" s="6"/>
      <c r="E35" s="6"/>
    </row>
    <row r="36" spans="2:5" s="6" customFormat="1" x14ac:dyDescent="0.2">
      <c r="C36" s="42"/>
    </row>
    <row r="37" spans="2:5" s="6" customFormat="1" ht="17.25" x14ac:dyDescent="0.35">
      <c r="B37" s="23" t="s">
        <v>166</v>
      </c>
      <c r="C37" s="56" t="s">
        <v>169</v>
      </c>
    </row>
    <row r="38" spans="2:5" s="6" customFormat="1" x14ac:dyDescent="0.2">
      <c r="B38" s="6" t="s">
        <v>144</v>
      </c>
      <c r="C38" s="42">
        <v>40</v>
      </c>
      <c r="E38" s="18"/>
    </row>
    <row r="39" spans="2:5" s="6" customFormat="1" x14ac:dyDescent="0.2">
      <c r="B39" s="6" t="s">
        <v>145</v>
      </c>
      <c r="C39" s="42" t="s">
        <v>135</v>
      </c>
      <c r="E39" s="18"/>
    </row>
    <row r="40" spans="2:5" s="6" customFormat="1" x14ac:dyDescent="0.2">
      <c r="B40" s="6" t="s">
        <v>159</v>
      </c>
      <c r="C40" s="43">
        <v>0</v>
      </c>
      <c r="E40" s="18"/>
    </row>
    <row r="41" spans="2:5" s="6" customFormat="1" x14ac:dyDescent="0.2">
      <c r="B41" s="6" t="s">
        <v>142</v>
      </c>
      <c r="C41" s="49" t="s">
        <v>150</v>
      </c>
      <c r="E41" s="18"/>
    </row>
    <row r="42" spans="2:5" s="6" customFormat="1" x14ac:dyDescent="0.2">
      <c r="B42" s="6" t="s">
        <v>141</v>
      </c>
      <c r="C42" s="42" t="s">
        <v>143</v>
      </c>
      <c r="E42" s="18"/>
    </row>
    <row r="43" spans="2:5" x14ac:dyDescent="0.2">
      <c r="B43" t="s">
        <v>1</v>
      </c>
      <c r="C43" s="42">
        <f>'cost calculation'!H23</f>
        <v>5</v>
      </c>
    </row>
    <row r="44" spans="2:5" x14ac:dyDescent="0.2">
      <c r="B44" t="s">
        <v>133</v>
      </c>
      <c r="C44" s="42">
        <f>'cost calculation'!H25</f>
        <v>10</v>
      </c>
    </row>
    <row r="45" spans="2:5" x14ac:dyDescent="0.2">
      <c r="B45" s="52" t="s">
        <v>6</v>
      </c>
      <c r="C45" s="53">
        <f>'cost calculation'!H37</f>
        <v>20</v>
      </c>
    </row>
    <row r="46" spans="2:5" x14ac:dyDescent="0.2">
      <c r="B46" s="6"/>
      <c r="C46" s="44">
        <f>C38+C43+C44+C45</f>
        <v>75</v>
      </c>
      <c r="D46" s="6" t="s">
        <v>137</v>
      </c>
      <c r="E46" s="6"/>
    </row>
    <row r="47" spans="2:5" s="6" customFormat="1" x14ac:dyDescent="0.2">
      <c r="C47" s="42"/>
    </row>
    <row r="48" spans="2:5" s="6" customFormat="1" x14ac:dyDescent="0.2">
      <c r="C48" s="42"/>
    </row>
    <row r="49" spans="1:5" ht="17.25" x14ac:dyDescent="0.35">
      <c r="B49" s="23" t="s">
        <v>167</v>
      </c>
      <c r="C49" s="56" t="s">
        <v>162</v>
      </c>
    </row>
    <row r="50" spans="1:5" s="6" customFormat="1" x14ac:dyDescent="0.2">
      <c r="B50" s="6" t="s">
        <v>144</v>
      </c>
      <c r="C50" s="42">
        <v>40</v>
      </c>
    </row>
    <row r="51" spans="1:5" s="6" customFormat="1" x14ac:dyDescent="0.2">
      <c r="B51" s="6" t="s">
        <v>145</v>
      </c>
      <c r="C51" s="42" t="s">
        <v>136</v>
      </c>
    </row>
    <row r="52" spans="1:5" s="6" customFormat="1" x14ac:dyDescent="0.2">
      <c r="B52" s="6" t="s">
        <v>159</v>
      </c>
      <c r="C52" s="42">
        <v>0</v>
      </c>
    </row>
    <row r="53" spans="1:5" s="6" customFormat="1" x14ac:dyDescent="0.2">
      <c r="B53" s="6" t="s">
        <v>142</v>
      </c>
      <c r="C53" s="42" t="s">
        <v>152</v>
      </c>
    </row>
    <row r="54" spans="1:5" s="6" customFormat="1" x14ac:dyDescent="0.2">
      <c r="B54" s="6" t="s">
        <v>153</v>
      </c>
      <c r="C54" s="42">
        <v>0</v>
      </c>
    </row>
    <row r="55" spans="1:5" s="6" customFormat="1" x14ac:dyDescent="0.2">
      <c r="B55" s="52" t="s">
        <v>141</v>
      </c>
      <c r="C55" s="53" t="s">
        <v>148</v>
      </c>
    </row>
    <row r="56" spans="1:5" x14ac:dyDescent="0.2">
      <c r="C56" s="44">
        <f>C50</f>
        <v>40</v>
      </c>
      <c r="D56" t="s">
        <v>137</v>
      </c>
    </row>
    <row r="57" spans="1:5" x14ac:dyDescent="0.2">
      <c r="B57" s="6"/>
      <c r="D57" s="6"/>
      <c r="E57" s="6"/>
    </row>
    <row r="59" spans="1:5" ht="17.25" x14ac:dyDescent="0.35">
      <c r="A59" t="s">
        <v>151</v>
      </c>
      <c r="B59" s="23" t="s">
        <v>138</v>
      </c>
      <c r="C59" s="56" t="s">
        <v>163</v>
      </c>
    </row>
    <row r="60" spans="1:5" s="6" customFormat="1" x14ac:dyDescent="0.2">
      <c r="B60" s="6" t="s">
        <v>144</v>
      </c>
      <c r="C60" s="42">
        <v>15</v>
      </c>
    </row>
    <row r="61" spans="1:5" s="6" customFormat="1" x14ac:dyDescent="0.2">
      <c r="B61" s="6" t="s">
        <v>145</v>
      </c>
      <c r="C61" s="42">
        <v>0</v>
      </c>
    </row>
    <row r="62" spans="1:5" s="6" customFormat="1" x14ac:dyDescent="0.2">
      <c r="B62" s="6" t="s">
        <v>142</v>
      </c>
      <c r="C62" s="42" t="s">
        <v>47</v>
      </c>
    </row>
    <row r="63" spans="1:5" s="6" customFormat="1" ht="38.25" x14ac:dyDescent="0.2">
      <c r="B63" s="55" t="s">
        <v>141</v>
      </c>
      <c r="C63" s="54" t="s">
        <v>160</v>
      </c>
    </row>
    <row r="64" spans="1:5" x14ac:dyDescent="0.2">
      <c r="B64" t="s">
        <v>154</v>
      </c>
      <c r="C64" s="42">
        <v>5</v>
      </c>
    </row>
    <row r="65" spans="2:4" x14ac:dyDescent="0.2">
      <c r="B65" s="52" t="s">
        <v>155</v>
      </c>
      <c r="C65" s="53">
        <v>5</v>
      </c>
    </row>
    <row r="66" spans="2:4" x14ac:dyDescent="0.2">
      <c r="B66" s="52" t="s">
        <v>173</v>
      </c>
      <c r="C66" s="53">
        <v>5</v>
      </c>
    </row>
    <row r="67" spans="2:4" x14ac:dyDescent="0.2">
      <c r="C67" s="44">
        <f>C60+C64+C65+C66</f>
        <v>30</v>
      </c>
      <c r="D67" t="s">
        <v>137</v>
      </c>
    </row>
    <row r="69" spans="2:4" ht="17.25" x14ac:dyDescent="0.35">
      <c r="B69" s="23" t="s">
        <v>138</v>
      </c>
      <c r="C69" s="56" t="s">
        <v>161</v>
      </c>
    </row>
    <row r="70" spans="2:4" s="6" customFormat="1" x14ac:dyDescent="0.2">
      <c r="B70" s="6" t="s">
        <v>144</v>
      </c>
      <c r="C70" s="42">
        <v>15</v>
      </c>
    </row>
    <row r="71" spans="2:4" s="6" customFormat="1" x14ac:dyDescent="0.2">
      <c r="B71" s="6" t="s">
        <v>145</v>
      </c>
      <c r="C71" s="42">
        <v>0</v>
      </c>
    </row>
    <row r="72" spans="2:4" s="6" customFormat="1" x14ac:dyDescent="0.2">
      <c r="B72" s="6" t="s">
        <v>142</v>
      </c>
      <c r="C72" s="42" t="s">
        <v>47</v>
      </c>
    </row>
    <row r="73" spans="2:4" x14ac:dyDescent="0.2">
      <c r="B73" s="6" t="s">
        <v>141</v>
      </c>
      <c r="C73" s="42" t="s">
        <v>157</v>
      </c>
    </row>
    <row r="74" spans="2:4" s="6" customFormat="1" x14ac:dyDescent="0.2">
      <c r="B74" s="6" t="s">
        <v>153</v>
      </c>
      <c r="C74" s="42">
        <v>0</v>
      </c>
    </row>
    <row r="75" spans="2:4" s="6" customFormat="1" x14ac:dyDescent="0.2">
      <c r="B75" s="52" t="s">
        <v>156</v>
      </c>
      <c r="C75" s="53">
        <v>10</v>
      </c>
    </row>
    <row r="76" spans="2:4" x14ac:dyDescent="0.2">
      <c r="C76" s="44">
        <f>C75+C70+C74</f>
        <v>25</v>
      </c>
      <c r="D76" t="s">
        <v>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abSelected="1" topLeftCell="A3" zoomScaleNormal="100" workbookViewId="0">
      <selection activeCell="K29" sqref="K29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55.85546875" bestFit="1" customWidth="1"/>
    <col min="8" max="8" width="14.28515625" bestFit="1" customWidth="1"/>
    <col min="9" max="9" width="9.28515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16</v>
      </c>
      <c r="C2" s="20" t="s">
        <v>118</v>
      </c>
      <c r="D2" s="20"/>
      <c r="E2" s="20"/>
      <c r="F2" s="22">
        <v>43340</v>
      </c>
    </row>
    <row r="3" spans="2:18" s="6" customFormat="1" ht="18" x14ac:dyDescent="0.25">
      <c r="B3" s="11" t="s">
        <v>128</v>
      </c>
      <c r="E3" s="10"/>
      <c r="F3" s="21"/>
      <c r="H3" s="6" t="s">
        <v>132</v>
      </c>
      <c r="I3" s="1">
        <v>10</v>
      </c>
    </row>
    <row r="4" spans="2:18" x14ac:dyDescent="0.2">
      <c r="H4" s="11" t="s">
        <v>60</v>
      </c>
      <c r="I4" s="10">
        <f>5*E18+E11*F11+E12*F12+E13*F13+E14*F14+E15*F15+E16*F16+E17*F17+'warband detail'!C5+'warband detail'!C17+'warband detail'!C28+'warband detail'!C40+'warband detail'!C52</f>
        <v>125</v>
      </c>
    </row>
    <row r="5" spans="2:18" s="6" customFormat="1" ht="15" x14ac:dyDescent="0.2">
      <c r="B5" s="4" t="s">
        <v>0</v>
      </c>
      <c r="C5" s="4">
        <v>500</v>
      </c>
      <c r="H5" s="6" t="s">
        <v>119</v>
      </c>
      <c r="I5" s="10">
        <f>ROUNDUP(E18/4,0)</f>
        <v>3</v>
      </c>
    </row>
    <row r="6" spans="2:18" s="6" customFormat="1" ht="15" x14ac:dyDescent="0.2">
      <c r="B6" s="4" t="s">
        <v>18</v>
      </c>
      <c r="C6" s="4">
        <f>G18+P40</f>
        <v>500</v>
      </c>
      <c r="H6" s="5" t="s">
        <v>124</v>
      </c>
      <c r="I6" s="38">
        <f>U40</f>
        <v>127</v>
      </c>
      <c r="J6" s="6">
        <f>U41</f>
        <v>74</v>
      </c>
      <c r="K6" s="6">
        <f>U42</f>
        <v>53</v>
      </c>
    </row>
    <row r="7" spans="2:18" ht="15.75" x14ac:dyDescent="0.25">
      <c r="B7" s="26" t="s">
        <v>15</v>
      </c>
      <c r="C7" s="33">
        <f>C5-C6</f>
        <v>0</v>
      </c>
      <c r="I7" s="2">
        <f>I3+(I6+I4)*I5</f>
        <v>766</v>
      </c>
    </row>
    <row r="9" spans="2:18" s="6" customFormat="1" x14ac:dyDescent="0.2"/>
    <row r="10" spans="2:18" x14ac:dyDescent="0.2">
      <c r="C10" s="12" t="s">
        <v>17</v>
      </c>
      <c r="D10" s="12" t="s">
        <v>20</v>
      </c>
      <c r="E10" s="12" t="s">
        <v>13</v>
      </c>
      <c r="F10" s="12" t="s">
        <v>61</v>
      </c>
      <c r="G10" s="12" t="s">
        <v>14</v>
      </c>
      <c r="Q10" s="6" t="s">
        <v>108</v>
      </c>
      <c r="R10" s="6" t="s">
        <v>125</v>
      </c>
    </row>
    <row r="11" spans="2:18" x14ac:dyDescent="0.2">
      <c r="B11" s="57" t="s">
        <v>81</v>
      </c>
      <c r="C11" s="6" t="s">
        <v>82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25</v>
      </c>
      <c r="R11" s="6" t="s">
        <v>126</v>
      </c>
    </row>
    <row r="12" spans="2:18" x14ac:dyDescent="0.2">
      <c r="B12" s="57"/>
      <c r="C12" s="6" t="s">
        <v>83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109</v>
      </c>
      <c r="R12" s="6" t="s">
        <v>127</v>
      </c>
    </row>
    <row r="13" spans="2:18" x14ac:dyDescent="0.2">
      <c r="B13" s="57"/>
      <c r="C13" s="6" t="s">
        <v>84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57" t="s">
        <v>46</v>
      </c>
      <c r="C14" s="6" t="s">
        <v>85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57"/>
      <c r="C15" s="6" t="s">
        <v>86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57"/>
      <c r="C16" s="6" t="s">
        <v>87</v>
      </c>
      <c r="D16" s="6">
        <v>25</v>
      </c>
      <c r="E16" s="27">
        <v>0</v>
      </c>
      <c r="F16" s="27">
        <v>0</v>
      </c>
      <c r="G16">
        <f t="shared" si="0"/>
        <v>0</v>
      </c>
    </row>
    <row r="17" spans="2:21" x14ac:dyDescent="0.2">
      <c r="B17" s="57"/>
      <c r="C17" s="5" t="s">
        <v>11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43</v>
      </c>
      <c r="E18" s="2">
        <f>SUM(E11:E17)</f>
        <v>9</v>
      </c>
      <c r="F18" s="6"/>
      <c r="G18" s="2">
        <f>SUM(G11:G17)</f>
        <v>300</v>
      </c>
    </row>
    <row r="19" spans="2:21" s="6" customFormat="1" x14ac:dyDescent="0.2">
      <c r="B19" s="17"/>
      <c r="F19" s="1"/>
      <c r="I19" s="58" t="s">
        <v>112</v>
      </c>
      <c r="J19" s="58"/>
      <c r="K19" s="58"/>
      <c r="L19" s="58"/>
      <c r="M19" s="58"/>
      <c r="N19" s="58"/>
      <c r="O19" s="58"/>
    </row>
    <row r="20" spans="2:21" ht="15.75" x14ac:dyDescent="0.25">
      <c r="B20" s="2"/>
      <c r="C20" s="2"/>
      <c r="I20" s="58" t="s">
        <v>45</v>
      </c>
      <c r="J20" s="58"/>
      <c r="K20" s="58"/>
      <c r="L20" s="58" t="s">
        <v>46</v>
      </c>
      <c r="M20" s="58"/>
      <c r="N20" s="58"/>
      <c r="O20" s="58"/>
      <c r="T20" s="6" t="s">
        <v>121</v>
      </c>
    </row>
    <row r="21" spans="2:21" s="6" customFormat="1" x14ac:dyDescent="0.2">
      <c r="C21" s="12" t="s">
        <v>76</v>
      </c>
      <c r="D21" s="19" t="s">
        <v>52</v>
      </c>
      <c r="E21" s="19" t="s">
        <v>57</v>
      </c>
      <c r="F21" s="19" t="s">
        <v>25</v>
      </c>
      <c r="G21" s="19" t="s">
        <v>58</v>
      </c>
      <c r="H21" s="12" t="s">
        <v>21</v>
      </c>
      <c r="I21" s="12" t="s">
        <v>31</v>
      </c>
      <c r="J21" s="12" t="s">
        <v>113</v>
      </c>
      <c r="K21" s="12" t="s">
        <v>114</v>
      </c>
      <c r="L21" s="12" t="s">
        <v>115</v>
      </c>
      <c r="M21" s="12" t="s">
        <v>116</v>
      </c>
      <c r="N21" s="12" t="s">
        <v>117</v>
      </c>
      <c r="O21" s="12" t="s">
        <v>11</v>
      </c>
      <c r="P21" s="12" t="s">
        <v>12</v>
      </c>
      <c r="Q21" s="12" t="s">
        <v>78</v>
      </c>
      <c r="R21" s="12" t="s">
        <v>79</v>
      </c>
      <c r="S21" s="12" t="s">
        <v>80</v>
      </c>
      <c r="T21" s="12" t="s">
        <v>122</v>
      </c>
      <c r="U21" s="12" t="s">
        <v>123</v>
      </c>
    </row>
    <row r="22" spans="2:21" s="6" customFormat="1" x14ac:dyDescent="0.2">
      <c r="C22" s="6" t="s">
        <v>9</v>
      </c>
      <c r="D22" s="6" t="s">
        <v>53</v>
      </c>
      <c r="F22" s="29"/>
      <c r="G22" s="18" t="s">
        <v>139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Row],[Boss]:[troll]])*Tabelle2[[#This Row],[gold/stück]]</f>
        <v>0</v>
      </c>
      <c r="Q22" s="6">
        <v>0</v>
      </c>
      <c r="R22" s="6">
        <f>Tabelle2[[#This Row],[gold/stück]]*Tabelle2[[#This Row],[wunsch]]</f>
        <v>0</v>
      </c>
      <c r="S22" s="30" t="s">
        <v>111</v>
      </c>
      <c r="T22" s="30">
        <v>1</v>
      </c>
      <c r="U22" s="30">
        <f>Tabelle2[[#This Row],[Bewertung]]*SUM(Tabelle2[[#This Row],[Boss]:[troll]])</f>
        <v>0</v>
      </c>
    </row>
    <row r="23" spans="2:21" s="6" customFormat="1" x14ac:dyDescent="0.2">
      <c r="C23" s="6" t="s">
        <v>1</v>
      </c>
      <c r="D23" s="6" t="s">
        <v>53</v>
      </c>
      <c r="F23" s="29"/>
      <c r="G23" s="6" t="s">
        <v>172</v>
      </c>
      <c r="H23" s="6">
        <v>5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Row],[Boss]:[troll]])*Tabelle2[[#This Row],[gold/stück]]</f>
        <v>10</v>
      </c>
      <c r="Q23" s="6">
        <v>0</v>
      </c>
      <c r="R23" s="6">
        <f>Tabelle2[[#This Row],[gold/stück]]*Tabelle2[[#This Row],[wunsch]]</f>
        <v>0</v>
      </c>
      <c r="S23" s="30" t="s">
        <v>110</v>
      </c>
      <c r="T23" s="30">
        <v>4</v>
      </c>
      <c r="U23" s="30">
        <f>Tabelle2[[#This Row],[Bewertung]]*SUM(Tabelle2[[#This Row],[Boss]:[troll]])</f>
        <v>8</v>
      </c>
    </row>
    <row r="24" spans="2:21" s="6" customFormat="1" x14ac:dyDescent="0.2">
      <c r="C24" s="6" t="s">
        <v>88</v>
      </c>
      <c r="D24" s="6" t="s">
        <v>53</v>
      </c>
      <c r="F24" s="29" t="s">
        <v>89</v>
      </c>
      <c r="G24" s="6" t="s">
        <v>90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Row],[Boss]:[troll]])*Tabelle2[[#This Row],[gold/stück]]</f>
        <v>0</v>
      </c>
      <c r="Q24" s="6">
        <v>0</v>
      </c>
      <c r="R24" s="6">
        <f>Tabelle2[[#This Row],[gold/stück]]*Tabelle2[[#This Row],[wunsch]]</f>
        <v>0</v>
      </c>
      <c r="S24" s="30" t="s">
        <v>110</v>
      </c>
      <c r="T24" s="30">
        <v>9</v>
      </c>
      <c r="U24" s="30">
        <f>Tabelle2[[#This Row],[Bewertung]]*SUM(Tabelle2[[#This Row],[Boss]:[troll]])</f>
        <v>0</v>
      </c>
    </row>
    <row r="25" spans="2:21" s="6" customFormat="1" x14ac:dyDescent="0.2">
      <c r="C25" s="6" t="s">
        <v>2</v>
      </c>
      <c r="D25" s="6" t="s">
        <v>53</v>
      </c>
      <c r="F25" s="29" t="s">
        <v>89</v>
      </c>
      <c r="G25" s="6" t="s">
        <v>91</v>
      </c>
      <c r="H25" s="6">
        <v>10</v>
      </c>
      <c r="I25" s="6">
        <v>0</v>
      </c>
      <c r="J25" s="6">
        <v>0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6">
        <f>SUM(Tabelle2[[#This Row],[Boss]:[troll]])*Tabelle2[[#This Row],[gold/stück]]</f>
        <v>30</v>
      </c>
      <c r="Q25" s="6">
        <v>0</v>
      </c>
      <c r="R25" s="6">
        <f>Tabelle2[[#This Row],[gold/stück]]*Tabelle2[[#This Row],[wunsch]]</f>
        <v>0</v>
      </c>
      <c r="S25" s="30" t="s">
        <v>111</v>
      </c>
      <c r="T25" s="30">
        <v>5</v>
      </c>
      <c r="U25" s="30">
        <f>Tabelle2[[#This Row],[Bewertung]]*SUM(Tabelle2[[#This Row],[Boss]:[troll]])</f>
        <v>15</v>
      </c>
    </row>
    <row r="26" spans="2:21" s="6" customFormat="1" x14ac:dyDescent="0.2">
      <c r="C26" s="6" t="s">
        <v>3</v>
      </c>
      <c r="D26" s="6" t="s">
        <v>53</v>
      </c>
      <c r="F26" s="29" t="s">
        <v>92</v>
      </c>
      <c r="G26" s="6" t="s">
        <v>93</v>
      </c>
      <c r="H26" s="6">
        <v>15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Row],[Boss]:[troll]])*Tabelle2[[#This Row],[gold/stück]]</f>
        <v>15</v>
      </c>
      <c r="Q26" s="6">
        <v>0</v>
      </c>
      <c r="R26" s="6">
        <f>Tabelle2[[#This Row],[gold/stück]]*Tabelle2[[#This Row],[wunsch]]</f>
        <v>0</v>
      </c>
      <c r="S26" s="30" t="s">
        <v>110</v>
      </c>
      <c r="T26" s="30">
        <v>8</v>
      </c>
      <c r="U26" s="30">
        <f>Tabelle2[[#This Row],[Bewertung]]*SUM(Tabelle2[[#This Row],[Boss]:[troll]])</f>
        <v>8</v>
      </c>
    </row>
    <row r="27" spans="2:21" s="6" customFormat="1" x14ac:dyDescent="0.2">
      <c r="C27" s="6" t="s">
        <v>94</v>
      </c>
      <c r="D27" s="6" t="s">
        <v>53</v>
      </c>
      <c r="F27" s="29" t="s">
        <v>95</v>
      </c>
      <c r="G27" s="6" t="s">
        <v>96</v>
      </c>
      <c r="H27" s="6">
        <v>10</v>
      </c>
      <c r="I27" s="6">
        <v>0</v>
      </c>
      <c r="J27" s="6">
        <v>0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Row],[Boss]:[troll]])*Tabelle2[[#This Row],[gold/stück]]</f>
        <v>10</v>
      </c>
      <c r="Q27" s="6">
        <v>0</v>
      </c>
      <c r="R27" s="6">
        <f>Tabelle2[[#This Row],[gold/stück]]*Tabelle2[[#This Row],[wunsch]]</f>
        <v>0</v>
      </c>
      <c r="S27" s="30" t="s">
        <v>110</v>
      </c>
      <c r="T27" s="30">
        <v>7</v>
      </c>
      <c r="U27" s="30">
        <f>Tabelle2[[#This Row],[Bewertung]]*SUM(Tabelle2[[#This Row],[Boss]:[troll]])</f>
        <v>7</v>
      </c>
    </row>
    <row r="28" spans="2:21" s="6" customFormat="1" x14ac:dyDescent="0.2">
      <c r="C28" s="6" t="s">
        <v>97</v>
      </c>
      <c r="D28" s="6" t="s">
        <v>55</v>
      </c>
      <c r="F28" s="29"/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f>SUM(Tabelle2[[#This Row],[Boss]:[troll]])*Tabelle2[[#This Row],[gold/stück]]</f>
        <v>0</v>
      </c>
      <c r="Q28" s="6">
        <v>0</v>
      </c>
      <c r="R28" s="6">
        <f>Tabelle2[[#This Row],[gold/stück]]*Tabelle2[[#This Row],[wunsch]]</f>
        <v>0</v>
      </c>
      <c r="S28" s="30" t="s">
        <v>111</v>
      </c>
      <c r="T28" s="30">
        <v>2</v>
      </c>
      <c r="U28" s="30">
        <f>Tabelle2[[#This Row],[Bewertung]]*SUM(Tabelle2[[#This Row],[Boss]:[troll]])</f>
        <v>0</v>
      </c>
    </row>
    <row r="29" spans="2:21" s="6" customFormat="1" x14ac:dyDescent="0.2">
      <c r="C29" s="6" t="s">
        <v>4</v>
      </c>
      <c r="D29" s="6" t="s">
        <v>55</v>
      </c>
      <c r="E29" s="6" t="s">
        <v>56</v>
      </c>
      <c r="F29" s="29">
        <v>4</v>
      </c>
      <c r="G29" s="6" t="s">
        <v>98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Row],[Boss]:[troll]])*Tabelle2[[#This Row],[gold/stück]]</f>
        <v>0</v>
      </c>
      <c r="Q29" s="6">
        <v>0</v>
      </c>
      <c r="R29" s="6">
        <f>Tabelle2[[#This Row],[gold/stück]]*Tabelle2[[#This Row],[wunsch]]</f>
        <v>0</v>
      </c>
      <c r="S29" s="30" t="s">
        <v>110</v>
      </c>
      <c r="T29" s="30">
        <v>6</v>
      </c>
      <c r="U29" s="30">
        <f>Tabelle2[[#This Row],[Bewertung]]*SUM(Tabelle2[[#This Row],[Boss]:[troll]])</f>
        <v>0</v>
      </c>
    </row>
    <row r="30" spans="2:21" s="6" customFormat="1" x14ac:dyDescent="0.2">
      <c r="C30" s="6" t="s">
        <v>5</v>
      </c>
      <c r="D30" s="6" t="s">
        <v>55</v>
      </c>
      <c r="E30" s="6" t="s">
        <v>59</v>
      </c>
      <c r="F30" s="29">
        <v>3</v>
      </c>
      <c r="H30" s="6">
        <v>10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Row],[Boss]:[troll]])*Tabelle2[[#This Row],[gold/stück]]</f>
        <v>10</v>
      </c>
      <c r="Q30" s="6">
        <v>0</v>
      </c>
      <c r="R30" s="6">
        <f>Tabelle2[[#This Row],[gold/stück]]*Tabelle2[[#This Row],[wunsch]]</f>
        <v>0</v>
      </c>
      <c r="S30" s="30" t="s">
        <v>110</v>
      </c>
      <c r="T30" s="30">
        <v>6</v>
      </c>
      <c r="U30" s="30">
        <f>Tabelle2[[#This Row],[Bewertung]]*SUM(Tabelle2[[#This Row],[Boss]:[troll]])</f>
        <v>6</v>
      </c>
    </row>
    <row r="31" spans="2:21" s="6" customFormat="1" x14ac:dyDescent="0.2">
      <c r="C31" s="6" t="s">
        <v>99</v>
      </c>
      <c r="D31" s="6" t="s">
        <v>53</v>
      </c>
      <c r="F31" s="29"/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Row],[Boss]:[troll]])*Tabelle2[[#This Row],[gold/stück]]</f>
        <v>0</v>
      </c>
      <c r="Q31" s="6">
        <v>0</v>
      </c>
      <c r="R31" s="6">
        <f>Tabelle2[[#This Row],[gold/stück]]*Tabelle2[[#This Row],[wunsch]]</f>
        <v>0</v>
      </c>
      <c r="S31" s="30" t="s">
        <v>109</v>
      </c>
      <c r="T31" s="30">
        <v>2</v>
      </c>
      <c r="U31" s="30">
        <f>Tabelle2[[#This Row],[Bewertung]]*SUM(Tabelle2[[#This Row],[Boss]:[troll]])</f>
        <v>0</v>
      </c>
    </row>
    <row r="32" spans="2:21" s="6" customFormat="1" x14ac:dyDescent="0.2">
      <c r="C32" s="6" t="s">
        <v>10</v>
      </c>
      <c r="D32" s="6" t="s">
        <v>53</v>
      </c>
      <c r="F32" s="29" t="s">
        <v>89</v>
      </c>
      <c r="G32" s="6" t="s">
        <v>140</v>
      </c>
      <c r="H32" s="6">
        <v>5</v>
      </c>
      <c r="I32" s="6">
        <v>0</v>
      </c>
      <c r="J32" s="6">
        <v>0</v>
      </c>
      <c r="K32" s="6">
        <v>0</v>
      </c>
      <c r="L32" s="6">
        <v>3</v>
      </c>
      <c r="M32" s="6">
        <v>0</v>
      </c>
      <c r="N32" s="6">
        <v>0</v>
      </c>
      <c r="O32" s="6">
        <v>0</v>
      </c>
      <c r="P32" s="6">
        <f>SUM(Tabelle2[[#This Row],[Boss]:[troll]])*Tabelle2[[#This Row],[gold/stück]]</f>
        <v>15</v>
      </c>
      <c r="Q32" s="6">
        <v>0</v>
      </c>
      <c r="R32" s="6">
        <f>Tabelle2[[#This Row],[gold/stück]]*Tabelle2[[#This Row],[wunsch]]</f>
        <v>0</v>
      </c>
      <c r="S32" s="30" t="s">
        <v>109</v>
      </c>
      <c r="T32" s="30">
        <v>5</v>
      </c>
      <c r="U32" s="30">
        <f>Tabelle2[[#This Row],[Bewertung]]*SUM(Tabelle2[[#This Row],[Boss]:[troll]])</f>
        <v>15</v>
      </c>
    </row>
    <row r="33" spans="3:21" s="6" customFormat="1" x14ac:dyDescent="0.2">
      <c r="C33" s="6" t="s">
        <v>100</v>
      </c>
      <c r="D33" s="6" t="s">
        <v>55</v>
      </c>
      <c r="E33" s="6" t="s">
        <v>101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v>3</v>
      </c>
      <c r="M33" s="6">
        <v>0</v>
      </c>
      <c r="N33" s="6">
        <v>0</v>
      </c>
      <c r="O33" s="6">
        <v>0</v>
      </c>
      <c r="P33" s="6">
        <f>SUM(Tabelle2[[#This Row],[Boss]:[troll]])*Tabelle2[[#This Row],[gold/stück]]</f>
        <v>15</v>
      </c>
      <c r="Q33" s="6">
        <v>0</v>
      </c>
      <c r="R33" s="6">
        <f>Tabelle2[[#This Row],[gold/stück]]*Tabelle2[[#This Row],[wunsch]]</f>
        <v>0</v>
      </c>
      <c r="S33" s="30" t="s">
        <v>109</v>
      </c>
      <c r="T33" s="30">
        <v>5</v>
      </c>
      <c r="U33" s="30">
        <f>Tabelle2[[#This Row],[Bewertung]]*SUM(Tabelle2[[#This Row],[Boss]:[troll]])</f>
        <v>15</v>
      </c>
    </row>
    <row r="34" spans="3:21" s="6" customFormat="1" x14ac:dyDescent="0.2">
      <c r="C34" s="6" t="s">
        <v>102</v>
      </c>
      <c r="D34" s="6" t="s">
        <v>47</v>
      </c>
      <c r="E34" s="18" t="s">
        <v>103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Row],[Boss]:[troll]])*Tabelle2[[#This Row],[gold/stück]]</f>
        <v>0</v>
      </c>
      <c r="Q34" s="6">
        <v>0</v>
      </c>
      <c r="R34" s="6">
        <f>Tabelle2[[#This Row],[gold/stück]]*Tabelle2[[#This Row],[wunsch]]</f>
        <v>0</v>
      </c>
      <c r="S34" s="30" t="s">
        <v>109</v>
      </c>
      <c r="T34" s="30">
        <v>3</v>
      </c>
      <c r="U34" s="30">
        <f>Tabelle2[[#This Row],[Bewertung]]*SUM(Tabelle2[[#This Row],[Boss]:[troll]])</f>
        <v>0</v>
      </c>
    </row>
    <row r="35" spans="3:21" s="6" customFormat="1" x14ac:dyDescent="0.2">
      <c r="C35" s="6" t="s">
        <v>104</v>
      </c>
      <c r="D35" s="6" t="s">
        <v>53</v>
      </c>
      <c r="F35" s="29" t="s">
        <v>92</v>
      </c>
      <c r="G35" s="6" t="s">
        <v>105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Row],[Boss]:[troll]])*Tabelle2[[#This Row],[gold/stück]]</f>
        <v>0</v>
      </c>
      <c r="Q35" s="6">
        <v>0</v>
      </c>
      <c r="R35" s="6">
        <f>Tabelle2[[#This Row],[gold/stück]]*Tabelle2[[#This Row],[wunsch]]</f>
        <v>0</v>
      </c>
      <c r="S35" s="30" t="s">
        <v>109</v>
      </c>
      <c r="T35" s="30">
        <v>9</v>
      </c>
      <c r="U35" s="30">
        <f>Tabelle2[[#This Row],[Bewertung]]*SUM(Tabelle2[[#This Row],[Boss]:[troll]])</f>
        <v>0</v>
      </c>
    </row>
    <row r="36" spans="3:21" s="6" customFormat="1" x14ac:dyDescent="0.2">
      <c r="C36" s="34" t="s">
        <v>106</v>
      </c>
      <c r="D36" s="34" t="s">
        <v>47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Row],[Boss]:[troll]])*Tabelle2[[#This Row],[gold/stück]]</f>
        <v>0</v>
      </c>
      <c r="Q36" s="6">
        <v>0</v>
      </c>
      <c r="R36" s="6">
        <f>Tabelle2[[#This Row],[gold/stück]]*Tabelle2[[#This Row],[wunsch]]</f>
        <v>0</v>
      </c>
      <c r="S36" s="30" t="s">
        <v>109</v>
      </c>
      <c r="T36" s="30">
        <v>5</v>
      </c>
      <c r="U36" s="30">
        <f>Tabelle2[[#This Row],[Bewertung]]*SUM(Tabelle2[[#This Row],[Boss]:[troll]])</f>
        <v>0</v>
      </c>
    </row>
    <row r="37" spans="3:21" s="6" customFormat="1" x14ac:dyDescent="0.2">
      <c r="C37" s="6" t="s">
        <v>6</v>
      </c>
      <c r="D37" s="6" t="s">
        <v>54</v>
      </c>
      <c r="F37" s="29"/>
      <c r="G37" s="6" t="s">
        <v>107</v>
      </c>
      <c r="H37" s="6">
        <v>20</v>
      </c>
      <c r="I37" s="6">
        <v>1</v>
      </c>
      <c r="J37" s="6">
        <v>0</v>
      </c>
      <c r="K37" s="6">
        <v>3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Row],[Boss]:[troll]])*Tabelle2[[#This Row],[gold/stück]]</f>
        <v>80</v>
      </c>
      <c r="Q37" s="6">
        <v>0</v>
      </c>
      <c r="R37" s="6">
        <f>Tabelle2[[#This Row],[gold/stück]]*Tabelle2[[#This Row],[wunsch]]</f>
        <v>0</v>
      </c>
      <c r="S37" s="30" t="s">
        <v>108</v>
      </c>
      <c r="T37" s="30">
        <v>8</v>
      </c>
      <c r="U37" s="30">
        <f>Tabelle2[[#This Row],[Bewertung]]*SUM(Tabelle2[[#This Row],[Boss]:[troll]])</f>
        <v>32</v>
      </c>
    </row>
    <row r="38" spans="3:21" s="6" customFormat="1" x14ac:dyDescent="0.2">
      <c r="C38" s="6" t="s">
        <v>8</v>
      </c>
      <c r="D38" s="34" t="s">
        <v>54</v>
      </c>
      <c r="E38" s="34"/>
      <c r="F38" s="35"/>
      <c r="G38" s="34" t="s">
        <v>170</v>
      </c>
      <c r="H38" s="6">
        <v>5</v>
      </c>
      <c r="I38" s="6">
        <v>0</v>
      </c>
      <c r="J38" s="6">
        <v>0</v>
      </c>
      <c r="K38" s="6">
        <v>0</v>
      </c>
      <c r="L38" s="6">
        <v>3</v>
      </c>
      <c r="M38" s="6">
        <v>0</v>
      </c>
      <c r="N38" s="6">
        <v>0</v>
      </c>
      <c r="O38" s="6">
        <v>0</v>
      </c>
      <c r="P38" s="6">
        <f>SUM(Tabelle2[[#This Row],[Boss]:[troll]])*Tabelle2[[#This Row],[gold/stück]]</f>
        <v>15</v>
      </c>
      <c r="Q38" s="6">
        <v>0</v>
      </c>
      <c r="R38" s="6">
        <f>Tabelle2[[#This Row],[gold/stück]]*Tabelle2[[#This Row],[wunsch]]</f>
        <v>0</v>
      </c>
      <c r="S38" s="30" t="s">
        <v>120</v>
      </c>
      <c r="T38" s="30">
        <v>7</v>
      </c>
      <c r="U38" s="30">
        <f>Tabelle2[[#This Row],[Bewertung]]*SUM(Tabelle2[[#This Row],[Boss]:[troll]])</f>
        <v>21</v>
      </c>
    </row>
    <row r="39" spans="3:21" s="6" customFormat="1" x14ac:dyDescent="0.2">
      <c r="C39" s="34" t="s">
        <v>7</v>
      </c>
      <c r="D39" s="34" t="s">
        <v>54</v>
      </c>
      <c r="E39" s="34"/>
      <c r="F39" s="35"/>
      <c r="G39" s="34" t="s">
        <v>171</v>
      </c>
      <c r="H39" s="34">
        <v>10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Row],[Boss]:[troll]])*Tabelle2[[#This Row],[gold/stück]]</f>
        <v>0</v>
      </c>
      <c r="Q39" s="6">
        <v>0</v>
      </c>
      <c r="R39" s="6">
        <f>Tabelle2[[#This Row],[gold/stück]]*Tabelle2[[#This Row],[wunsch]]</f>
        <v>0</v>
      </c>
      <c r="S39" s="30" t="s">
        <v>120</v>
      </c>
      <c r="T39" s="30">
        <v>7</v>
      </c>
      <c r="U39" s="30">
        <f>Tabelle2[[#This Row],[Bewertung]]*SUM(Tabelle2[[#This Row],[Boss]:[troll]])</f>
        <v>0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45</v>
      </c>
      <c r="J40" s="3">
        <f t="shared" si="1"/>
        <v>0</v>
      </c>
      <c r="K40" s="3">
        <f t="shared" si="1"/>
        <v>100</v>
      </c>
      <c r="L40" s="3">
        <f t="shared" si="1"/>
        <v>55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2">
        <f>SUM(P22:P39)</f>
        <v>200</v>
      </c>
      <c r="Q40" s="34"/>
      <c r="R40" s="37">
        <f>SUM(Tabelle2[zusatzkosten])</f>
        <v>0</v>
      </c>
      <c r="S40" s="36"/>
      <c r="T40" s="6" t="s">
        <v>131</v>
      </c>
      <c r="U40" s="2">
        <f>SUM(Tabelle2[Warband Equip Rating])</f>
        <v>127</v>
      </c>
    </row>
    <row r="41" spans="3:21" s="6" customFormat="1" x14ac:dyDescent="0.2">
      <c r="F41" s="29"/>
      <c r="S41" s="30"/>
      <c r="T41" s="6" t="s">
        <v>129</v>
      </c>
      <c r="U41" s="6">
        <f>SUM(U22:U36)</f>
        <v>74</v>
      </c>
    </row>
    <row r="42" spans="3:21" s="6" customFormat="1" x14ac:dyDescent="0.2">
      <c r="F42" s="29"/>
      <c r="S42" s="30"/>
      <c r="T42" s="6" t="s">
        <v>130</v>
      </c>
      <c r="U42" s="6">
        <f>SUM(U37:U39)</f>
        <v>53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A4" zoomScale="33" zoomScaleNormal="33" workbookViewId="0">
      <selection activeCell="G33" sqref="G33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41</v>
      </c>
    </row>
    <row r="3" spans="2:12" ht="15.75" x14ac:dyDescent="0.25">
      <c r="C3" s="59" t="s">
        <v>45</v>
      </c>
      <c r="D3" s="59"/>
      <c r="E3" s="59"/>
      <c r="F3" s="59"/>
      <c r="G3" s="59" t="s">
        <v>46</v>
      </c>
      <c r="H3" s="59"/>
      <c r="I3" s="59"/>
    </row>
    <row r="4" spans="2:12" x14ac:dyDescent="0.2">
      <c r="B4" s="13"/>
      <c r="C4" s="12" t="str">
        <f>'cost calculation'!C11</f>
        <v>ork boss (1)</v>
      </c>
      <c r="D4" s="12" t="str">
        <f>'cost calculation'!C12</f>
        <v>schamane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58" t="s">
        <v>42</v>
      </c>
      <c r="L4" s="58"/>
    </row>
    <row r="5" spans="2:12" x14ac:dyDescent="0.2">
      <c r="B5" s="14" t="s">
        <v>22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45</v>
      </c>
      <c r="L5" s="24" t="s">
        <v>46</v>
      </c>
    </row>
    <row r="6" spans="2:12" x14ac:dyDescent="0.2">
      <c r="B6" s="14" t="s">
        <v>23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24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25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26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27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28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29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30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32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33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34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35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36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37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38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39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40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calculation'!$E11*'Characteristik analyse'!C26</f>
        <v>2.1</v>
      </c>
      <c r="D27" s="6">
        <f>'cost calculation'!$E12*'Characteristik analyse'!D26</f>
        <v>3.4750000000000001</v>
      </c>
      <c r="E27" s="6">
        <f>'cost calculation'!$E13*'Characteristik analyse'!E26</f>
        <v>11.175000000000001</v>
      </c>
      <c r="F27" s="6">
        <f>'cost calculation'!$E14*'Characteristik analyse'!F26</f>
        <v>18.933333333333</v>
      </c>
      <c r="G27" s="6">
        <f>'cost calculation'!$E15*'Characteristik analyse'!G26</f>
        <v>0</v>
      </c>
      <c r="H27" s="6">
        <f>'cost calculation'!$E16*'Characteristik analyse'!H26</f>
        <v>0</v>
      </c>
      <c r="I27" s="6">
        <f>'cost calculation'!$E17*'Characteristik analyse'!I26</f>
        <v>0</v>
      </c>
      <c r="J27" s="1">
        <f>SUM(C27:I27)</f>
        <v>35.683333333333003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zoomScaleNormal="100" workbookViewId="0">
      <selection activeCell="E16" sqref="E16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19</v>
      </c>
      <c r="C3" s="3" t="s">
        <v>50</v>
      </c>
      <c r="D3" s="3" t="s">
        <v>44</v>
      </c>
      <c r="E3" s="3" t="s">
        <v>49</v>
      </c>
      <c r="F3" s="3" t="s">
        <v>75</v>
      </c>
      <c r="G3" s="3" t="s">
        <v>77</v>
      </c>
    </row>
    <row r="4" spans="2:7" x14ac:dyDescent="0.2">
      <c r="B4" s="7" t="s">
        <v>73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72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71</v>
      </c>
      <c r="C6" s="8">
        <v>8.9499999999999993</v>
      </c>
      <c r="D6" s="8">
        <f>C6/3</f>
        <v>2.9833333333333001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70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69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68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67</v>
      </c>
      <c r="C10" s="8">
        <v>35.200000000000003</v>
      </c>
      <c r="D10" s="8">
        <f>C10/20</f>
        <v>1.76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66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65</v>
      </c>
      <c r="C12" s="8">
        <v>19.989999999999998</v>
      </c>
      <c r="D12" s="8">
        <f>C12/10</f>
        <v>1.9990000000000001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64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63</v>
      </c>
      <c r="C14" s="8">
        <v>19.989999999999998</v>
      </c>
      <c r="D14" s="8">
        <f>C14/3</f>
        <v>6.6633333333333002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62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51</v>
      </c>
      <c r="C16" s="8">
        <v>19.989999999999998</v>
      </c>
      <c r="D16" s="8">
        <f>C16/20</f>
        <v>0.99950000000000006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74</v>
      </c>
      <c r="C17" s="8">
        <v>22.75</v>
      </c>
      <c r="D17" s="8">
        <f>C17/10</f>
        <v>2.2749999999999999</v>
      </c>
      <c r="E17" s="6">
        <v>1</v>
      </c>
      <c r="F17" s="8">
        <f t="shared" si="0"/>
        <v>2.2749999999999999</v>
      </c>
      <c r="G17" s="32">
        <f>Tabelle4[[#This Row],[€ genutzt/Packung]]/Tabelle4[[#This Row],[€/Packung]]</f>
        <v>0.1</v>
      </c>
    </row>
    <row r="18" spans="2:7" x14ac:dyDescent="0.2">
      <c r="B18" s="1" t="s">
        <v>43</v>
      </c>
      <c r="C18" s="9">
        <f>SUM(C4:C17)</f>
        <v>217.15</v>
      </c>
      <c r="E18" s="1" t="s">
        <v>48</v>
      </c>
      <c r="F18" s="9">
        <f>SUM(F4:F17)</f>
        <v>28.385000000000002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warband detail</vt:lpstr>
      <vt:lpstr>cost calculation</vt:lpstr>
      <vt:lpstr>Characteristik analyse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2018-09-17T09:41:14Z</dcterms:created>
  <dcterms:modified xsi:type="dcterms:W3CDTF">2018-09-17T18:02:25Z</dcterms:modified>
</cp:coreProperties>
</file>