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34241CE9-E4B8-4941-A83B-3647238B8AB0}" xr6:coauthVersionLast="36" xr6:coauthVersionMax="36" xr10:uidLastSave="{00000000-0000-0000-0000-000000000000}"/>
  <bookViews>
    <workbookView xWindow="0" yWindow="0" windowWidth="17205" windowHeight="8640" xr2:uid="{00000000-000D-0000-FFFF-FFFF00000000}"/>
  </bookViews>
  <sheets>
    <sheet name="cost calculation" sheetId="1" r:id="rId1"/>
    <sheet name="Characteristic analysis" sheetId="2" r:id="rId2"/>
    <sheet name="Boxe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F18" i="4" l="1"/>
  <c r="C18" i="4"/>
  <c r="G17" i="4"/>
  <c r="F17" i="4"/>
  <c r="D17" i="4"/>
  <c r="G16" i="4"/>
  <c r="F16" i="4"/>
  <c r="D16" i="4"/>
  <c r="G15" i="4"/>
  <c r="F15" i="4"/>
  <c r="D15" i="4"/>
  <c r="G14" i="4"/>
  <c r="F14" i="4"/>
  <c r="D14" i="4"/>
  <c r="G13" i="4"/>
  <c r="F13" i="4"/>
  <c r="D13" i="4"/>
  <c r="G12" i="4"/>
  <c r="F12" i="4"/>
  <c r="D12" i="4"/>
  <c r="G11" i="4"/>
  <c r="F11" i="4"/>
  <c r="D11" i="4"/>
  <c r="G10" i="4"/>
  <c r="F10" i="4"/>
  <c r="D10" i="4"/>
  <c r="G9" i="4"/>
  <c r="F9" i="4"/>
  <c r="D9" i="4"/>
  <c r="G8" i="4"/>
  <c r="F8" i="4"/>
  <c r="D8" i="4"/>
  <c r="G7" i="4"/>
  <c r="F7" i="4"/>
  <c r="D7" i="4"/>
  <c r="G6" i="4"/>
  <c r="F6" i="4"/>
  <c r="D6" i="4"/>
  <c r="G5" i="4"/>
  <c r="F5" i="4"/>
  <c r="D5" i="4"/>
  <c r="G4" i="4"/>
  <c r="F4" i="4"/>
  <c r="D4" i="4"/>
  <c r="J27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I24" i="2"/>
  <c r="H24" i="2"/>
  <c r="G24" i="2"/>
  <c r="F24" i="2"/>
  <c r="E24" i="2"/>
  <c r="D24" i="2"/>
  <c r="C24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I16" i="2"/>
  <c r="H16" i="2"/>
  <c r="G16" i="2"/>
  <c r="F16" i="2"/>
  <c r="E16" i="2"/>
  <c r="D16" i="2"/>
  <c r="C16" i="2"/>
  <c r="I15" i="2"/>
  <c r="H15" i="2"/>
  <c r="G15" i="2"/>
  <c r="F15" i="2"/>
  <c r="E15" i="2"/>
  <c r="D15" i="2"/>
  <c r="C15" i="2"/>
  <c r="L11" i="2"/>
  <c r="L10" i="2"/>
  <c r="L9" i="2"/>
  <c r="L8" i="2"/>
  <c r="L7" i="2"/>
  <c r="L6" i="2"/>
  <c r="I4" i="2"/>
  <c r="H4" i="2"/>
  <c r="G4" i="2"/>
  <c r="F4" i="2"/>
  <c r="E4" i="2"/>
  <c r="D4" i="2"/>
  <c r="C4" i="2"/>
  <c r="O40" i="1"/>
  <c r="N40" i="1"/>
  <c r="M40" i="1"/>
  <c r="L40" i="1"/>
  <c r="K40" i="1"/>
  <c r="J40" i="1"/>
  <c r="I40" i="1"/>
  <c r="U39" i="1"/>
  <c r="R39" i="1"/>
  <c r="P39" i="1"/>
  <c r="U38" i="1"/>
  <c r="R38" i="1"/>
  <c r="P38" i="1"/>
  <c r="U37" i="1"/>
  <c r="R37" i="1"/>
  <c r="P37" i="1"/>
  <c r="U36" i="1"/>
  <c r="R36" i="1"/>
  <c r="P36" i="1"/>
  <c r="U35" i="1"/>
  <c r="R35" i="1"/>
  <c r="P35" i="1"/>
  <c r="U34" i="1"/>
  <c r="R34" i="1"/>
  <c r="P34" i="1"/>
  <c r="U33" i="1"/>
  <c r="R33" i="1"/>
  <c r="P33" i="1"/>
  <c r="U32" i="1"/>
  <c r="R32" i="1"/>
  <c r="P32" i="1"/>
  <c r="U31" i="1"/>
  <c r="R31" i="1"/>
  <c r="P31" i="1"/>
  <c r="U30" i="1"/>
  <c r="R30" i="1"/>
  <c r="P30" i="1"/>
  <c r="U29" i="1"/>
  <c r="R29" i="1"/>
  <c r="P29" i="1"/>
  <c r="U28" i="1"/>
  <c r="R28" i="1"/>
  <c r="P28" i="1"/>
  <c r="U27" i="1"/>
  <c r="R27" i="1"/>
  <c r="P27" i="1"/>
  <c r="U26" i="1"/>
  <c r="R26" i="1"/>
  <c r="R40" i="1" s="1"/>
  <c r="P26" i="1"/>
  <c r="U25" i="1"/>
  <c r="R25" i="1"/>
  <c r="P25" i="1"/>
  <c r="U24" i="1"/>
  <c r="R24" i="1"/>
  <c r="P24" i="1"/>
  <c r="U23" i="1"/>
  <c r="R23" i="1"/>
  <c r="P23" i="1"/>
  <c r="U22" i="1"/>
  <c r="R22" i="1"/>
  <c r="P22" i="1"/>
  <c r="G18" i="1"/>
  <c r="E18" i="1"/>
  <c r="G17" i="1"/>
  <c r="G16" i="1"/>
  <c r="G15" i="1"/>
  <c r="G14" i="1"/>
  <c r="G13" i="1"/>
  <c r="G12" i="1"/>
  <c r="G11" i="1"/>
  <c r="I5" i="1"/>
  <c r="U42" i="1" l="1"/>
  <c r="K6" i="1" s="1"/>
  <c r="U41" i="1"/>
  <c r="J6" i="1" s="1"/>
  <c r="P40" i="1"/>
  <c r="C6" i="1" s="1"/>
  <c r="C7" i="1" s="1"/>
  <c r="U40" i="1"/>
  <c r="I6" i="1" s="1"/>
  <c r="I7" i="1" s="1"/>
</calcChain>
</file>

<file path=xl/sharedStrings.xml><?xml version="1.0" encoding="utf-8"?>
<sst xmlns="http://schemas.openxmlformats.org/spreadsheetml/2006/main" count="179" uniqueCount="139">
  <si>
    <t>helm</t>
  </si>
  <si>
    <t>troll</t>
  </si>
  <si>
    <t>anzahl</t>
  </si>
  <si>
    <t>summe</t>
  </si>
  <si>
    <t>zu verteilen</t>
  </si>
  <si>
    <t>Kai</t>
  </si>
  <si>
    <t>Warband</t>
  </si>
  <si>
    <t>Mögliche einheiten</t>
  </si>
  <si>
    <t>gold/einheit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</si>
  <si>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</si>
  <si>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</si>
  <si>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</si>
  <si>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</si>
  <si>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</si>
  <si>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</si>
  <si>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</si>
  <si>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</si>
  <si>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</si>
  <si>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</si>
  <si>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</si>
  <si>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</si>
  <si>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</si>
  <si>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</si>
  <si>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</si>
  <si>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</si>
  <si>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</si>
  <si>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</si>
  <si>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</si>
  <si>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</si>
  <si>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Gesamt</t>
  </si>
  <si>
    <t>€/Figur</t>
  </si>
  <si>
    <t>heroes</t>
  </si>
  <si>
    <t>henchmen</t>
  </si>
  <si>
    <t>-</t>
  </si>
  <si>
    <t>Kosten Warband</t>
  </si>
  <si>
    <t>Genutzte figuren</t>
  </si>
  <si>
    <t>€/Packung</t>
  </si>
  <si>
    <t>Orc Greatax Regiment (Kings of War)</t>
  </si>
  <si>
    <t>cc</t>
  </si>
  <si>
    <t>armor</t>
  </si>
  <si>
    <t>mw</t>
  </si>
  <si>
    <t>30"</t>
  </si>
  <si>
    <t>24"</t>
  </si>
  <si>
    <t>Warband Rating</t>
  </si>
  <si>
    <t>Exp</t>
  </si>
  <si>
    <t>2 Orc War Drum (Kings of War)</t>
  </si>
  <si>
    <t>3 Ogre Berserker Braves (Kings of War)</t>
  </si>
  <si>
    <t>Orc Flagger (Kings of War)</t>
  </si>
  <si>
    <t>10 Orc Morax Troop (Kings of War)</t>
  </si>
  <si>
    <t>10 Orc Skulks (Kings of War)</t>
  </si>
  <si>
    <t>20 Bonesplitterz Savage Orruks (GW)</t>
  </si>
  <si>
    <t>Orc Shaman (Avatars of War)</t>
  </si>
  <si>
    <t>Orcs Troll Bruiser (Kings Of War)</t>
  </si>
  <si>
    <t>3 Goblin Speerträger (Gamezone)</t>
  </si>
  <si>
    <t>3  Fiese Schlitzer (GW)</t>
  </si>
  <si>
    <t>Nartz (Freebooters Fate)</t>
  </si>
  <si>
    <t>Goblin Hero (Gamezone)</t>
  </si>
  <si>
    <t>10 Orruks (GW)</t>
  </si>
  <si>
    <t>€ genutzt/Packung</t>
  </si>
  <si>
    <t>Prozentuale Nutzung</t>
  </si>
  <si>
    <t>heros</t>
  </si>
  <si>
    <t>big'uns (0-3)</t>
  </si>
  <si>
    <t>goblin warrior (max 2x anz boyz)</t>
  </si>
  <si>
    <t>cave squig</t>
  </si>
  <si>
    <t>ork boy</t>
  </si>
  <si>
    <t>user</t>
  </si>
  <si>
    <t>Heavy, Difficult to Use, S+1 (1st turn per h-t-h cc)</t>
  </si>
  <si>
    <t>parry</t>
  </si>
  <si>
    <t>user+2</t>
  </si>
  <si>
    <t>Two-Handed, Last strike</t>
  </si>
  <si>
    <t>user+1</t>
  </si>
  <si>
    <t>Two-Handed</t>
  </si>
  <si>
    <t>Move or Fire</t>
  </si>
  <si>
    <t>16"</t>
  </si>
  <si>
    <t>12"</t>
  </si>
  <si>
    <t>Two-Handed, Incredible, Force, Cumbersome, Unwieldy, Random</t>
  </si>
  <si>
    <t xml:space="preserve">Mad Cap Mushroom </t>
  </si>
  <si>
    <t>save 5+ D6</t>
  </si>
  <si>
    <t>O</t>
  </si>
  <si>
    <t>G</t>
  </si>
  <si>
    <t>OS</t>
  </si>
  <si>
    <t>OSG</t>
  </si>
  <si>
    <t>Anzahl</t>
  </si>
  <si>
    <t>big'uns</t>
  </si>
  <si>
    <t>goblin</t>
  </si>
  <si>
    <t>squig</t>
  </si>
  <si>
    <t>boy</t>
  </si>
  <si>
    <t>Orks</t>
  </si>
  <si>
    <t>rout test</t>
  </si>
  <si>
    <t>OG</t>
  </si>
  <si>
    <t>(schlecht) 1 .. 10 (sehr gut)</t>
  </si>
  <si>
    <t>Warband Equip Rating</t>
  </si>
  <si>
    <t>Equip rating</t>
  </si>
  <si>
    <t>er off</t>
  </si>
  <si>
    <t>er deff</t>
  </si>
  <si>
    <t>er ges</t>
  </si>
  <si>
    <t>Magic rating</t>
  </si>
  <si>
    <t>+1 enemy armour save / 6+ armour save</t>
  </si>
  <si>
    <t>Strike First, Unwieldy, Cavalery Bonus</t>
  </si>
  <si>
    <t>save +1</t>
  </si>
  <si>
    <t>4+ D6 for knock down instead of stunned</t>
  </si>
  <si>
    <t>cutting edge enemy armor save -1</t>
  </si>
  <si>
    <t>shield</t>
  </si>
  <si>
    <t>light armor</t>
  </si>
  <si>
    <t>ball and chain</t>
  </si>
  <si>
    <t>squig podder</t>
  </si>
  <si>
    <t>short bow</t>
  </si>
  <si>
    <t>spear</t>
  </si>
  <si>
    <t>club</t>
  </si>
  <si>
    <t>bow</t>
  </si>
  <si>
    <t>crossbow</t>
  </si>
  <si>
    <t>hand weapon</t>
  </si>
  <si>
    <t>helbeard</t>
  </si>
  <si>
    <t>double handed</t>
  </si>
  <si>
    <t>sword</t>
  </si>
  <si>
    <t>morning star</t>
  </si>
  <si>
    <t>battle axe</t>
  </si>
  <si>
    <t>dagger</t>
  </si>
  <si>
    <t>name</t>
  </si>
  <si>
    <t>type</t>
  </si>
  <si>
    <t>range</t>
  </si>
  <si>
    <t>strength</t>
  </si>
  <si>
    <t>rule</t>
  </si>
  <si>
    <t>gc/unit</t>
  </si>
  <si>
    <t>leader</t>
  </si>
  <si>
    <t>shaman</t>
  </si>
  <si>
    <t>cost</t>
  </si>
  <si>
    <t>whish</t>
  </si>
  <si>
    <t>whish cost</t>
  </si>
  <si>
    <t>group</t>
  </si>
  <si>
    <t>rating</t>
  </si>
  <si>
    <t>Orks (Leader, Bit'Uns)</t>
  </si>
  <si>
    <t>Shaman</t>
  </si>
  <si>
    <t>Goblins/Orks</t>
  </si>
  <si>
    <t>schaman (0-1)</t>
  </si>
  <si>
    <t>ork boss/leader (1)</t>
  </si>
  <si>
    <t>used</t>
  </si>
  <si>
    <t>gold crown</t>
  </si>
  <si>
    <t>v1.7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</si>
</sst>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00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8" fillId="0" borderId="0" xfId="0" applyFont="1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9" fillId="0" borderId="0" xfId="0" applyFont="1"/>
    <xf numFmtId="0" fontId="5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0">
    <dxf>
      <numFmt numFmtId="14" formatCode="0.0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C21:U39" totalsRowShown="0" headerRowDxfId="22" headerRowBorderDxfId="21" tableBorderDxfId="20">
  <autoFilter ref="C21:U39" xr:uid="{00000000-0009-0000-0100-000002000000}"/>
  <tableColumns count="19">
    <tableColumn id="1" xr3:uid="{00000000-0010-0000-0000-000001000000}" name="name"/>
    <tableColumn id="2" xr3:uid="{00000000-0010-0000-0000-000002000000}" name="type"/>
    <tableColumn id="3" xr3:uid="{00000000-0010-0000-0000-000003000000}" name="range"/>
    <tableColumn id="4" xr3:uid="{00000000-0010-0000-0000-000004000000}" name="strength" dataDxfId="19"/>
    <tableColumn id="5" xr3:uid="{00000000-0010-0000-0000-000005000000}" name="rule"/>
    <tableColumn id="6" xr3:uid="{00000000-0010-0000-0000-000006000000}" name="gc/unit"/>
    <tableColumn id="7" xr3:uid="{00000000-0010-0000-0000-000007000000}" name="leader" dataDxfId="18">
      <calculatedColumnFormula>#REF!+#REF!+#REF!+#REF!+#REF!+#REF!+#REF!</calculatedColumnFormula>
    </tableColumn>
    <tableColumn id="17" xr3:uid="{00000000-0010-0000-0000-000011000000}" name="shaman" dataDxfId="17"/>
    <tableColumn id="16" xr3:uid="{00000000-0010-0000-0000-000010000000}" name="big'uns" dataDxfId="16"/>
    <tableColumn id="15" xr3:uid="{00000000-0010-0000-0000-00000F000000}" name="goblin" dataDxfId="15"/>
    <tableColumn id="14" xr3:uid="{00000000-0010-0000-0000-00000E000000}" name="squig" dataDxfId="14"/>
    <tableColumn id="13" xr3:uid="{00000000-0010-0000-0000-00000D000000}" name="boy" dataDxfId="13"/>
    <tableColumn id="12" xr3:uid="{00000000-0010-0000-0000-00000C000000}" name="troll" dataDxfId="12"/>
    <tableColumn id="8" xr3:uid="{00000000-0010-0000-0000-000008000000}" name="cost" dataDxfId="11">
      <calculatedColumnFormula>SUM(Tabelle2[[#This Row],[leader]:[troll]])*Tabelle2[[#This Row],[gc/unit]]</calculatedColumnFormula>
    </tableColumn>
    <tableColumn id="9" xr3:uid="{00000000-0010-0000-0000-000009000000}" name="whish" dataDxfId="10">
      <calculatedColumnFormula>#REF!+#REF!+#REF!+#REF!+#REF!+#REF!+#REF!</calculatedColumnFormula>
    </tableColumn>
    <tableColumn id="10" xr3:uid="{00000000-0010-0000-0000-00000A000000}" name="whish cost" dataDxfId="9">
      <calculatedColumnFormula>Tabelle2[[#This Row],[gc/unit]]*Tabelle2[[#This Row],[whish]]</calculatedColumnFormula>
    </tableColumn>
    <tableColumn id="11" xr3:uid="{00000000-0010-0000-0000-00000B000000}" name="group" dataDxfId="8"/>
    <tableColumn id="18" xr3:uid="{00000000-0010-0000-0000-000012000000}" name="rating" dataDxfId="7"/>
    <tableColumn id="19" xr3:uid="{00000000-0010-0000-0000-000013000000}" name="Warband Equip Rating" dataDxfId="6">
      <calculatedColumnFormula>Tabelle2[[#This Row],[rating]]*SUM(Tabelle2[[#This Row],[leader]:[troll]])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B3:G17" totalsRowShown="0" headerRowDxfId="5">
  <autoFilter ref="B3:G17" xr:uid="{00000000-0009-0000-0100-000004000000}"/>
  <tableColumns count="6">
    <tableColumn id="1" xr3:uid="{00000000-0010-0000-0100-000001000000}" name="Mögliche einheiten" dataDxfId="4"/>
    <tableColumn id="2" xr3:uid="{00000000-0010-0000-0100-000002000000}" name="€/Packung" dataDxfId="3"/>
    <tableColumn id="4" xr3:uid="{00000000-0010-0000-0100-000004000000}" name="€/Figur" dataDxfId="2"/>
    <tableColumn id="5" xr3:uid="{00000000-0010-0000-0100-000005000000}" name="Genutzte figuren"/>
    <tableColumn id="6" xr3:uid="{00000000-0010-0000-0100-000006000000}" name="€ genutzt/Packung" dataDxfId="1">
      <calculatedColumnFormula>E4*D4</calculatedColumnFormula>
    </tableColumn>
    <tableColumn id="7" xr3:uid="{00000000-0010-0000-0100-000007000000}" name="Prozentuale Nutzung" dataDxfId="0">
      <calculatedColumnFormula>Tabelle4[[#This Row],[€ genutzt/Packung]]/Tabelle4[[#This Row],[€/Packung]]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20"/>
  <sheetViews>
    <sheetView tabSelected="1" zoomScaleNormal="100" workbookViewId="0">
      <selection activeCell="C28" sqref="C28"/>
    </sheetView>
  </sheetViews>
  <sheetFormatPr baseColWidth="10" defaultColWidth="10.7109375" defaultRowHeight="12.75" x14ac:dyDescent="0.2"/>
  <cols>
    <col min="1" max="1" width="10.7109375" style="6"/>
    <col min="2" max="2" width="11" bestFit="1" customWidth="1"/>
    <col min="3" max="3" width="28.7109375" bestFit="1" customWidth="1"/>
    <col min="4" max="4" width="12.85546875" bestFit="1" customWidth="1"/>
    <col min="5" max="5" width="10.42578125" style="6" bestFit="1" customWidth="1"/>
    <col min="6" max="6" width="10.28515625" bestFit="1" customWidth="1"/>
    <col min="7" max="7" width="55.85546875" bestFit="1" customWidth="1"/>
    <col min="8" max="8" width="14.28515625" bestFit="1" customWidth="1"/>
    <col min="9" max="9" width="11.140625" bestFit="1" customWidth="1"/>
    <col min="10" max="10" width="13.7109375" style="6" bestFit="1" customWidth="1"/>
    <col min="11" max="11" width="11.28515625" style="6" bestFit="1" customWidth="1"/>
    <col min="12" max="12" width="10.5703125" style="6" bestFit="1" customWidth="1"/>
    <col min="13" max="13" width="9.5703125" style="6" bestFit="1" customWidth="1"/>
    <col min="14" max="14" width="7.85546875" style="6" bestFit="1" customWidth="1"/>
    <col min="15" max="15" width="8.5703125" style="6" bestFit="1" customWidth="1"/>
    <col min="16" max="16" width="10.5703125" bestFit="1" customWidth="1"/>
    <col min="17" max="17" width="11.28515625" style="6" bestFit="1" customWidth="1"/>
    <col min="18" max="18" width="18.140625" style="6" bestFit="1" customWidth="1"/>
    <col min="19" max="19" width="11.42578125" style="6" bestFit="1" customWidth="1"/>
    <col min="20" max="20" width="23.85546875" style="6" bestFit="1" customWidth="1"/>
    <col min="21" max="21" width="26" bestFit="1" customWidth="1"/>
    <col min="22" max="23" width="7.42578125" bestFit="1" customWidth="1"/>
    <col min="24" max="25" width="12.42578125" bestFit="1" customWidth="1"/>
    <col min="26" max="26" width="18.28515625" bestFit="1" customWidth="1"/>
    <col min="27" max="27" width="5.7109375" style="6" bestFit="1" customWidth="1"/>
    <col min="28" max="28" width="6.85546875" style="6" bestFit="1" customWidth="1"/>
    <col min="29" max="29" width="6.7109375" style="6" bestFit="1" customWidth="1"/>
    <col min="30" max="30" width="55.85546875" style="6" bestFit="1" customWidth="1"/>
    <col min="31" max="31" width="10.7109375" bestFit="1" customWidth="1"/>
    <col min="32" max="33" width="7.42578125" bestFit="1" customWidth="1"/>
    <col min="34" max="34" width="13" bestFit="1" customWidth="1"/>
    <col min="35" max="35" width="23.85546875" bestFit="1" customWidth="1"/>
  </cols>
  <sheetData>
    <row r="2" spans="2:18" ht="18" x14ac:dyDescent="0.25">
      <c r="B2" s="11" t="s">
        <v>5</v>
      </c>
      <c r="C2" s="20" t="s">
        <v>87</v>
      </c>
      <c r="D2" s="20"/>
      <c r="E2" s="20"/>
      <c r="F2" s="22">
        <v>43376</v>
      </c>
    </row>
    <row r="3" spans="2:18" s="6" customFormat="1" ht="18" x14ac:dyDescent="0.25">
      <c r="B3" s="11" t="s">
        <v>138</v>
      </c>
      <c r="E3" s="10"/>
      <c r="F3" s="21"/>
      <c r="H3" s="6" t="s">
        <v>96</v>
      </c>
      <c r="I3" s="1">
        <v>10</v>
      </c>
    </row>
    <row r="4" spans="2:18" x14ac:dyDescent="0.2">
      <c r="H4" s="11" t="s">
        <v>43</v>
      </c>
      <c r="I4" s="10">
        <f>5*E18+E11*F11+E12*F12+E13*F13+E14*F14+E15*F15+E16*F16+E17*F17+5</f>
        <v>125</v>
      </c>
    </row>
    <row r="5" spans="2:18" s="6" customFormat="1" ht="15" x14ac:dyDescent="0.2">
      <c r="B5" s="4" t="s">
        <v>137</v>
      </c>
      <c r="C5" s="4">
        <v>500</v>
      </c>
      <c r="H5" s="6" t="s">
        <v>88</v>
      </c>
      <c r="I5" s="10">
        <f>ROUNDUP(E18/4,0)</f>
        <v>3</v>
      </c>
    </row>
    <row r="6" spans="2:18" s="6" customFormat="1" ht="15" x14ac:dyDescent="0.2">
      <c r="B6" s="4" t="s">
        <v>136</v>
      </c>
      <c r="C6" s="4">
        <f>G18+P40</f>
        <v>500</v>
      </c>
      <c r="H6" s="5" t="s">
        <v>92</v>
      </c>
      <c r="I6" s="38">
        <f>U40</f>
        <v>140</v>
      </c>
      <c r="J6" s="6">
        <f>U41</f>
        <v>73</v>
      </c>
      <c r="K6" s="6">
        <f>U42</f>
        <v>67</v>
      </c>
    </row>
    <row r="7" spans="2:18" ht="15.75" x14ac:dyDescent="0.25">
      <c r="B7" s="26" t="s">
        <v>4</v>
      </c>
      <c r="C7" s="33">
        <f>C5-C6</f>
        <v>0</v>
      </c>
      <c r="I7" s="2">
        <f>I3+(I6+I4)*I5</f>
        <v>805</v>
      </c>
    </row>
    <row r="9" spans="2:18" s="6" customFormat="1" x14ac:dyDescent="0.2"/>
    <row r="10" spans="2:18" x14ac:dyDescent="0.2">
      <c r="C10" s="12" t="s">
        <v>6</v>
      </c>
      <c r="D10" s="12" t="s">
        <v>8</v>
      </c>
      <c r="E10" s="12" t="s">
        <v>2</v>
      </c>
      <c r="F10" s="12" t="s">
        <v>44</v>
      </c>
      <c r="G10" s="12" t="s">
        <v>3</v>
      </c>
      <c r="Q10" s="6" t="s">
        <v>78</v>
      </c>
      <c r="R10" s="6" t="s">
        <v>131</v>
      </c>
    </row>
    <row r="11" spans="2:18" x14ac:dyDescent="0.2">
      <c r="B11" s="39" t="s">
        <v>60</v>
      </c>
      <c r="C11" s="6" t="s">
        <v>135</v>
      </c>
      <c r="D11" s="6">
        <v>80</v>
      </c>
      <c r="E11" s="27">
        <v>1</v>
      </c>
      <c r="F11" s="27">
        <v>20</v>
      </c>
      <c r="G11">
        <f t="shared" ref="G11:G17" si="0">E11*D11</f>
        <v>80</v>
      </c>
      <c r="Q11" s="6" t="s">
        <v>12</v>
      </c>
      <c r="R11" s="6" t="s">
        <v>132</v>
      </c>
    </row>
    <row r="12" spans="2:18" x14ac:dyDescent="0.2">
      <c r="B12" s="39"/>
      <c r="C12" s="6" t="s">
        <v>134</v>
      </c>
      <c r="D12" s="6">
        <v>40</v>
      </c>
      <c r="E12" s="27">
        <v>1</v>
      </c>
      <c r="F12" s="27">
        <v>10</v>
      </c>
      <c r="G12">
        <f t="shared" si="0"/>
        <v>40</v>
      </c>
      <c r="Q12" s="6" t="s">
        <v>79</v>
      </c>
      <c r="R12" s="6" t="s">
        <v>133</v>
      </c>
    </row>
    <row r="13" spans="2:18" x14ac:dyDescent="0.2">
      <c r="B13" s="39"/>
      <c r="C13" s="6" t="s">
        <v>61</v>
      </c>
      <c r="D13" s="6">
        <v>40</v>
      </c>
      <c r="E13" s="27">
        <v>3</v>
      </c>
      <c r="F13" s="27">
        <v>15</v>
      </c>
      <c r="G13">
        <f t="shared" si="0"/>
        <v>120</v>
      </c>
    </row>
    <row r="14" spans="2:18" x14ac:dyDescent="0.2">
      <c r="B14" s="39" t="s">
        <v>32</v>
      </c>
      <c r="C14" s="6" t="s">
        <v>62</v>
      </c>
      <c r="D14" s="6">
        <v>15</v>
      </c>
      <c r="E14" s="27">
        <v>4</v>
      </c>
      <c r="F14" s="27">
        <v>0</v>
      </c>
      <c r="G14">
        <f t="shared" si="0"/>
        <v>60</v>
      </c>
    </row>
    <row r="15" spans="2:18" x14ac:dyDescent="0.2">
      <c r="B15" s="39"/>
      <c r="C15" s="6" t="s">
        <v>63</v>
      </c>
      <c r="D15" s="6">
        <v>15</v>
      </c>
      <c r="E15" s="27">
        <v>0</v>
      </c>
      <c r="F15" s="27">
        <v>0</v>
      </c>
      <c r="G15">
        <f t="shared" si="0"/>
        <v>0</v>
      </c>
    </row>
    <row r="16" spans="2:18" x14ac:dyDescent="0.2">
      <c r="B16" s="39"/>
      <c r="C16" s="6" t="s">
        <v>64</v>
      </c>
      <c r="D16" s="6">
        <v>25</v>
      </c>
      <c r="E16" s="27">
        <v>0</v>
      </c>
      <c r="F16" s="27">
        <v>0</v>
      </c>
      <c r="G16">
        <f t="shared" si="0"/>
        <v>0</v>
      </c>
    </row>
    <row r="17" spans="2:21" x14ac:dyDescent="0.2">
      <c r="B17" s="39"/>
      <c r="C17" s="5" t="s">
        <v>1</v>
      </c>
      <c r="D17" s="5">
        <v>200</v>
      </c>
      <c r="E17" s="28">
        <v>0</v>
      </c>
      <c r="F17" s="28">
        <v>0</v>
      </c>
      <c r="G17" s="5">
        <f t="shared" si="0"/>
        <v>0</v>
      </c>
    </row>
    <row r="18" spans="2:21" ht="15.75" x14ac:dyDescent="0.25">
      <c r="C18" s="16" t="s">
        <v>29</v>
      </c>
      <c r="E18" s="2">
        <f>SUM(E11:E17)</f>
        <v>9</v>
      </c>
      <c r="F18" s="6"/>
      <c r="G18" s="2">
        <f>SUM(G11:G17)</f>
        <v>300</v>
      </c>
    </row>
    <row r="19" spans="2:21" s="6" customFormat="1" x14ac:dyDescent="0.2">
      <c r="B19" s="17"/>
      <c r="F19" s="1"/>
      <c r="I19" s="40" t="s">
        <v>82</v>
      </c>
      <c r="J19" s="40"/>
      <c r="K19" s="40"/>
      <c r="L19" s="40"/>
      <c r="M19" s="40"/>
      <c r="N19" s="40"/>
      <c r="O19" s="40"/>
    </row>
    <row r="20" spans="2:21" ht="15.75" x14ac:dyDescent="0.25">
      <c r="B20" s="2"/>
      <c r="C20" s="2"/>
      <c r="I20" s="40" t="s">
        <v>31</v>
      </c>
      <c r="J20" s="40"/>
      <c r="K20" s="40"/>
      <c r="L20" s="40" t="s">
        <v>32</v>
      </c>
      <c r="M20" s="40"/>
      <c r="N20" s="40"/>
      <c r="O20" s="40"/>
      <c r="T20" s="6" t="s">
        <v>90</v>
      </c>
    </row>
    <row r="21" spans="2:21" s="6" customFormat="1" x14ac:dyDescent="0.2">
      <c r="C21" s="12" t="s">
        <v>118</v>
      </c>
      <c r="D21" s="19" t="s">
        <v>119</v>
      </c>
      <c r="E21" s="19" t="s">
        <v>120</v>
      </c>
      <c r="F21" s="19" t="s">
        <v>121</v>
      </c>
      <c r="G21" s="19" t="s">
        <v>122</v>
      </c>
      <c r="H21" s="12" t="s">
        <v>123</v>
      </c>
      <c r="I21" s="12" t="s">
        <v>124</v>
      </c>
      <c r="J21" s="12" t="s">
        <v>125</v>
      </c>
      <c r="K21" s="12" t="s">
        <v>83</v>
      </c>
      <c r="L21" s="12" t="s">
        <v>84</v>
      </c>
      <c r="M21" s="12" t="s">
        <v>85</v>
      </c>
      <c r="N21" s="12" t="s">
        <v>86</v>
      </c>
      <c r="O21" s="12" t="s">
        <v>1</v>
      </c>
      <c r="P21" s="12" t="s">
        <v>126</v>
      </c>
      <c r="Q21" s="12" t="s">
        <v>127</v>
      </c>
      <c r="R21" s="12" t="s">
        <v>128</v>
      </c>
      <c r="S21" s="12" t="s">
        <v>129</v>
      </c>
      <c r="T21" s="12" t="s">
        <v>130</v>
      </c>
      <c r="U21" s="12" t="s">
        <v>91</v>
      </c>
    </row>
    <row r="22" spans="2:21" s="6" customFormat="1" x14ac:dyDescent="0.2">
      <c r="C22" s="6" t="s">
        <v>117</v>
      </c>
      <c r="D22" s="6" t="s">
        <v>38</v>
      </c>
      <c r="F22" s="29"/>
      <c r="G22" s="18" t="s">
        <v>97</v>
      </c>
      <c r="H22" s="6">
        <v>2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f>SUM(Tabelle2[[#This Row],[leader]:[troll]])*Tabelle2[[#This Row],[gc/unit]]</f>
        <v>0</v>
      </c>
      <c r="Q22" s="6">
        <v>0</v>
      </c>
      <c r="R22" s="6">
        <f>Tabelle2[[#This Row],[gc/unit]]*Tabelle2[[#This Row],[whish]]</f>
        <v>0</v>
      </c>
      <c r="S22" s="30" t="s">
        <v>81</v>
      </c>
      <c r="T22" s="30">
        <v>1</v>
      </c>
      <c r="U22" s="30">
        <f>Tabelle2[[#This Row],[rating]]*SUM(Tabelle2[[#This Row],[leader]:[troll]])</f>
        <v>0</v>
      </c>
    </row>
    <row r="23" spans="2:21" s="6" customFormat="1" x14ac:dyDescent="0.2">
      <c r="C23" s="6" t="s">
        <v>116</v>
      </c>
      <c r="D23" s="6" t="s">
        <v>38</v>
      </c>
      <c r="F23" s="29"/>
      <c r="G23" s="6" t="s">
        <v>101</v>
      </c>
      <c r="H23" s="6">
        <v>5</v>
      </c>
      <c r="I23" s="6">
        <v>0</v>
      </c>
      <c r="J23" s="6">
        <v>0</v>
      </c>
      <c r="K23" s="6">
        <v>2</v>
      </c>
      <c r="L23" s="6">
        <v>0</v>
      </c>
      <c r="M23" s="6">
        <v>0</v>
      </c>
      <c r="N23" s="6">
        <v>0</v>
      </c>
      <c r="O23" s="6">
        <v>0</v>
      </c>
      <c r="P23" s="6">
        <f>SUM(Tabelle2[[#This Row],[leader]:[troll]])*Tabelle2[[#This Row],[gc/unit]]</f>
        <v>10</v>
      </c>
      <c r="Q23" s="6">
        <v>0</v>
      </c>
      <c r="R23" s="6">
        <f>Tabelle2[[#This Row],[gc/unit]]*Tabelle2[[#This Row],[whish]]</f>
        <v>0</v>
      </c>
      <c r="S23" s="30" t="s">
        <v>80</v>
      </c>
      <c r="T23" s="30">
        <v>4</v>
      </c>
      <c r="U23" s="30">
        <f>Tabelle2[[#This Row],[rating]]*SUM(Tabelle2[[#This Row],[leader]:[troll]])</f>
        <v>8</v>
      </c>
    </row>
    <row r="24" spans="2:21" s="6" customFormat="1" x14ac:dyDescent="0.2">
      <c r="C24" s="6" t="s">
        <v>115</v>
      </c>
      <c r="D24" s="6" t="s">
        <v>38</v>
      </c>
      <c r="F24" s="29" t="s">
        <v>65</v>
      </c>
      <c r="G24" s="6" t="s">
        <v>66</v>
      </c>
      <c r="H24" s="6">
        <v>15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f>SUM(Tabelle2[[#This Row],[leader]:[troll]])*Tabelle2[[#This Row],[gc/unit]]</f>
        <v>0</v>
      </c>
      <c r="Q24" s="6">
        <v>0</v>
      </c>
      <c r="R24" s="6">
        <f>Tabelle2[[#This Row],[gc/unit]]*Tabelle2[[#This Row],[whish]]</f>
        <v>0</v>
      </c>
      <c r="S24" s="30" t="s">
        <v>80</v>
      </c>
      <c r="T24" s="30">
        <v>9</v>
      </c>
      <c r="U24" s="30">
        <f>Tabelle2[[#This Row],[rating]]*SUM(Tabelle2[[#This Row],[leader]:[troll]])</f>
        <v>0</v>
      </c>
    </row>
    <row r="25" spans="2:21" s="6" customFormat="1" x14ac:dyDescent="0.2">
      <c r="C25" s="6" t="s">
        <v>114</v>
      </c>
      <c r="D25" s="6" t="s">
        <v>38</v>
      </c>
      <c r="F25" s="29" t="s">
        <v>65</v>
      </c>
      <c r="G25" s="6" t="s">
        <v>67</v>
      </c>
      <c r="H25" s="6">
        <v>10</v>
      </c>
      <c r="I25" s="6">
        <v>0</v>
      </c>
      <c r="J25" s="6">
        <v>0</v>
      </c>
      <c r="K25" s="6">
        <v>2</v>
      </c>
      <c r="L25" s="6">
        <v>1</v>
      </c>
      <c r="M25" s="6">
        <v>0</v>
      </c>
      <c r="N25" s="6">
        <v>0</v>
      </c>
      <c r="O25" s="6">
        <v>0</v>
      </c>
      <c r="P25" s="6">
        <f>SUM(Tabelle2[[#This Row],[leader]:[troll]])*Tabelle2[[#This Row],[gc/unit]]</f>
        <v>30</v>
      </c>
      <c r="Q25" s="6">
        <v>0</v>
      </c>
      <c r="R25" s="6">
        <f>Tabelle2[[#This Row],[gc/unit]]*Tabelle2[[#This Row],[whish]]</f>
        <v>0</v>
      </c>
      <c r="S25" s="30" t="s">
        <v>81</v>
      </c>
      <c r="T25" s="30">
        <v>5</v>
      </c>
      <c r="U25" s="30">
        <f>Tabelle2[[#This Row],[rating]]*SUM(Tabelle2[[#This Row],[leader]:[troll]])</f>
        <v>15</v>
      </c>
    </row>
    <row r="26" spans="2:21" s="6" customFormat="1" x14ac:dyDescent="0.2">
      <c r="C26" s="6" t="s">
        <v>113</v>
      </c>
      <c r="D26" s="6" t="s">
        <v>38</v>
      </c>
      <c r="F26" s="29" t="s">
        <v>68</v>
      </c>
      <c r="G26" s="6" t="s">
        <v>69</v>
      </c>
      <c r="H26" s="6">
        <v>10</v>
      </c>
      <c r="I26" s="6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f>SUM(Tabelle2[[#This Row],[leader]:[troll]])*Tabelle2[[#This Row],[gc/unit]]</f>
        <v>10</v>
      </c>
      <c r="Q26" s="6">
        <v>0</v>
      </c>
      <c r="R26" s="6">
        <f>Tabelle2[[#This Row],[gc/unit]]*Tabelle2[[#This Row],[whish]]</f>
        <v>0</v>
      </c>
      <c r="S26" s="30" t="s">
        <v>80</v>
      </c>
      <c r="T26" s="30">
        <v>8</v>
      </c>
      <c r="U26" s="30">
        <f>Tabelle2[[#This Row],[rating]]*SUM(Tabelle2[[#This Row],[leader]:[troll]])</f>
        <v>8</v>
      </c>
    </row>
    <row r="27" spans="2:21" s="6" customFormat="1" x14ac:dyDescent="0.2">
      <c r="C27" s="6" t="s">
        <v>112</v>
      </c>
      <c r="D27" s="6" t="s">
        <v>38</v>
      </c>
      <c r="F27" s="29" t="s">
        <v>70</v>
      </c>
      <c r="G27" s="6" t="s">
        <v>71</v>
      </c>
      <c r="H27" s="6">
        <v>10</v>
      </c>
      <c r="I27" s="6">
        <v>0</v>
      </c>
      <c r="J27" s="6">
        <v>0</v>
      </c>
      <c r="K27" s="6">
        <v>1</v>
      </c>
      <c r="L27" s="6">
        <v>0</v>
      </c>
      <c r="M27" s="6">
        <v>0</v>
      </c>
      <c r="N27" s="6">
        <v>0</v>
      </c>
      <c r="O27" s="6">
        <v>0</v>
      </c>
      <c r="P27" s="6">
        <f>SUM(Tabelle2[[#This Row],[leader]:[troll]])*Tabelle2[[#This Row],[gc/unit]]</f>
        <v>10</v>
      </c>
      <c r="Q27" s="6">
        <v>0</v>
      </c>
      <c r="R27" s="6">
        <f>Tabelle2[[#This Row],[gc/unit]]*Tabelle2[[#This Row],[whish]]</f>
        <v>0</v>
      </c>
      <c r="S27" s="30" t="s">
        <v>80</v>
      </c>
      <c r="T27" s="30">
        <v>7</v>
      </c>
      <c r="U27" s="30">
        <f>Tabelle2[[#This Row],[rating]]*SUM(Tabelle2[[#This Row],[leader]:[troll]])</f>
        <v>7</v>
      </c>
    </row>
    <row r="28" spans="2:21" s="6" customFormat="1" x14ac:dyDescent="0.2">
      <c r="C28" s="6" t="s">
        <v>111</v>
      </c>
      <c r="D28" s="6" t="s">
        <v>38</v>
      </c>
      <c r="F28" s="29"/>
      <c r="H28" s="6">
        <v>3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f>SUM(Tabelle2[[#This Row],[leader]:[troll]])*Tabelle2[[#This Row],[gc/unit]]</f>
        <v>0</v>
      </c>
      <c r="Q28" s="6">
        <v>0</v>
      </c>
      <c r="R28" s="6">
        <f>Tabelle2[[#This Row],[gc/unit]]*Tabelle2[[#This Row],[whish]]</f>
        <v>0</v>
      </c>
      <c r="S28" s="30" t="s">
        <v>81</v>
      </c>
      <c r="T28" s="30">
        <v>2</v>
      </c>
      <c r="U28" s="30">
        <f>Tabelle2[[#This Row],[rating]]*SUM(Tabelle2[[#This Row],[leader]:[troll]])</f>
        <v>0</v>
      </c>
    </row>
    <row r="29" spans="2:21" s="6" customFormat="1" x14ac:dyDescent="0.2">
      <c r="C29" s="6" t="s">
        <v>110</v>
      </c>
      <c r="D29" s="6" t="s">
        <v>40</v>
      </c>
      <c r="E29" s="6" t="s">
        <v>41</v>
      </c>
      <c r="F29" s="29">
        <v>4</v>
      </c>
      <c r="G29" s="6" t="s">
        <v>72</v>
      </c>
      <c r="H29" s="6">
        <v>25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f>SUM(Tabelle2[[#This Row],[leader]:[troll]])*Tabelle2[[#This Row],[gc/unit]]</f>
        <v>0</v>
      </c>
      <c r="Q29" s="6">
        <v>0</v>
      </c>
      <c r="R29" s="6">
        <f>Tabelle2[[#This Row],[gc/unit]]*Tabelle2[[#This Row],[whish]]</f>
        <v>0</v>
      </c>
      <c r="S29" s="30" t="s">
        <v>80</v>
      </c>
      <c r="T29" s="30">
        <v>6</v>
      </c>
      <c r="U29" s="30">
        <f>Tabelle2[[#This Row],[rating]]*SUM(Tabelle2[[#This Row],[leader]:[troll]])</f>
        <v>0</v>
      </c>
    </row>
    <row r="30" spans="2:21" s="6" customFormat="1" x14ac:dyDescent="0.2">
      <c r="C30" s="6" t="s">
        <v>109</v>
      </c>
      <c r="D30" s="6" t="s">
        <v>40</v>
      </c>
      <c r="E30" s="6" t="s">
        <v>42</v>
      </c>
      <c r="F30" s="29">
        <v>3</v>
      </c>
      <c r="H30" s="6">
        <v>10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f>SUM(Tabelle2[[#This Row],[leader]:[troll]])*Tabelle2[[#This Row],[gc/unit]]</f>
        <v>0</v>
      </c>
      <c r="Q30" s="6">
        <v>0</v>
      </c>
      <c r="R30" s="6">
        <f>Tabelle2[[#This Row],[gc/unit]]*Tabelle2[[#This Row],[whish]]</f>
        <v>0</v>
      </c>
      <c r="S30" s="30" t="s">
        <v>80</v>
      </c>
      <c r="T30" s="30">
        <v>6</v>
      </c>
      <c r="U30" s="30">
        <f>Tabelle2[[#This Row],[rating]]*SUM(Tabelle2[[#This Row],[leader]:[troll]])</f>
        <v>0</v>
      </c>
    </row>
    <row r="31" spans="2:21" s="6" customFormat="1" x14ac:dyDescent="0.2">
      <c r="C31" s="6" t="s">
        <v>108</v>
      </c>
      <c r="D31" s="6" t="s">
        <v>38</v>
      </c>
      <c r="F31" s="29"/>
      <c r="H31" s="6">
        <v>5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f>SUM(Tabelle2[[#This Row],[leader]:[troll]])*Tabelle2[[#This Row],[gc/unit]]</f>
        <v>0</v>
      </c>
      <c r="Q31" s="6">
        <v>0</v>
      </c>
      <c r="R31" s="6">
        <f>Tabelle2[[#This Row],[gc/unit]]*Tabelle2[[#This Row],[whish]]</f>
        <v>0</v>
      </c>
      <c r="S31" s="30" t="s">
        <v>79</v>
      </c>
      <c r="T31" s="30">
        <v>2</v>
      </c>
      <c r="U31" s="30">
        <f>Tabelle2[[#This Row],[rating]]*SUM(Tabelle2[[#This Row],[leader]:[troll]])</f>
        <v>0</v>
      </c>
    </row>
    <row r="32" spans="2:21" s="6" customFormat="1" x14ac:dyDescent="0.2">
      <c r="C32" s="6" t="s">
        <v>107</v>
      </c>
      <c r="D32" s="6" t="s">
        <v>38</v>
      </c>
      <c r="F32" s="29" t="s">
        <v>65</v>
      </c>
      <c r="G32" s="6" t="s">
        <v>98</v>
      </c>
      <c r="H32" s="6">
        <v>5</v>
      </c>
      <c r="I32" s="6">
        <v>0</v>
      </c>
      <c r="J32" s="6">
        <v>0</v>
      </c>
      <c r="K32" s="6">
        <v>0</v>
      </c>
      <c r="L32" s="6">
        <v>3</v>
      </c>
      <c r="M32" s="6">
        <v>0</v>
      </c>
      <c r="N32" s="6">
        <v>0</v>
      </c>
      <c r="O32" s="6">
        <v>0</v>
      </c>
      <c r="P32" s="6">
        <f>SUM(Tabelle2[[#This Row],[leader]:[troll]])*Tabelle2[[#This Row],[gc/unit]]</f>
        <v>15</v>
      </c>
      <c r="Q32" s="6">
        <v>0</v>
      </c>
      <c r="R32" s="6">
        <f>Tabelle2[[#This Row],[gc/unit]]*Tabelle2[[#This Row],[whish]]</f>
        <v>0</v>
      </c>
      <c r="S32" s="30" t="s">
        <v>79</v>
      </c>
      <c r="T32" s="30">
        <v>5</v>
      </c>
      <c r="U32" s="30">
        <f>Tabelle2[[#This Row],[rating]]*SUM(Tabelle2[[#This Row],[leader]:[troll]])</f>
        <v>15</v>
      </c>
    </row>
    <row r="33" spans="3:21" s="6" customFormat="1" x14ac:dyDescent="0.2">
      <c r="C33" s="6" t="s">
        <v>106</v>
      </c>
      <c r="D33" s="6" t="s">
        <v>40</v>
      </c>
      <c r="E33" s="6" t="s">
        <v>73</v>
      </c>
      <c r="F33" s="29">
        <v>3</v>
      </c>
      <c r="H33" s="6">
        <v>5</v>
      </c>
      <c r="I33" s="6">
        <v>0</v>
      </c>
      <c r="J33" s="6">
        <v>0</v>
      </c>
      <c r="K33" s="6">
        <v>0</v>
      </c>
      <c r="L33" s="6">
        <v>4</v>
      </c>
      <c r="M33" s="6">
        <v>0</v>
      </c>
      <c r="N33" s="6">
        <v>0</v>
      </c>
      <c r="O33" s="6">
        <v>0</v>
      </c>
      <c r="P33" s="6">
        <f>SUM(Tabelle2[[#This Row],[leader]:[troll]])*Tabelle2[[#This Row],[gc/unit]]</f>
        <v>20</v>
      </c>
      <c r="Q33" s="6">
        <v>0</v>
      </c>
      <c r="R33" s="6">
        <f>Tabelle2[[#This Row],[gc/unit]]*Tabelle2[[#This Row],[whish]]</f>
        <v>0</v>
      </c>
      <c r="S33" s="30" t="s">
        <v>79</v>
      </c>
      <c r="T33" s="30">
        <v>5</v>
      </c>
      <c r="U33" s="30">
        <f>Tabelle2[[#This Row],[rating]]*SUM(Tabelle2[[#This Row],[leader]:[troll]])</f>
        <v>20</v>
      </c>
    </row>
    <row r="34" spans="3:21" s="6" customFormat="1" x14ac:dyDescent="0.2">
      <c r="C34" s="6" t="s">
        <v>105</v>
      </c>
      <c r="D34" s="6" t="s">
        <v>33</v>
      </c>
      <c r="E34" s="18" t="s">
        <v>74</v>
      </c>
      <c r="F34" s="29"/>
      <c r="H34" s="6">
        <v>15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f>SUM(Tabelle2[[#This Row],[leader]:[troll]])*Tabelle2[[#This Row],[gc/unit]]</f>
        <v>0</v>
      </c>
      <c r="Q34" s="6">
        <v>0</v>
      </c>
      <c r="R34" s="6">
        <f>Tabelle2[[#This Row],[gc/unit]]*Tabelle2[[#This Row],[whish]]</f>
        <v>0</v>
      </c>
      <c r="S34" s="30" t="s">
        <v>79</v>
      </c>
      <c r="T34" s="30">
        <v>3</v>
      </c>
      <c r="U34" s="30">
        <f>Tabelle2[[#This Row],[rating]]*SUM(Tabelle2[[#This Row],[leader]:[troll]])</f>
        <v>0</v>
      </c>
    </row>
    <row r="35" spans="3:21" s="6" customFormat="1" x14ac:dyDescent="0.2">
      <c r="C35" s="6" t="s">
        <v>104</v>
      </c>
      <c r="D35" s="6" t="s">
        <v>38</v>
      </c>
      <c r="F35" s="29" t="s">
        <v>68</v>
      </c>
      <c r="G35" s="6" t="s">
        <v>75</v>
      </c>
      <c r="H35" s="6">
        <v>15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f>SUM(Tabelle2[[#This Row],[leader]:[troll]])*Tabelle2[[#This Row],[gc/unit]]</f>
        <v>0</v>
      </c>
      <c r="Q35" s="6">
        <v>0</v>
      </c>
      <c r="R35" s="6">
        <f>Tabelle2[[#This Row],[gc/unit]]*Tabelle2[[#This Row],[whish]]</f>
        <v>0</v>
      </c>
      <c r="S35" s="30" t="s">
        <v>79</v>
      </c>
      <c r="T35" s="30">
        <v>9</v>
      </c>
      <c r="U35" s="30">
        <f>Tabelle2[[#This Row],[rating]]*SUM(Tabelle2[[#This Row],[leader]:[troll]])</f>
        <v>0</v>
      </c>
    </row>
    <row r="36" spans="3:21" s="6" customFormat="1" x14ac:dyDescent="0.2">
      <c r="C36" s="34" t="s">
        <v>76</v>
      </c>
      <c r="D36" s="34" t="s">
        <v>33</v>
      </c>
      <c r="E36" s="34"/>
      <c r="F36" s="35"/>
      <c r="G36" s="34"/>
      <c r="H36" s="34">
        <v>25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f>SUM(Tabelle2[[#This Row],[leader]:[troll]])*Tabelle2[[#This Row],[gc/unit]]</f>
        <v>0</v>
      </c>
      <c r="Q36" s="6">
        <v>0</v>
      </c>
      <c r="R36" s="6">
        <f>Tabelle2[[#This Row],[gc/unit]]*Tabelle2[[#This Row],[whish]]</f>
        <v>0</v>
      </c>
      <c r="S36" s="30" t="s">
        <v>79</v>
      </c>
      <c r="T36" s="30">
        <v>5</v>
      </c>
      <c r="U36" s="30">
        <f>Tabelle2[[#This Row],[rating]]*SUM(Tabelle2[[#This Row],[leader]:[troll]])</f>
        <v>0</v>
      </c>
    </row>
    <row r="37" spans="3:21" s="6" customFormat="1" x14ac:dyDescent="0.2">
      <c r="C37" s="6" t="s">
        <v>103</v>
      </c>
      <c r="D37" s="6" t="s">
        <v>39</v>
      </c>
      <c r="F37" s="29"/>
      <c r="G37" s="6" t="s">
        <v>77</v>
      </c>
      <c r="H37" s="6">
        <v>20</v>
      </c>
      <c r="I37" s="6">
        <v>1</v>
      </c>
      <c r="J37" s="6">
        <v>0</v>
      </c>
      <c r="K37" s="6">
        <v>3</v>
      </c>
      <c r="L37" s="6">
        <v>0</v>
      </c>
      <c r="M37" s="6">
        <v>0</v>
      </c>
      <c r="N37" s="6">
        <v>0</v>
      </c>
      <c r="O37" s="6">
        <v>0</v>
      </c>
      <c r="P37" s="6">
        <f>SUM(Tabelle2[[#This Row],[leader]:[troll]])*Tabelle2[[#This Row],[gc/unit]]</f>
        <v>80</v>
      </c>
      <c r="Q37" s="6">
        <v>0</v>
      </c>
      <c r="R37" s="6">
        <f>Tabelle2[[#This Row],[gc/unit]]*Tabelle2[[#This Row],[whish]]</f>
        <v>0</v>
      </c>
      <c r="S37" s="30" t="s">
        <v>78</v>
      </c>
      <c r="T37" s="30">
        <v>8</v>
      </c>
      <c r="U37" s="30">
        <f>Tabelle2[[#This Row],[rating]]*SUM(Tabelle2[[#This Row],[leader]:[troll]])</f>
        <v>32</v>
      </c>
    </row>
    <row r="38" spans="3:21" s="6" customFormat="1" x14ac:dyDescent="0.2">
      <c r="C38" s="6" t="s">
        <v>102</v>
      </c>
      <c r="D38" s="34" t="s">
        <v>39</v>
      </c>
      <c r="E38" s="34"/>
      <c r="F38" s="35"/>
      <c r="G38" s="34" t="s">
        <v>99</v>
      </c>
      <c r="H38" s="6">
        <v>5</v>
      </c>
      <c r="I38" s="6">
        <v>1</v>
      </c>
      <c r="J38" s="6">
        <v>0</v>
      </c>
      <c r="K38" s="6">
        <v>1</v>
      </c>
      <c r="L38" s="6">
        <v>3</v>
      </c>
      <c r="M38" s="6">
        <v>0</v>
      </c>
      <c r="N38" s="6">
        <v>0</v>
      </c>
      <c r="O38" s="6">
        <v>0</v>
      </c>
      <c r="P38" s="6">
        <f>SUM(Tabelle2[[#This Row],[leader]:[troll]])*Tabelle2[[#This Row],[gc/unit]]</f>
        <v>25</v>
      </c>
      <c r="Q38" s="6">
        <v>0</v>
      </c>
      <c r="R38" s="6">
        <f>Tabelle2[[#This Row],[gc/unit]]*Tabelle2[[#This Row],[whish]]</f>
        <v>0</v>
      </c>
      <c r="S38" s="30" t="s">
        <v>89</v>
      </c>
      <c r="T38" s="30">
        <v>7</v>
      </c>
      <c r="U38" s="30">
        <f>Tabelle2[[#This Row],[rating]]*SUM(Tabelle2[[#This Row],[leader]:[troll]])</f>
        <v>35</v>
      </c>
    </row>
    <row r="39" spans="3:21" s="6" customFormat="1" x14ac:dyDescent="0.2">
      <c r="C39" s="34" t="s">
        <v>0</v>
      </c>
      <c r="D39" s="34" t="s">
        <v>39</v>
      </c>
      <c r="E39" s="34"/>
      <c r="F39" s="35"/>
      <c r="G39" s="34" t="s">
        <v>100</v>
      </c>
      <c r="H39" s="34">
        <v>10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f>SUM(Tabelle2[[#This Row],[leader]:[troll]])*Tabelle2[[#This Row],[gc/unit]]</f>
        <v>0</v>
      </c>
      <c r="Q39" s="6">
        <v>0</v>
      </c>
      <c r="R39" s="6">
        <f>Tabelle2[[#This Row],[gc/unit]]*Tabelle2[[#This Row],[whish]]</f>
        <v>0</v>
      </c>
      <c r="S39" s="30" t="s">
        <v>89</v>
      </c>
      <c r="T39" s="30">
        <v>7</v>
      </c>
      <c r="U39" s="30">
        <f>Tabelle2[[#This Row],[rating]]*SUM(Tabelle2[[#This Row],[leader]:[troll]])</f>
        <v>0</v>
      </c>
    </row>
    <row r="40" spans="3:21" s="6" customFormat="1" ht="15.75" x14ac:dyDescent="0.25">
      <c r="C40" s="34"/>
      <c r="D40" s="34"/>
      <c r="E40" s="34"/>
      <c r="F40" s="35"/>
      <c r="G40" s="34"/>
      <c r="H40" s="34"/>
      <c r="I40" s="3">
        <f t="shared" ref="I40:O40" si="1">I22*$H22+I23*$H23+I24*$H24+I25*$H25+I26*$H26+I27*$H27+I28*$H28+I29*$H29+I30*$H30+I31*$H31+I32*$H32+I33*$H33+I34*$H34+I35*$H35+I36*$H36+I37*$H37+I38*$H38+I39*$H39</f>
        <v>35</v>
      </c>
      <c r="J40" s="3">
        <f t="shared" si="1"/>
        <v>0</v>
      </c>
      <c r="K40" s="3">
        <f t="shared" si="1"/>
        <v>105</v>
      </c>
      <c r="L40" s="3">
        <f t="shared" si="1"/>
        <v>60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2">
        <f>SUM(P22:P39)</f>
        <v>200</v>
      </c>
      <c r="Q40" s="34"/>
      <c r="R40" s="37">
        <f>SUM(Tabelle2[whish cost])</f>
        <v>0</v>
      </c>
      <c r="S40" s="36"/>
      <c r="T40" s="6" t="s">
        <v>95</v>
      </c>
      <c r="U40" s="2">
        <f>SUM(Tabelle2[Warband Equip Rating])</f>
        <v>140</v>
      </c>
    </row>
    <row r="41" spans="3:21" s="6" customFormat="1" x14ac:dyDescent="0.2">
      <c r="F41" s="29"/>
      <c r="S41" s="30"/>
      <c r="T41" s="6" t="s">
        <v>93</v>
      </c>
      <c r="U41" s="6">
        <f>SUM(U22:U36)</f>
        <v>73</v>
      </c>
    </row>
    <row r="42" spans="3:21" s="6" customFormat="1" x14ac:dyDescent="0.2">
      <c r="F42" s="29"/>
      <c r="S42" s="30"/>
      <c r="T42" s="6" t="s">
        <v>94</v>
      </c>
      <c r="U42" s="6">
        <f>SUM(U37:U39)</f>
        <v>67</v>
      </c>
    </row>
    <row r="43" spans="3:21" s="6" customFormat="1" x14ac:dyDescent="0.2">
      <c r="C43" s="34"/>
      <c r="D43" s="34"/>
      <c r="E43" s="34"/>
      <c r="F43" s="35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6"/>
    </row>
    <row r="44" spans="3:21" s="6" customFormat="1" ht="15.75" x14ac:dyDescent="0.25">
      <c r="L44" s="4"/>
      <c r="M44" s="4"/>
      <c r="N44" s="4"/>
      <c r="O44" s="4"/>
      <c r="P44" s="2"/>
    </row>
    <row r="45" spans="3:21" s="6" customFormat="1" x14ac:dyDescent="0.2"/>
    <row r="46" spans="3:21" s="6" customFormat="1" x14ac:dyDescent="0.2"/>
    <row r="47" spans="3:21" s="6" customFormat="1" x14ac:dyDescent="0.2"/>
    <row r="48" spans="3:21" s="6" customFormat="1" x14ac:dyDescent="0.2"/>
    <row r="49" spans="3:22" s="6" customFormat="1" x14ac:dyDescent="0.2"/>
    <row r="50" spans="3:22" s="6" customFormat="1" x14ac:dyDescent="0.2"/>
    <row r="51" spans="3:22" s="6" customFormat="1" x14ac:dyDescent="0.2"/>
    <row r="52" spans="3:22" s="6" customFormat="1" x14ac:dyDescent="0.2">
      <c r="V52" s="1"/>
    </row>
    <row r="53" spans="3:22" s="6" customFormat="1" x14ac:dyDescent="0.2">
      <c r="V53" s="1"/>
    </row>
    <row r="54" spans="3:22" x14ac:dyDescent="0.2">
      <c r="C54" s="6"/>
      <c r="D54" s="6"/>
      <c r="F54" s="6"/>
      <c r="G54" s="6"/>
      <c r="H54" s="6"/>
      <c r="I54" s="6"/>
      <c r="P54" s="6"/>
    </row>
    <row r="55" spans="3:22" s="6" customFormat="1" x14ac:dyDescent="0.2"/>
    <row r="56" spans="3:22" s="6" customFormat="1" x14ac:dyDescent="0.2"/>
    <row r="57" spans="3:22" s="6" customFormat="1" x14ac:dyDescent="0.2"/>
    <row r="58" spans="3:22" s="6" customFormat="1" x14ac:dyDescent="0.2">
      <c r="Q58" s="1"/>
      <c r="R58" s="1"/>
      <c r="S58" s="1"/>
    </row>
    <row r="59" spans="3:22" s="6" customFormat="1" x14ac:dyDescent="0.2"/>
    <row r="60" spans="3:22" s="6" customFormat="1" x14ac:dyDescent="0.2"/>
    <row r="61" spans="3:22" s="6" customFormat="1" x14ac:dyDescent="0.2"/>
    <row r="62" spans="3:22" s="6" customFormat="1" x14ac:dyDescent="0.2"/>
    <row r="63" spans="3:22" s="6" customFormat="1" x14ac:dyDescent="0.2"/>
    <row r="64" spans="3:22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pans="3:16" s="6" customFormat="1" x14ac:dyDescent="0.2"/>
    <row r="98" spans="3:16" s="6" customFormat="1" x14ac:dyDescent="0.2"/>
    <row r="99" spans="3:16" s="6" customFormat="1" x14ac:dyDescent="0.2"/>
    <row r="100" spans="3:16" s="6" customFormat="1" x14ac:dyDescent="0.2"/>
    <row r="101" spans="3:16" x14ac:dyDescent="0.2">
      <c r="C101" s="6"/>
      <c r="D101" s="6"/>
      <c r="F101" s="6"/>
      <c r="G101" s="6"/>
      <c r="H101" s="6"/>
      <c r="I101" s="6"/>
      <c r="P101" s="6"/>
    </row>
    <row r="102" spans="3:16" x14ac:dyDescent="0.2">
      <c r="C102" s="6"/>
      <c r="D102" s="6"/>
      <c r="F102" s="6"/>
      <c r="G102" s="6"/>
      <c r="H102" s="6"/>
      <c r="I102" s="6"/>
      <c r="P102" s="6"/>
    </row>
    <row r="103" spans="3:16" x14ac:dyDescent="0.2">
      <c r="C103" s="6"/>
      <c r="D103" s="6"/>
      <c r="F103" s="6"/>
      <c r="G103" s="6"/>
      <c r="H103" s="6"/>
      <c r="I103" s="6"/>
      <c r="P103" s="6"/>
    </row>
    <row r="104" spans="3:16" x14ac:dyDescent="0.2">
      <c r="C104" s="6"/>
      <c r="D104" s="6"/>
      <c r="F104" s="6"/>
      <c r="G104" s="6"/>
      <c r="H104" s="6"/>
      <c r="I104" s="6"/>
      <c r="P104" s="6"/>
    </row>
    <row r="110" spans="3:16" s="6" customFormat="1" x14ac:dyDescent="0.2"/>
    <row r="111" spans="3:16" s="6" customFormat="1" x14ac:dyDescent="0.2"/>
    <row r="112" spans="3:16" s="6" customFormat="1" x14ac:dyDescent="0.2"/>
    <row r="113" spans="3:16" s="6" customFormat="1" x14ac:dyDescent="0.2"/>
    <row r="114" spans="3:16" s="6" customFormat="1" x14ac:dyDescent="0.2"/>
    <row r="115" spans="3:16" s="6" customFormat="1" x14ac:dyDescent="0.2"/>
    <row r="116" spans="3:16" s="6" customFormat="1" x14ac:dyDescent="0.2"/>
    <row r="117" spans="3:16" ht="12" customHeight="1" x14ac:dyDescent="0.2">
      <c r="C117" s="6"/>
      <c r="D117" s="6"/>
      <c r="F117" s="6"/>
      <c r="G117" s="6"/>
      <c r="H117" s="6"/>
      <c r="I117" s="6"/>
      <c r="P117" s="6"/>
    </row>
    <row r="118" spans="3:16" x14ac:dyDescent="0.2">
      <c r="C118" s="6"/>
      <c r="D118" s="6"/>
      <c r="F118" s="6"/>
      <c r="G118" s="6"/>
      <c r="H118" s="6"/>
      <c r="I118" s="6"/>
      <c r="P118" s="6"/>
    </row>
    <row r="119" spans="3:16" x14ac:dyDescent="0.2">
      <c r="C119" s="6"/>
      <c r="D119" s="6"/>
      <c r="F119" s="6"/>
      <c r="G119" s="6"/>
      <c r="H119" s="6"/>
      <c r="I119" s="6"/>
      <c r="P119" s="6"/>
    </row>
    <row r="120" spans="3:16" x14ac:dyDescent="0.2">
      <c r="C120" s="6"/>
      <c r="D120" s="6"/>
      <c r="F120" s="6"/>
      <c r="G120" s="6"/>
      <c r="H120" s="6"/>
      <c r="I120" s="6"/>
      <c r="P120" s="6"/>
    </row>
  </sheetData>
  <mergeCells count="5">
    <mergeCell ref="B11:B13"/>
    <mergeCell ref="B14:B17"/>
    <mergeCell ref="I19:O19"/>
    <mergeCell ref="I20:K20"/>
    <mergeCell ref="L20:O20"/>
  </mergeCells>
  <conditionalFormatting sqref="C6">
    <cfRule type="cellIs" dxfId="29" priority="55" operator="greaterThan">
      <formula>$C$5</formula>
    </cfRule>
  </conditionalFormatting>
  <conditionalFormatting sqref="G11:G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4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9 P41:P4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3 P22:P3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0 H37:H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ellIs" dxfId="28" priority="7" operator="greaterThan">
      <formula>0</formula>
    </cfRule>
  </conditionalFormatting>
  <conditionalFormatting sqref="J22:O22">
    <cfRule type="cellIs" dxfId="27" priority="6" operator="greaterThan">
      <formula>0</formula>
    </cfRule>
  </conditionalFormatting>
  <conditionalFormatting sqref="I23:I39">
    <cfRule type="cellIs" dxfId="26" priority="5" operator="greaterThan">
      <formula>0</formula>
    </cfRule>
  </conditionalFormatting>
  <conditionalFormatting sqref="J23:O39">
    <cfRule type="cellIs" dxfId="25" priority="4" operator="greaterThan">
      <formula>0</formula>
    </cfRule>
  </conditionalFormatting>
  <conditionalFormatting sqref="I22:O39">
    <cfRule type="cellIs" dxfId="24" priority="3" operator="greaterThan">
      <formula>0</formula>
    </cfRule>
  </conditionalFormatting>
  <conditionalFormatting sqref="E11:E17">
    <cfRule type="cellIs" dxfId="23" priority="2" operator="greaterThan">
      <formula>0</formula>
    </cfRule>
  </conditionalFormatting>
  <conditionalFormatting sqref="T22:T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zoomScale="115" zoomScaleNormal="115" workbookViewId="0">
      <selection activeCell="D4" sqref="D4"/>
    </sheetView>
  </sheetViews>
  <sheetFormatPr baseColWidth="10" defaultColWidth="10.7109375" defaultRowHeight="12.75" x14ac:dyDescent="0.2"/>
  <cols>
    <col min="2" max="2" width="26" bestFit="1" customWidth="1"/>
    <col min="3" max="3" width="11.85546875" bestFit="1" customWidth="1"/>
    <col min="4" max="4" width="14.7109375" bestFit="1" customWidth="1"/>
    <col min="5" max="5" width="12.28515625" bestFit="1" customWidth="1"/>
    <col min="6" max="6" width="31.140625" bestFit="1" customWidth="1"/>
    <col min="7" max="7" width="11" bestFit="1" customWidth="1"/>
    <col min="8" max="8" width="8.42578125" bestFit="1" customWidth="1"/>
    <col min="9" max="9" width="5.5703125" bestFit="1" customWidth="1"/>
    <col min="10" max="10" width="12" bestFit="1" customWidth="1"/>
    <col min="11" max="11" width="7.140625" bestFit="1" customWidth="1"/>
    <col min="12" max="12" width="10.5703125" bestFit="1" customWidth="1"/>
  </cols>
  <sheetData>
    <row r="2" spans="2:12" ht="15.75" x14ac:dyDescent="0.25">
      <c r="B2" s="2" t="s">
        <v>27</v>
      </c>
    </row>
    <row r="3" spans="2:12" ht="15.75" x14ac:dyDescent="0.25">
      <c r="C3" s="41" t="s">
        <v>31</v>
      </c>
      <c r="D3" s="41"/>
      <c r="E3" s="41"/>
      <c r="F3" s="41"/>
      <c r="G3" s="41" t="s">
        <v>32</v>
      </c>
      <c r="H3" s="41"/>
      <c r="I3" s="41"/>
    </row>
    <row r="4" spans="2:12" x14ac:dyDescent="0.2">
      <c r="B4" s="13"/>
      <c r="C4" s="12" t="str">
        <f>'cost calculation'!C11</f>
        <v>ork boss/leader (1)</v>
      </c>
      <c r="D4" s="12" t="str">
        <f>'cost calculation'!C12</f>
        <v>schaman (0-1)</v>
      </c>
      <c r="E4" s="12" t="str">
        <f>'cost calculation'!C13</f>
        <v>big'uns (0-3)</v>
      </c>
      <c r="F4" s="12" t="str">
        <f>'cost calculation'!C14</f>
        <v>goblin warrior (max 2x anz boyz)</v>
      </c>
      <c r="G4" s="12" t="str">
        <f>'cost calculation'!C15</f>
        <v>cave squig</v>
      </c>
      <c r="H4" s="12" t="str">
        <f>'cost calculation'!C16</f>
        <v>ork boy</v>
      </c>
      <c r="I4" s="12" t="str">
        <f>'cost calculation'!C17</f>
        <v>troll</v>
      </c>
      <c r="K4" s="40" t="s">
        <v>28</v>
      </c>
      <c r="L4" s="40"/>
    </row>
    <row r="5" spans="2:12" x14ac:dyDescent="0.2">
      <c r="B5" s="14" t="s">
        <v>9</v>
      </c>
      <c r="C5">
        <v>4</v>
      </c>
      <c r="D5">
        <v>4</v>
      </c>
      <c r="E5">
        <v>4</v>
      </c>
      <c r="F5">
        <v>4</v>
      </c>
      <c r="G5" s="17">
        <v>0</v>
      </c>
      <c r="H5">
        <v>4</v>
      </c>
      <c r="I5">
        <v>6</v>
      </c>
      <c r="K5" s="23" t="s">
        <v>31</v>
      </c>
      <c r="L5" s="24" t="s">
        <v>32</v>
      </c>
    </row>
    <row r="6" spans="2:12" x14ac:dyDescent="0.2">
      <c r="B6" s="14" t="s">
        <v>10</v>
      </c>
      <c r="C6">
        <v>4</v>
      </c>
      <c r="D6">
        <v>3</v>
      </c>
      <c r="E6">
        <v>4</v>
      </c>
      <c r="F6">
        <v>2</v>
      </c>
      <c r="G6">
        <v>4</v>
      </c>
      <c r="H6">
        <v>3</v>
      </c>
      <c r="I6">
        <v>3</v>
      </c>
      <c r="K6" s="6">
        <v>10</v>
      </c>
      <c r="L6" s="25">
        <f t="shared" ref="L6:L11" si="0">K6-3</f>
        <v>7</v>
      </c>
    </row>
    <row r="7" spans="2:12" x14ac:dyDescent="0.2">
      <c r="B7" s="14" t="s">
        <v>11</v>
      </c>
      <c r="C7">
        <v>4</v>
      </c>
      <c r="D7">
        <v>3</v>
      </c>
      <c r="E7">
        <v>3</v>
      </c>
      <c r="F7">
        <v>3</v>
      </c>
      <c r="G7">
        <v>0</v>
      </c>
      <c r="H7">
        <v>3</v>
      </c>
      <c r="I7">
        <v>1</v>
      </c>
      <c r="K7" s="6">
        <v>10</v>
      </c>
      <c r="L7" s="25">
        <f t="shared" si="0"/>
        <v>7</v>
      </c>
    </row>
    <row r="8" spans="2:12" x14ac:dyDescent="0.2">
      <c r="B8" s="14" t="s">
        <v>12</v>
      </c>
      <c r="C8">
        <v>4</v>
      </c>
      <c r="D8">
        <v>3</v>
      </c>
      <c r="E8">
        <v>3</v>
      </c>
      <c r="F8">
        <v>3</v>
      </c>
      <c r="G8">
        <v>4</v>
      </c>
      <c r="H8">
        <v>3</v>
      </c>
      <c r="I8">
        <v>5</v>
      </c>
      <c r="K8" s="6">
        <v>8</v>
      </c>
      <c r="L8" s="25">
        <f t="shared" si="0"/>
        <v>5</v>
      </c>
    </row>
    <row r="9" spans="2:12" x14ac:dyDescent="0.2">
      <c r="B9" s="14" t="s">
        <v>13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K9" s="6">
        <v>8</v>
      </c>
      <c r="L9" s="25">
        <f t="shared" si="0"/>
        <v>5</v>
      </c>
    </row>
    <row r="10" spans="2:12" x14ac:dyDescent="0.2">
      <c r="B10" s="14" t="s">
        <v>14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 s="6">
        <v>3</v>
      </c>
      <c r="L10" s="25">
        <f t="shared" si="0"/>
        <v>0</v>
      </c>
    </row>
    <row r="11" spans="2:12" x14ac:dyDescent="0.2">
      <c r="B11" s="14" t="s">
        <v>15</v>
      </c>
      <c r="C11">
        <v>3</v>
      </c>
      <c r="D11">
        <v>3</v>
      </c>
      <c r="E11">
        <v>3</v>
      </c>
      <c r="F11">
        <v>3</v>
      </c>
      <c r="G11">
        <v>4</v>
      </c>
      <c r="H11">
        <v>2</v>
      </c>
      <c r="I11">
        <v>1</v>
      </c>
      <c r="K11" s="6">
        <v>4</v>
      </c>
      <c r="L11" s="25">
        <f t="shared" si="0"/>
        <v>1</v>
      </c>
    </row>
    <row r="12" spans="2:12" x14ac:dyDescent="0.2">
      <c r="B12" s="14" t="s">
        <v>16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1</v>
      </c>
      <c r="L12" s="25">
        <v>0.5</v>
      </c>
    </row>
    <row r="13" spans="2:12" x14ac:dyDescent="0.2">
      <c r="B13" s="14" t="s">
        <v>17</v>
      </c>
      <c r="C13">
        <v>8</v>
      </c>
      <c r="D13">
        <v>7</v>
      </c>
      <c r="E13">
        <v>7</v>
      </c>
      <c r="F13">
        <v>5</v>
      </c>
      <c r="G13">
        <v>5</v>
      </c>
      <c r="H13">
        <v>7</v>
      </c>
      <c r="I13">
        <v>4</v>
      </c>
      <c r="K13" s="6">
        <v>1</v>
      </c>
      <c r="L13" s="25">
        <v>0.5</v>
      </c>
    </row>
    <row r="14" spans="2:12" x14ac:dyDescent="0.2">
      <c r="B14" s="6"/>
      <c r="C14" s="6"/>
      <c r="D14" s="6"/>
      <c r="E14" s="6"/>
      <c r="F14" s="6"/>
      <c r="G14" s="6"/>
      <c r="H14" s="6"/>
      <c r="I14" s="6"/>
    </row>
    <row r="15" spans="2:12" x14ac:dyDescent="0.2">
      <c r="B15" s="15" t="s">
        <v>18</v>
      </c>
      <c r="C15" s="31">
        <f t="shared" ref="C15:E22" si="1">$K6*C6/C$24</f>
        <v>0.5</v>
      </c>
      <c r="D15" s="31">
        <f t="shared" si="1"/>
        <v>0.75</v>
      </c>
      <c r="E15" s="31">
        <f t="shared" si="1"/>
        <v>1</v>
      </c>
      <c r="F15" s="31">
        <f t="shared" ref="F15:I22" si="2">$L6*F6/F$24</f>
        <v>0.93333333333330004</v>
      </c>
      <c r="G15" s="31">
        <f t="shared" si="2"/>
        <v>1.8666666666667</v>
      </c>
      <c r="H15" s="31">
        <f t="shared" si="2"/>
        <v>0.84</v>
      </c>
      <c r="I15" s="31">
        <f t="shared" si="2"/>
        <v>0.105</v>
      </c>
    </row>
    <row r="16" spans="2:12" x14ac:dyDescent="0.2">
      <c r="B16" s="15" t="s">
        <v>19</v>
      </c>
      <c r="C16" s="31">
        <f t="shared" si="1"/>
        <v>0.5</v>
      </c>
      <c r="D16" s="31">
        <f t="shared" si="1"/>
        <v>0.75</v>
      </c>
      <c r="E16" s="31">
        <f t="shared" si="1"/>
        <v>0.75</v>
      </c>
      <c r="F16" s="31">
        <f t="shared" si="2"/>
        <v>1.4</v>
      </c>
      <c r="G16" s="31">
        <f t="shared" si="2"/>
        <v>0</v>
      </c>
      <c r="H16" s="31">
        <f t="shared" si="2"/>
        <v>0.84</v>
      </c>
      <c r="I16" s="31">
        <f t="shared" si="2"/>
        <v>3.5000000000000003E-2</v>
      </c>
    </row>
    <row r="17" spans="2:10" x14ac:dyDescent="0.2">
      <c r="B17" s="15" t="s">
        <v>20</v>
      </c>
      <c r="C17" s="31">
        <f t="shared" si="1"/>
        <v>0.4</v>
      </c>
      <c r="D17" s="31">
        <f t="shared" si="1"/>
        <v>0.6</v>
      </c>
      <c r="E17" s="31">
        <f t="shared" si="1"/>
        <v>0.6</v>
      </c>
      <c r="F17" s="31">
        <f t="shared" si="2"/>
        <v>1</v>
      </c>
      <c r="G17" s="31">
        <f t="shared" si="2"/>
        <v>1.3333333333333</v>
      </c>
      <c r="H17" s="31">
        <f t="shared" si="2"/>
        <v>0.6</v>
      </c>
      <c r="I17" s="31">
        <f t="shared" si="2"/>
        <v>0.125</v>
      </c>
    </row>
    <row r="18" spans="2:10" x14ac:dyDescent="0.2">
      <c r="B18" s="15" t="s">
        <v>21</v>
      </c>
      <c r="C18" s="31">
        <f t="shared" si="1"/>
        <v>0.4</v>
      </c>
      <c r="D18" s="31">
        <f t="shared" si="1"/>
        <v>0.8</v>
      </c>
      <c r="E18" s="31">
        <f t="shared" si="1"/>
        <v>0.8</v>
      </c>
      <c r="F18" s="31">
        <f t="shared" si="2"/>
        <v>1</v>
      </c>
      <c r="G18" s="31">
        <f t="shared" si="2"/>
        <v>1</v>
      </c>
      <c r="H18" s="31">
        <f t="shared" si="2"/>
        <v>0.8</v>
      </c>
      <c r="I18" s="31">
        <f t="shared" si="2"/>
        <v>0.1</v>
      </c>
    </row>
    <row r="19" spans="2:10" x14ac:dyDescent="0.2">
      <c r="B19" s="15" t="s">
        <v>22</v>
      </c>
      <c r="C19" s="31">
        <f t="shared" si="1"/>
        <v>3.7499999999999999E-2</v>
      </c>
      <c r="D19" s="31">
        <f t="shared" si="1"/>
        <v>7.4999999999999997E-2</v>
      </c>
      <c r="E19" s="31">
        <f t="shared" si="1"/>
        <v>7.4999999999999997E-2</v>
      </c>
      <c r="F19" s="31">
        <f t="shared" si="2"/>
        <v>0</v>
      </c>
      <c r="G19" s="31">
        <f t="shared" si="2"/>
        <v>0</v>
      </c>
      <c r="H19" s="31">
        <f t="shared" si="2"/>
        <v>0</v>
      </c>
      <c r="I19" s="31">
        <f t="shared" si="2"/>
        <v>0</v>
      </c>
    </row>
    <row r="20" spans="2:10" x14ac:dyDescent="0.2">
      <c r="B20" s="15" t="s">
        <v>23</v>
      </c>
      <c r="C20" s="31">
        <f t="shared" si="1"/>
        <v>0.15</v>
      </c>
      <c r="D20" s="31">
        <f t="shared" si="1"/>
        <v>0.3</v>
      </c>
      <c r="E20" s="31">
        <f t="shared" si="1"/>
        <v>0.3</v>
      </c>
      <c r="F20" s="31">
        <f t="shared" si="2"/>
        <v>0.2</v>
      </c>
      <c r="G20" s="31">
        <f t="shared" si="2"/>
        <v>0.26666666666670003</v>
      </c>
      <c r="H20" s="31">
        <f t="shared" si="2"/>
        <v>0.08</v>
      </c>
      <c r="I20" s="31">
        <f t="shared" si="2"/>
        <v>5.0000000000000001E-3</v>
      </c>
    </row>
    <row r="21" spans="2:10" x14ac:dyDescent="0.2">
      <c r="B21" s="15" t="s">
        <v>24</v>
      </c>
      <c r="C21" s="31">
        <f t="shared" si="1"/>
        <v>1.2500000000000001E-2</v>
      </c>
      <c r="D21" s="31">
        <f t="shared" si="1"/>
        <v>2.5000000000000001E-2</v>
      </c>
      <c r="E21" s="31">
        <f t="shared" si="1"/>
        <v>2.5000000000000001E-2</v>
      </c>
      <c r="F21" s="31">
        <f t="shared" si="2"/>
        <v>3.3333333333299998E-2</v>
      </c>
      <c r="G21" s="31">
        <f t="shared" si="2"/>
        <v>3.3333333333299998E-2</v>
      </c>
      <c r="H21" s="31">
        <f t="shared" si="2"/>
        <v>0.02</v>
      </c>
      <c r="I21" s="31">
        <f t="shared" si="2"/>
        <v>7.4999999999999997E-3</v>
      </c>
    </row>
    <row r="22" spans="2:10" x14ac:dyDescent="0.2">
      <c r="B22" s="15" t="s">
        <v>25</v>
      </c>
      <c r="C22" s="31">
        <f t="shared" si="1"/>
        <v>0.1</v>
      </c>
      <c r="D22" s="31">
        <f t="shared" si="1"/>
        <v>0.17499999999999999</v>
      </c>
      <c r="E22" s="31">
        <f t="shared" si="1"/>
        <v>0.17499999999999999</v>
      </c>
      <c r="F22" s="31">
        <f t="shared" si="2"/>
        <v>0.16666666666669999</v>
      </c>
      <c r="G22" s="31">
        <f t="shared" si="2"/>
        <v>0.16666666666669999</v>
      </c>
      <c r="H22" s="31">
        <f t="shared" si="2"/>
        <v>0.14000000000000001</v>
      </c>
      <c r="I22" s="31">
        <f t="shared" si="2"/>
        <v>0.01</v>
      </c>
    </row>
    <row r="23" spans="2:10" x14ac:dyDescent="0.2">
      <c r="B23" s="6"/>
      <c r="C23" s="6"/>
      <c r="D23" s="6"/>
      <c r="E23" s="1"/>
      <c r="F23" s="6"/>
      <c r="G23" s="6"/>
      <c r="H23" s="6"/>
      <c r="I23" s="6"/>
      <c r="J23" s="6"/>
    </row>
    <row r="24" spans="2:10" x14ac:dyDescent="0.2">
      <c r="B24" s="16" t="s">
        <v>26</v>
      </c>
      <c r="C24" s="11">
        <f>'cost calculation'!D11</f>
        <v>80</v>
      </c>
      <c r="D24" s="11">
        <f>'cost calculation'!D12</f>
        <v>40</v>
      </c>
      <c r="E24" s="11">
        <f>'cost calculation'!D13</f>
        <v>40</v>
      </c>
      <c r="F24" s="11">
        <f>'cost calculation'!D14</f>
        <v>15</v>
      </c>
      <c r="G24" s="11">
        <f>'cost calculation'!D15</f>
        <v>15</v>
      </c>
      <c r="H24" s="11">
        <f>'cost calculation'!D16</f>
        <v>25</v>
      </c>
      <c r="I24" s="11">
        <f>'cost calculation'!D17</f>
        <v>200</v>
      </c>
      <c r="J24" s="6"/>
    </row>
    <row r="26" spans="2:10" x14ac:dyDescent="0.2">
      <c r="C26" s="31">
        <f t="shared" ref="C26:I26" si="3">SUM(C15:C22)</f>
        <v>2.1</v>
      </c>
      <c r="D26" s="31">
        <f t="shared" si="3"/>
        <v>3.4750000000000001</v>
      </c>
      <c r="E26" s="31">
        <f t="shared" si="3"/>
        <v>3.7250000000000001</v>
      </c>
      <c r="F26" s="31">
        <f t="shared" si="3"/>
        <v>4.7333333333332996</v>
      </c>
      <c r="G26" s="31">
        <f t="shared" si="3"/>
        <v>4.6666666666666998</v>
      </c>
      <c r="H26" s="31">
        <f t="shared" si="3"/>
        <v>3.32</v>
      </c>
      <c r="I26" s="31">
        <f t="shared" si="3"/>
        <v>0.38750000000000001</v>
      </c>
    </row>
    <row r="27" spans="2:10" x14ac:dyDescent="0.2">
      <c r="C27">
        <f>'cost calculation'!$E11*'Characteristic analysis'!C26</f>
        <v>2.1</v>
      </c>
      <c r="D27" s="6">
        <f>'cost calculation'!$E12*'Characteristic analysis'!D26</f>
        <v>3.4750000000000001</v>
      </c>
      <c r="E27" s="6">
        <f>'cost calculation'!$E13*'Characteristic analysis'!E26</f>
        <v>11.175000000000001</v>
      </c>
      <c r="F27" s="6">
        <f>'cost calculation'!$E14*'Characteristic analysis'!F26</f>
        <v>18.933333333333</v>
      </c>
      <c r="G27" s="6">
        <f>'cost calculation'!$E15*'Characteristic analysis'!G26</f>
        <v>0</v>
      </c>
      <c r="H27" s="6">
        <f>'cost calculation'!$E16*'Characteristic analysis'!H26</f>
        <v>0</v>
      </c>
      <c r="I27" s="6">
        <f>'cost calculation'!$E17*'Characteristic analysis'!I26</f>
        <v>0</v>
      </c>
      <c r="J27" s="1">
        <f>SUM(C27:I27)</f>
        <v>35.683333333333003</v>
      </c>
    </row>
  </sheetData>
  <mergeCells count="3">
    <mergeCell ref="C3:F3"/>
    <mergeCell ref="G3:I3"/>
    <mergeCell ref="K4:L4"/>
  </mergeCells>
  <conditionalFormatting sqref="C5:I1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8"/>
  <sheetViews>
    <sheetView zoomScale="115" zoomScaleNormal="115" workbookViewId="0">
      <selection activeCell="D29" sqref="D29"/>
    </sheetView>
  </sheetViews>
  <sheetFormatPr baseColWidth="10" defaultColWidth="11.5703125" defaultRowHeight="12.75" x14ac:dyDescent="0.2"/>
  <cols>
    <col min="2" max="2" width="34.28515625" bestFit="1" customWidth="1"/>
    <col min="3" max="3" width="12.42578125" customWidth="1"/>
    <col min="4" max="4" width="9.140625" customWidth="1"/>
    <col min="5" max="5" width="17.140625" customWidth="1"/>
    <col min="6" max="6" width="19.140625" customWidth="1"/>
    <col min="7" max="7" width="22.42578125" bestFit="1" customWidth="1"/>
  </cols>
  <sheetData>
    <row r="3" spans="2:7" x14ac:dyDescent="0.2">
      <c r="B3" s="1" t="s">
        <v>7</v>
      </c>
      <c r="C3" s="3" t="s">
        <v>36</v>
      </c>
      <c r="D3" s="3" t="s">
        <v>30</v>
      </c>
      <c r="E3" s="3" t="s">
        <v>35</v>
      </c>
      <c r="F3" s="3" t="s">
        <v>58</v>
      </c>
      <c r="G3" s="3" t="s">
        <v>59</v>
      </c>
    </row>
    <row r="4" spans="2:7" x14ac:dyDescent="0.2">
      <c r="B4" s="7" t="s">
        <v>56</v>
      </c>
      <c r="C4" s="8">
        <v>6.3</v>
      </c>
      <c r="D4" s="8">
        <f>C4/1</f>
        <v>6.3</v>
      </c>
      <c r="E4">
        <v>1</v>
      </c>
      <c r="F4" s="8">
        <f t="shared" ref="F4:F17" si="0">E4*D4</f>
        <v>6.3</v>
      </c>
      <c r="G4" s="32">
        <f>Tabelle4[[#This Row],[€ genutzt/Packung]]/Tabelle4[[#This Row],[€/Packung]]</f>
        <v>1</v>
      </c>
    </row>
    <row r="5" spans="2:7" x14ac:dyDescent="0.2">
      <c r="B5" s="7" t="s">
        <v>55</v>
      </c>
      <c r="C5" s="8">
        <v>10.71</v>
      </c>
      <c r="D5" s="8">
        <f>C5/1</f>
        <v>10.71</v>
      </c>
      <c r="E5">
        <v>0</v>
      </c>
      <c r="F5" s="8">
        <f t="shared" si="0"/>
        <v>0</v>
      </c>
      <c r="G5" s="32">
        <f>Tabelle4[[#This Row],[€ genutzt/Packung]]/Tabelle4[[#This Row],[€/Packung]]</f>
        <v>0</v>
      </c>
    </row>
    <row r="6" spans="2:7" x14ac:dyDescent="0.2">
      <c r="B6" s="7" t="s">
        <v>54</v>
      </c>
      <c r="C6" s="8">
        <v>8.9499999999999993</v>
      </c>
      <c r="D6" s="8">
        <f>C6/3</f>
        <v>2.9833333333333001</v>
      </c>
      <c r="E6">
        <v>0</v>
      </c>
      <c r="F6" s="8">
        <f t="shared" si="0"/>
        <v>0</v>
      </c>
      <c r="G6" s="32">
        <f>Tabelle4[[#This Row],[€ genutzt/Packung]]/Tabelle4[[#This Row],[€/Packung]]</f>
        <v>0</v>
      </c>
    </row>
    <row r="7" spans="2:7" x14ac:dyDescent="0.2">
      <c r="B7" s="7" t="s">
        <v>53</v>
      </c>
      <c r="C7" s="8">
        <v>9.4499999999999993</v>
      </c>
      <c r="D7" s="8">
        <f>C7/3</f>
        <v>3.15</v>
      </c>
      <c r="E7">
        <v>3</v>
      </c>
      <c r="F7" s="8">
        <f t="shared" si="0"/>
        <v>9.4499999999999993</v>
      </c>
      <c r="G7" s="32">
        <f>Tabelle4[[#This Row],[€ genutzt/Packung]]/Tabelle4[[#This Row],[€/Packung]]</f>
        <v>1</v>
      </c>
    </row>
    <row r="8" spans="2:7" x14ac:dyDescent="0.2">
      <c r="B8" s="7" t="s">
        <v>52</v>
      </c>
      <c r="C8" s="8">
        <v>11.99</v>
      </c>
      <c r="D8" s="8">
        <f>C8/1</f>
        <v>11.99</v>
      </c>
      <c r="E8">
        <v>0</v>
      </c>
      <c r="F8" s="8">
        <f t="shared" si="0"/>
        <v>0</v>
      </c>
      <c r="G8" s="32">
        <f>Tabelle4[[#This Row],[€ genutzt/Packung]]/Tabelle4[[#This Row],[€/Packung]]</f>
        <v>0</v>
      </c>
    </row>
    <row r="9" spans="2:7" x14ac:dyDescent="0.2">
      <c r="B9" s="7" t="s">
        <v>51</v>
      </c>
      <c r="C9" s="8">
        <v>10.36</v>
      </c>
      <c r="D9" s="8">
        <f>C9/1</f>
        <v>10.36</v>
      </c>
      <c r="E9">
        <v>1</v>
      </c>
      <c r="F9" s="8">
        <f t="shared" si="0"/>
        <v>10.36</v>
      </c>
      <c r="G9" s="32">
        <f>Tabelle4[[#This Row],[€ genutzt/Packung]]/Tabelle4[[#This Row],[€/Packung]]</f>
        <v>1</v>
      </c>
    </row>
    <row r="10" spans="2:7" x14ac:dyDescent="0.2">
      <c r="B10" s="7" t="s">
        <v>50</v>
      </c>
      <c r="C10" s="8">
        <v>35.200000000000003</v>
      </c>
      <c r="D10" s="8">
        <f>C10/20</f>
        <v>1.76</v>
      </c>
      <c r="E10">
        <v>0</v>
      </c>
      <c r="F10" s="8">
        <f t="shared" si="0"/>
        <v>0</v>
      </c>
      <c r="G10" s="32">
        <f>Tabelle4[[#This Row],[€ genutzt/Packung]]/Tabelle4[[#This Row],[€/Packung]]</f>
        <v>0</v>
      </c>
    </row>
    <row r="11" spans="2:7" x14ac:dyDescent="0.2">
      <c r="B11" s="7" t="s">
        <v>49</v>
      </c>
      <c r="C11" s="8">
        <v>21.49</v>
      </c>
      <c r="D11" s="8">
        <f>C11/10</f>
        <v>2.149</v>
      </c>
      <c r="E11">
        <v>0</v>
      </c>
      <c r="F11" s="8">
        <f t="shared" si="0"/>
        <v>0</v>
      </c>
      <c r="G11" s="32">
        <f>Tabelle4[[#This Row],[€ genutzt/Packung]]/Tabelle4[[#This Row],[€/Packung]]</f>
        <v>0</v>
      </c>
    </row>
    <row r="12" spans="2:7" x14ac:dyDescent="0.2">
      <c r="B12" s="7" t="s">
        <v>48</v>
      </c>
      <c r="C12" s="8">
        <v>19.989999999999998</v>
      </c>
      <c r="D12" s="8">
        <f>C12/10</f>
        <v>1.9990000000000001</v>
      </c>
      <c r="E12" s="6">
        <v>0</v>
      </c>
      <c r="F12" s="8">
        <f t="shared" si="0"/>
        <v>0</v>
      </c>
      <c r="G12" s="32">
        <f>Tabelle4[[#This Row],[€ genutzt/Packung]]/Tabelle4[[#This Row],[€/Packung]]</f>
        <v>0</v>
      </c>
    </row>
    <row r="13" spans="2:7" x14ac:dyDescent="0.2">
      <c r="B13" s="7" t="s">
        <v>47</v>
      </c>
      <c r="C13" s="8">
        <v>7.99</v>
      </c>
      <c r="D13" s="8">
        <f>C13/1</f>
        <v>7.99</v>
      </c>
      <c r="E13" s="6">
        <v>0</v>
      </c>
      <c r="F13" s="8">
        <f t="shared" si="0"/>
        <v>0</v>
      </c>
      <c r="G13" s="32">
        <f>Tabelle4[[#This Row],[€ genutzt/Packung]]/Tabelle4[[#This Row],[€/Packung]]</f>
        <v>0</v>
      </c>
    </row>
    <row r="14" spans="2:7" x14ac:dyDescent="0.2">
      <c r="B14" s="7" t="s">
        <v>46</v>
      </c>
      <c r="C14" s="8">
        <v>19.989999999999998</v>
      </c>
      <c r="D14" s="8">
        <f>C14/3</f>
        <v>6.6633333333333002</v>
      </c>
      <c r="E14" s="6">
        <v>0</v>
      </c>
      <c r="F14" s="8">
        <f t="shared" si="0"/>
        <v>0</v>
      </c>
      <c r="G14" s="32">
        <f>Tabelle4[[#This Row],[€ genutzt/Packung]]/Tabelle4[[#This Row],[€/Packung]]</f>
        <v>0</v>
      </c>
    </row>
    <row r="15" spans="2:7" x14ac:dyDescent="0.2">
      <c r="B15" s="7" t="s">
        <v>45</v>
      </c>
      <c r="C15" s="8">
        <v>11.99</v>
      </c>
      <c r="D15" s="8">
        <f>C15/2</f>
        <v>5.9950000000000001</v>
      </c>
      <c r="E15" s="6">
        <v>0</v>
      </c>
      <c r="F15" s="8">
        <f t="shared" si="0"/>
        <v>0</v>
      </c>
      <c r="G15" s="32">
        <f>Tabelle4[[#This Row],[€ genutzt/Packung]]/Tabelle4[[#This Row],[€/Packung]]</f>
        <v>0</v>
      </c>
    </row>
    <row r="16" spans="2:7" x14ac:dyDescent="0.2">
      <c r="B16" s="7" t="s">
        <v>37</v>
      </c>
      <c r="C16" s="8">
        <v>19.989999999999998</v>
      </c>
      <c r="D16" s="8">
        <f>C16/20</f>
        <v>0.99950000000000006</v>
      </c>
      <c r="E16" s="6">
        <v>0</v>
      </c>
      <c r="F16" s="8">
        <f t="shared" si="0"/>
        <v>0</v>
      </c>
      <c r="G16" s="32">
        <f>Tabelle4[[#This Row],[€ genutzt/Packung]]/Tabelle4[[#This Row],[€/Packung]]</f>
        <v>0</v>
      </c>
    </row>
    <row r="17" spans="2:7" s="6" customFormat="1" x14ac:dyDescent="0.2">
      <c r="B17" s="7" t="s">
        <v>57</v>
      </c>
      <c r="C17" s="8">
        <v>22.75</v>
      </c>
      <c r="D17" s="8">
        <f>C17/10</f>
        <v>2.2749999999999999</v>
      </c>
      <c r="E17" s="6">
        <v>1</v>
      </c>
      <c r="F17" s="8">
        <f t="shared" si="0"/>
        <v>2.2749999999999999</v>
      </c>
      <c r="G17" s="32">
        <f>Tabelle4[[#This Row],[€ genutzt/Packung]]/Tabelle4[[#This Row],[€/Packung]]</f>
        <v>0.1</v>
      </c>
    </row>
    <row r="18" spans="2:7" x14ac:dyDescent="0.2">
      <c r="B18" s="1" t="s">
        <v>29</v>
      </c>
      <c r="C18" s="9">
        <f>SUM(C4:C17)</f>
        <v>217.15</v>
      </c>
      <c r="E18" s="1" t="s">
        <v>34</v>
      </c>
      <c r="F18" s="9">
        <f>SUM(F4:F17)</f>
        <v>28.385000000000002</v>
      </c>
    </row>
  </sheetData>
  <conditionalFormatting sqref="C4:C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cost calculation</vt:lpstr>
      <vt:lpstr>Characteristic analysis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2018-09-17T09:41:14Z</dcterms:created>
  <dcterms:modified xsi:type="dcterms:W3CDTF">2018-10-03T14:53:09Z</dcterms:modified>
</cp:coreProperties>
</file>