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ilisateur\Dropbox\Meta-Analyse\Github\"/>
    </mc:Choice>
  </mc:AlternateContent>
  <bookViews>
    <workbookView xWindow="0" yWindow="0" windowWidth="15750" windowHeight="7305" activeTab="2"/>
  </bookViews>
  <sheets>
    <sheet name="Metadata" sheetId="3" r:id="rId1"/>
    <sheet name="Data" sheetId="1" r:id="rId2"/>
    <sheet name="Referenc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3" i="1" l="1"/>
  <c r="D2" i="1" l="1"/>
  <c r="D4" i="1" s="1"/>
  <c r="C4" i="1" s="1"/>
  <c r="L7" i="1" l="1"/>
  <c r="S7" i="1" s="1"/>
  <c r="S6" i="1"/>
  <c r="B5" i="1"/>
  <c r="D5" i="1" s="1"/>
  <c r="E5" i="1" s="1"/>
  <c r="F5" i="1" s="1"/>
  <c r="I5" i="1"/>
  <c r="E2" i="1"/>
  <c r="H2" i="1"/>
  <c r="I2" i="1" s="1"/>
  <c r="E3" i="1"/>
  <c r="F3" i="1" s="1"/>
  <c r="H3" i="1"/>
  <c r="I3" i="1" s="1"/>
  <c r="D6" i="1"/>
  <c r="E6" i="1" s="1"/>
  <c r="F6" i="1" s="1"/>
  <c r="I6" i="1"/>
  <c r="J6" i="1" l="1"/>
  <c r="K6" i="1" s="1"/>
  <c r="Q6" i="1" s="1"/>
  <c r="F2" i="1"/>
  <c r="E4" i="1"/>
  <c r="J3" i="1"/>
  <c r="K3" i="1" s="1"/>
  <c r="Q3" i="1" s="1"/>
  <c r="J5" i="1"/>
  <c r="K5" i="1" s="1"/>
  <c r="L3" i="1" l="1"/>
  <c r="L5" i="1"/>
  <c r="S5" i="1" s="1"/>
  <c r="J2" i="1"/>
  <c r="F4" i="1"/>
  <c r="Q5" i="1"/>
  <c r="S3" i="1" l="1"/>
  <c r="J4" i="1"/>
  <c r="L2" i="1"/>
  <c r="K2" i="1"/>
  <c r="Q2" i="1" l="1"/>
  <c r="S2" i="1"/>
  <c r="K4" i="1"/>
  <c r="L4" i="1"/>
  <c r="O4" i="1" l="1"/>
  <c r="O3" i="1"/>
  <c r="O2" i="1"/>
  <c r="M3" i="1"/>
  <c r="M5" i="1"/>
  <c r="M6" i="1"/>
  <c r="M4" i="1"/>
  <c r="Q4" i="1"/>
  <c r="W2" i="1" s="1"/>
  <c r="M2" i="1"/>
  <c r="N3" i="1"/>
  <c r="N4" i="1"/>
  <c r="O7" i="1"/>
  <c r="N5" i="1"/>
  <c r="S4" i="1"/>
  <c r="T2" i="1" s="1"/>
  <c r="O5" i="1"/>
  <c r="N6" i="1"/>
  <c r="N2" i="1"/>
  <c r="X2" i="1" l="1"/>
  <c r="V4" i="1"/>
  <c r="X6" i="1"/>
  <c r="V6" i="1"/>
  <c r="V3" i="1"/>
  <c r="V5" i="1"/>
  <c r="V2" i="1"/>
  <c r="R2" i="1"/>
  <c r="X5" i="1"/>
  <c r="R5" i="1"/>
  <c r="R4" i="1"/>
  <c r="R6" i="1"/>
  <c r="W6" i="1"/>
  <c r="R3" i="1"/>
  <c r="X3" i="1"/>
  <c r="W5" i="1"/>
  <c r="W3" i="1"/>
  <c r="X4" i="1"/>
  <c r="U2" i="1"/>
  <c r="T3" i="1"/>
  <c r="T4" i="1"/>
  <c r="U4" i="1"/>
  <c r="T5" i="1"/>
  <c r="U7" i="1"/>
  <c r="T6" i="1"/>
  <c r="W4" i="1"/>
  <c r="U5" i="1"/>
  <c r="U3" i="1"/>
</calcChain>
</file>

<file path=xl/sharedStrings.xml><?xml version="1.0" encoding="utf-8"?>
<sst xmlns="http://schemas.openxmlformats.org/spreadsheetml/2006/main" count="97" uniqueCount="72">
  <si>
    <t>Large lakes</t>
  </si>
  <si>
    <t>Small lakes</t>
  </si>
  <si>
    <t>Source</t>
  </si>
  <si>
    <t>Volume (km³)</t>
  </si>
  <si>
    <t>Depth (km)</t>
  </si>
  <si>
    <t>Area (km²)</t>
  </si>
  <si>
    <t>Volume (m³)</t>
  </si>
  <si>
    <t>Volume (L)</t>
  </si>
  <si>
    <t>All lakes</t>
  </si>
  <si>
    <t>Parameter</t>
  </si>
  <si>
    <t>BGE LDOC lake</t>
  </si>
  <si>
    <t>Lakes DOC concentration</t>
  </si>
  <si>
    <t>Coasts area</t>
  </si>
  <si>
    <t>Coasts DOC concentration</t>
  </si>
  <si>
    <t>Open ocean DOC concentration</t>
  </si>
  <si>
    <t>Open ocean bulk SLDOC</t>
  </si>
  <si>
    <t>Depth for SLDOC (open ocean)</t>
  </si>
  <si>
    <t>BGE LDOC open ocean</t>
  </si>
  <si>
    <t>Surface area in km²</t>
  </si>
  <si>
    <t>Depth in km</t>
  </si>
  <si>
    <t>Volume in km³</t>
  </si>
  <si>
    <t>Volume in L</t>
  </si>
  <si>
    <r>
      <t>DOC concentration in mg L</t>
    </r>
    <r>
      <rPr>
        <vertAlign val="superscript"/>
        <sz val="11"/>
        <color theme="1"/>
        <rFont val="Calibri"/>
        <family val="2"/>
        <scheme val="minor"/>
      </rPr>
      <t>-1</t>
    </r>
  </si>
  <si>
    <t>DOC concentration in M</t>
  </si>
  <si>
    <t>Bulk DOC in mols</t>
  </si>
  <si>
    <t>Bulk LDOC in mols based on our estimates</t>
  </si>
  <si>
    <t>%LDOC</t>
  </si>
  <si>
    <t>BGE LDOC</t>
  </si>
  <si>
    <t>Percentage of energy transfered to the food per ecosystem type</t>
  </si>
  <si>
    <r>
      <t xml:space="preserve">Cael, B. B., A. J. Heathcote, and D. A. Seekell. 2017. The volume and mean depth of Earth's lakes. Geophys. Res. Lett. </t>
    </r>
    <r>
      <rPr>
        <b/>
        <sz val="8"/>
        <color theme="1"/>
        <rFont val="Arial"/>
        <family val="2"/>
      </rPr>
      <t xml:space="preserve">44: </t>
    </r>
    <r>
      <rPr>
        <sz val="8"/>
        <color theme="1"/>
        <rFont val="Arial"/>
        <family val="2"/>
      </rPr>
      <t>209-218.</t>
    </r>
  </si>
  <si>
    <r>
      <t xml:space="preserve">Sobek, S., L. J. Tranvik, Y. T. Prairie, P. Kortelainen, and J. J. Cole. 2007. Patterns and regulation of dissolved organic carbon: An analysis of 7,500 widely distributed lakes. Limnol. Oceanogr. </t>
    </r>
    <r>
      <rPr>
        <b/>
        <sz val="8"/>
        <color theme="1"/>
        <rFont val="Arial"/>
        <family val="2"/>
      </rPr>
      <t xml:space="preserve">52: </t>
    </r>
    <r>
      <rPr>
        <sz val="8"/>
        <color theme="1"/>
        <rFont val="Arial"/>
        <family val="2"/>
      </rPr>
      <t>1208-1219.</t>
    </r>
  </si>
  <si>
    <r>
      <t xml:space="preserve">Smith, E. M., and Y. T. Prairie. 2004. Bacterial metabolism and growth efficiency in lakes: the importance of phosphorus availability. Limnol. Oceanogr. </t>
    </r>
    <r>
      <rPr>
        <b/>
        <sz val="8"/>
        <color theme="1"/>
        <rFont val="Arial"/>
        <family val="2"/>
      </rPr>
      <t xml:space="preserve">49: </t>
    </r>
    <r>
      <rPr>
        <sz val="8"/>
        <color theme="1"/>
        <rFont val="Arial"/>
        <family val="2"/>
      </rPr>
      <t>137-147.</t>
    </r>
  </si>
  <si>
    <r>
      <t xml:space="preserve">Barrón, C., and C. M. Duarte. 2015. Dissolved organic carbon pools and export from the coastal ocean. Glob. Biogeochem. Cycle </t>
    </r>
    <r>
      <rPr>
        <b/>
        <sz val="8"/>
        <color theme="1"/>
        <rFont val="Arial"/>
        <family val="2"/>
      </rPr>
      <t xml:space="preserve">29: </t>
    </r>
    <r>
      <rPr>
        <sz val="8"/>
        <color theme="1"/>
        <rFont val="Arial"/>
        <family val="2"/>
      </rPr>
      <t>1725-1738.</t>
    </r>
  </si>
  <si>
    <r>
      <t xml:space="preserve">Aristegui, J., C. M. Duarte, S. Agusti, M. Doval, X. A. Alvarez-Salgado, and D. A. Hansell. 2002. Dissolved organic carbon support of respiration in the dark ocean. Science </t>
    </r>
    <r>
      <rPr>
        <b/>
        <sz val="8"/>
        <color theme="1"/>
        <rFont val="Arial"/>
        <family val="2"/>
      </rPr>
      <t xml:space="preserve">298: </t>
    </r>
    <r>
      <rPr>
        <sz val="8"/>
        <color theme="1"/>
        <rFont val="Arial"/>
        <family val="2"/>
      </rPr>
      <t>1967-1967.</t>
    </r>
  </si>
  <si>
    <r>
      <t xml:space="preserve">Hansell, D. A. 2013. Recalcitrant dissolved organic carbon fractions. Marine Science </t>
    </r>
    <r>
      <rPr>
        <b/>
        <sz val="8"/>
        <color theme="1"/>
        <rFont val="Arial"/>
        <family val="2"/>
      </rPr>
      <t>5</t>
    </r>
    <r>
      <rPr>
        <sz val="8"/>
        <color theme="1"/>
        <rFont val="Arial"/>
        <family val="2"/>
      </rPr>
      <t>.</t>
    </r>
  </si>
  <si>
    <r>
      <t xml:space="preserve">López-Urrutia, Á., and X. A. G. Morán. 2007. Resource limitation of bacterial production distorts the temperature dependence of oceanic carbon cycling. Ecology </t>
    </r>
    <r>
      <rPr>
        <b/>
        <sz val="8"/>
        <color theme="1"/>
        <rFont val="Arial"/>
        <family val="2"/>
      </rPr>
      <t xml:space="preserve">88: </t>
    </r>
    <r>
      <rPr>
        <sz val="8"/>
        <color theme="1"/>
        <rFont val="Arial"/>
        <family val="2"/>
      </rPr>
      <t>817-822.</t>
    </r>
  </si>
  <si>
    <t>Lakes volume</t>
  </si>
  <si>
    <t>Concentration (µM)</t>
  </si>
  <si>
    <t>Concentration (M)</t>
  </si>
  <si>
    <t>Bulk DOC (mol)</t>
  </si>
  <si>
    <t>Bulk LDOC (mol)</t>
  </si>
  <si>
    <t>Bulk SLDOC (mol)</t>
  </si>
  <si>
    <t>%Biomass-LDOC</t>
  </si>
  <si>
    <t>%SLDOC this study</t>
  </si>
  <si>
    <t>%SLDOC Hansell</t>
  </si>
  <si>
    <t xml:space="preserve">%Biomass (LDOC + SLDOC) </t>
  </si>
  <si>
    <t>%Biomass SLDOC (vs all)</t>
  </si>
  <si>
    <t>Coasts (global) first 30m</t>
  </si>
  <si>
    <t>Open ocean; first 100 m (this study)</t>
  </si>
  <si>
    <t>Open ocean; first 100 m (Hansell 2013)</t>
  </si>
  <si>
    <t>Concentration (mg/L)</t>
  </si>
  <si>
    <t>Biomass supported (LDOC)</t>
  </si>
  <si>
    <t>Biomass supported (SLDOC)</t>
  </si>
  <si>
    <t>%Biomass-SLDOC (this study)</t>
  </si>
  <si>
    <t>%Biomass-SLDOC (Hansell 2013)</t>
  </si>
  <si>
    <t>Volume in m³</t>
  </si>
  <si>
    <t>DOC concentration in µM</t>
  </si>
  <si>
    <t>Proportion of LDOC</t>
  </si>
  <si>
    <t>BGE</t>
  </si>
  <si>
    <t>Bacterial growth efficiency</t>
  </si>
  <si>
    <t>Bulk SLDOC in mols based on our estimates and those of Hansell (2013)</t>
  </si>
  <si>
    <t>Quantity of energy transfered to the food web in mols based on LDOC</t>
  </si>
  <si>
    <t>Quantity of energy transfered to the food web in mols based on SLDOC</t>
  </si>
  <si>
    <t>Proportion of SLDOC</t>
  </si>
  <si>
    <t>Proportion of SLDOC with the estimates of Hansell (2013)</t>
  </si>
  <si>
    <t>Percentage of energy transfered to the food per ecosystem type from SLDOC alone</t>
  </si>
  <si>
    <t>Quantity of energy transfered to the food web in mols based on SLDOC with estimates from Hansell (2013)</t>
  </si>
  <si>
    <t>%Biomass LDOC (vs all)</t>
  </si>
  <si>
    <t>Open ocean area</t>
  </si>
  <si>
    <t>https://www.ngdc.noaa.gov/mgg/global/etopo1_ocean_volumes.html</t>
  </si>
  <si>
    <t>Depth for all ecosystems</t>
  </si>
  <si>
    <t>de Boyer Montégut, C., G. Madec, A. S. Fischer, A. Lazar, and D. Iudicone. 2004. Mixed layer depth over the global ocean: An examination of profile data and a profile?based climatology. Journal of Geophysical Research: Oceans 109.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</si>
</sst>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E+00"/>
    <numFmt numFmtId="166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0" fontId="3" fillId="0" borderId="0" xfId="0" applyFont="1" applyAlignment="1">
      <alignment vertical="center"/>
    </xf>
    <xf numFmtId="164" fontId="0" fillId="0" borderId="0" xfId="0" applyNumberFormat="1"/>
    <xf numFmtId="166" fontId="0" fillId="0" borderId="0" xfId="0" applyNumberFormat="1"/>
    <xf numFmtId="164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2" fontId="0" fillId="0" borderId="0" xfId="0" applyNumberFormat="1"/>
    <xf numFmtId="0" fontId="5" fillId="0" borderId="0" xfId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gdc.noaa.gov/mgg/global/etopo1_ocean_volum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H19" sqref="H19"/>
    </sheetView>
  </sheetViews>
  <sheetFormatPr baseColWidth="10" defaultColWidth="9.140625" defaultRowHeight="15" x14ac:dyDescent="0.25"/>
  <cols>
    <col min="1" max="1" width="20" bestFit="1" customWidth="1"/>
    <col min="2" max="2" width="38.5703125" bestFit="1" customWidth="1"/>
  </cols>
  <sheetData>
    <row r="1" spans="1:2" x14ac:dyDescent="0.25">
      <c r="A1" t="s">
        <v>5</v>
      </c>
      <c r="B1" t="s">
        <v>18</v>
      </c>
    </row>
    <row r="2" spans="1:2" x14ac:dyDescent="0.25">
      <c r="A2" t="s">
        <v>4</v>
      </c>
      <c r="B2" t="s">
        <v>19</v>
      </c>
    </row>
    <row r="3" spans="1:2" x14ac:dyDescent="0.25">
      <c r="A3" t="s">
        <v>3</v>
      </c>
      <c r="B3" t="s">
        <v>20</v>
      </c>
    </row>
    <row r="4" spans="1:2" x14ac:dyDescent="0.25">
      <c r="A4" t="s">
        <v>6</v>
      </c>
      <c r="B4" t="s">
        <v>55</v>
      </c>
    </row>
    <row r="5" spans="1:2" x14ac:dyDescent="0.25">
      <c r="A5" t="s">
        <v>7</v>
      </c>
      <c r="B5" t="s">
        <v>21</v>
      </c>
    </row>
    <row r="6" spans="1:2" ht="17.25" x14ac:dyDescent="0.25">
      <c r="A6" t="s">
        <v>50</v>
      </c>
      <c r="B6" t="s">
        <v>22</v>
      </c>
    </row>
    <row r="7" spans="1:2" x14ac:dyDescent="0.25">
      <c r="A7" t="s">
        <v>37</v>
      </c>
      <c r="B7" t="s">
        <v>56</v>
      </c>
    </row>
    <row r="8" spans="1:2" x14ac:dyDescent="0.25">
      <c r="A8" t="s">
        <v>38</v>
      </c>
      <c r="B8" t="s">
        <v>23</v>
      </c>
    </row>
    <row r="9" spans="1:2" ht="30" x14ac:dyDescent="0.25">
      <c r="A9" s="1" t="s">
        <v>39</v>
      </c>
      <c r="B9" t="s">
        <v>24</v>
      </c>
    </row>
    <row r="10" spans="1:2" ht="30" x14ac:dyDescent="0.25">
      <c r="A10" s="1" t="s">
        <v>40</v>
      </c>
      <c r="B10" t="s">
        <v>25</v>
      </c>
    </row>
    <row r="11" spans="1:2" ht="30" x14ac:dyDescent="0.25">
      <c r="A11" s="1" t="s">
        <v>41</v>
      </c>
      <c r="B11" t="s">
        <v>60</v>
      </c>
    </row>
    <row r="12" spans="1:2" x14ac:dyDescent="0.25">
      <c r="A12" s="1" t="s">
        <v>26</v>
      </c>
      <c r="B12" t="s">
        <v>57</v>
      </c>
    </row>
    <row r="13" spans="1:2" x14ac:dyDescent="0.25">
      <c r="A13" s="1" t="s">
        <v>58</v>
      </c>
      <c r="B13" t="s">
        <v>59</v>
      </c>
    </row>
    <row r="14" spans="1:2" ht="45" x14ac:dyDescent="0.25">
      <c r="A14" s="1" t="s">
        <v>51</v>
      </c>
      <c r="B14" t="s">
        <v>61</v>
      </c>
    </row>
    <row r="15" spans="1:2" ht="30" x14ac:dyDescent="0.25">
      <c r="A15" s="1" t="s">
        <v>42</v>
      </c>
      <c r="B15" t="s">
        <v>28</v>
      </c>
    </row>
    <row r="16" spans="1:2" ht="45" x14ac:dyDescent="0.25">
      <c r="A16" s="1" t="s">
        <v>52</v>
      </c>
      <c r="B16" t="s">
        <v>62</v>
      </c>
    </row>
    <row r="17" spans="1:2" x14ac:dyDescent="0.25">
      <c r="A17" s="1" t="s">
        <v>43</v>
      </c>
      <c r="B17" t="s">
        <v>63</v>
      </c>
    </row>
    <row r="18" spans="1:2" x14ac:dyDescent="0.25">
      <c r="A18" s="1" t="s">
        <v>44</v>
      </c>
      <c r="B18" t="s">
        <v>64</v>
      </c>
    </row>
    <row r="19" spans="1:2" ht="30" x14ac:dyDescent="0.25">
      <c r="A19" s="1" t="s">
        <v>53</v>
      </c>
      <c r="B19" t="s">
        <v>62</v>
      </c>
    </row>
    <row r="20" spans="1:2" ht="30" x14ac:dyDescent="0.25">
      <c r="A20" s="1" t="s">
        <v>54</v>
      </c>
      <c r="B20" t="s">
        <v>66</v>
      </c>
    </row>
    <row r="21" spans="1:2" ht="30" x14ac:dyDescent="0.25">
      <c r="A21" s="1" t="s">
        <v>45</v>
      </c>
      <c r="B21" t="s">
        <v>28</v>
      </c>
    </row>
    <row r="22" spans="1:2" ht="30" x14ac:dyDescent="0.25">
      <c r="A22" s="1" t="s">
        <v>46</v>
      </c>
      <c r="B2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zoomScale="70" zoomScaleNormal="70" workbookViewId="0">
      <pane xSplit="1" topLeftCell="B1" activePane="topRight" state="frozen"/>
      <selection pane="topRight" activeCell="D21" sqref="D21"/>
    </sheetView>
  </sheetViews>
  <sheetFormatPr baseColWidth="10" defaultRowHeight="15" x14ac:dyDescent="0.25"/>
  <cols>
    <col min="1" max="1" width="37.28515625" bestFit="1" customWidth="1"/>
    <col min="2" max="2" width="13.85546875" bestFit="1" customWidth="1"/>
    <col min="4" max="4" width="13.28515625" bestFit="1" customWidth="1"/>
    <col min="7" max="7" width="21.42578125" bestFit="1" customWidth="1"/>
    <col min="8" max="8" width="19.28515625" bestFit="1" customWidth="1"/>
    <col min="9" max="9" width="18.140625" bestFit="1" customWidth="1"/>
    <col min="10" max="10" width="15.28515625" bestFit="1" customWidth="1"/>
    <col min="11" max="11" width="16.42578125" bestFit="1" customWidth="1"/>
    <col min="12" max="12" width="17.85546875" bestFit="1" customWidth="1"/>
    <col min="13" max="13" width="8.7109375" bestFit="1" customWidth="1"/>
    <col min="14" max="14" width="10.28515625" bestFit="1" customWidth="1"/>
    <col min="15" max="15" width="15.28515625" bestFit="1" customWidth="1"/>
    <col min="16" max="16" width="10.28515625" bestFit="1" customWidth="1"/>
    <col min="17" max="17" width="11" bestFit="1" customWidth="1"/>
    <col min="18" max="18" width="12.140625" bestFit="1" customWidth="1"/>
    <col min="19" max="19" width="11.140625" customWidth="1"/>
    <col min="20" max="20" width="12.7109375" customWidth="1"/>
    <col min="21" max="21" width="16.42578125" bestFit="1" customWidth="1"/>
    <col min="23" max="23" width="14.5703125" bestFit="1" customWidth="1"/>
    <col min="24" max="24" width="11.140625" bestFit="1" customWidth="1"/>
  </cols>
  <sheetData>
    <row r="1" spans="1:27" ht="48" customHeight="1" x14ac:dyDescent="0.25">
      <c r="B1" t="s">
        <v>5</v>
      </c>
      <c r="C1" t="s">
        <v>4</v>
      </c>
      <c r="D1" t="s">
        <v>3</v>
      </c>
      <c r="E1" t="s">
        <v>6</v>
      </c>
      <c r="F1" t="s">
        <v>7</v>
      </c>
      <c r="G1" t="s">
        <v>50</v>
      </c>
      <c r="H1" t="s">
        <v>37</v>
      </c>
      <c r="I1" t="s">
        <v>38</v>
      </c>
      <c r="J1" s="1" t="s">
        <v>39</v>
      </c>
      <c r="K1" s="1" t="s">
        <v>40</v>
      </c>
      <c r="L1" s="1" t="s">
        <v>41</v>
      </c>
      <c r="M1" s="1" t="s">
        <v>26</v>
      </c>
      <c r="N1" s="1" t="s">
        <v>43</v>
      </c>
      <c r="O1" s="1" t="s">
        <v>44</v>
      </c>
      <c r="P1" s="1" t="s">
        <v>27</v>
      </c>
      <c r="Q1" s="1" t="s">
        <v>51</v>
      </c>
      <c r="R1" s="1" t="s">
        <v>42</v>
      </c>
      <c r="S1" s="1" t="s">
        <v>52</v>
      </c>
      <c r="T1" s="1" t="s">
        <v>53</v>
      </c>
      <c r="U1" s="1" t="s">
        <v>54</v>
      </c>
      <c r="V1" s="1" t="s">
        <v>67</v>
      </c>
      <c r="W1" s="1" t="s">
        <v>46</v>
      </c>
      <c r="X1" s="1" t="s">
        <v>45</v>
      </c>
    </row>
    <row r="2" spans="1:27" x14ac:dyDescent="0.25">
      <c r="A2" t="s">
        <v>0</v>
      </c>
      <c r="B2">
        <v>1020000</v>
      </c>
      <c r="C2">
        <v>0.03</v>
      </c>
      <c r="D2">
        <f>B2*C2</f>
        <v>30600</v>
      </c>
      <c r="E2">
        <f>D2*1000000000</f>
        <v>30600000000000</v>
      </c>
      <c r="F2">
        <f>E2*1000</f>
        <v>3.06E+16</v>
      </c>
      <c r="G2">
        <v>2</v>
      </c>
      <c r="H2">
        <f>G2/12*1000</f>
        <v>166.66666666666666</v>
      </c>
      <c r="I2">
        <f>H2/1000000</f>
        <v>1.6666666666666666E-4</v>
      </c>
      <c r="J2">
        <f>F2*I2</f>
        <v>5100000000000</v>
      </c>
      <c r="K2" s="2">
        <f t="shared" ref="K2:K3" si="0">J2*0.06</f>
        <v>306000000000</v>
      </c>
      <c r="L2">
        <f t="shared" ref="L2:L3" si="1">J2*0.16</f>
        <v>816000000000</v>
      </c>
      <c r="M2" s="6">
        <f t="shared" ref="M2:M3" si="2">K2/SUM(K$4:K$6)*100</f>
        <v>0.22563888854920164</v>
      </c>
      <c r="N2" s="6">
        <f>L2/SUM(L$4:L$6)*100</f>
        <v>9.4870800850935257</v>
      </c>
      <c r="O2" s="6">
        <f>L2/SUM(L$4,L$5,L$7)*100</f>
        <v>0.75137311226345227</v>
      </c>
      <c r="P2" s="7">
        <v>0.248</v>
      </c>
      <c r="Q2" s="8">
        <f t="shared" ref="Q2:Q3" si="3">P2*K2</f>
        <v>75888000000</v>
      </c>
      <c r="R2" s="9">
        <f t="shared" ref="R2:R3" si="4">Q2/SUM(Q$4,Q$5,Q$6)*100</f>
        <v>0.49896035093784541</v>
      </c>
      <c r="S2" s="7">
        <f t="shared" ref="S2:S3" si="5">P2*L2</f>
        <v>202368000000</v>
      </c>
      <c r="T2" s="9">
        <f>S2/SUM(S$4:S$6)*100</f>
        <v>8.1380174821704827</v>
      </c>
      <c r="U2" s="9">
        <f t="shared" ref="U2:U3" si="6">S2/SUM(S$4,S$5,S$7)*100</f>
        <v>1.6206685199214501</v>
      </c>
      <c r="V2" s="4">
        <f>Q2/(SUM(Q$4:Q$6,S$4:S$6))*100</f>
        <v>0.42884452972590603</v>
      </c>
      <c r="W2" s="4">
        <f>S2/(SUM(Q$4:Q$6,S$4:S$6))*100</f>
        <v>1.1435854126024163</v>
      </c>
      <c r="X2" s="4">
        <f>(Q2+S2)/SUM(Q$4:Q$6,S$4:S$6)*100</f>
        <v>1.5724299423283221</v>
      </c>
    </row>
    <row r="3" spans="1:27" x14ac:dyDescent="0.25">
      <c r="A3" t="s">
        <v>1</v>
      </c>
      <c r="B3">
        <v>4110000</v>
      </c>
      <c r="C3" s="10">
        <f>D3/B3</f>
        <v>9.4890510948905105E-3</v>
      </c>
      <c r="D3">
        <v>39000</v>
      </c>
      <c r="E3">
        <f t="shared" ref="E3:E6" si="7">D3*1000000000</f>
        <v>39000000000000</v>
      </c>
      <c r="F3">
        <f t="shared" ref="F3:F6" si="8">E3*1000</f>
        <v>3.9E+16</v>
      </c>
      <c r="G3">
        <v>7.58</v>
      </c>
      <c r="H3">
        <f>G3/12*1000</f>
        <v>631.66666666666674</v>
      </c>
      <c r="I3">
        <f t="shared" ref="I3:I6" si="9">H3/1000000</f>
        <v>6.3166666666666677E-4</v>
      </c>
      <c r="J3">
        <f t="shared" ref="J3:J6" si="10">F3*I3</f>
        <v>24635000000000.004</v>
      </c>
      <c r="K3" s="2">
        <f t="shared" si="0"/>
        <v>1478100000000.0002</v>
      </c>
      <c r="L3">
        <f t="shared" si="1"/>
        <v>3941600000000.0005</v>
      </c>
      <c r="M3" s="6">
        <f t="shared" si="2"/>
        <v>1.0899243175312907</v>
      </c>
      <c r="N3" s="6">
        <f>L3/SUM(L$4:L$6)*100</f>
        <v>45.82631723456452</v>
      </c>
      <c r="O3" s="6">
        <f>L3/SUM(L$4,L$5,L$7)*100</f>
        <v>3.6294267883549316</v>
      </c>
      <c r="P3" s="7">
        <v>0.248</v>
      </c>
      <c r="Q3" s="8">
        <f t="shared" si="3"/>
        <v>366568800000.00006</v>
      </c>
      <c r="R3" s="9">
        <f t="shared" si="4"/>
        <v>2.4101741657556515</v>
      </c>
      <c r="S3" s="7">
        <f t="shared" si="5"/>
        <v>977516800000.00012</v>
      </c>
      <c r="T3" s="9">
        <f>S3/SUM(S$4:S$6)*100</f>
        <v>39.309815818288207</v>
      </c>
      <c r="U3" s="9">
        <f t="shared" si="6"/>
        <v>7.8284645075029271</v>
      </c>
      <c r="V3" s="4">
        <f t="shared" ref="V3:V5" si="11">Q3/(SUM(Q$4:Q$6,S$4:S$6))*100</f>
        <v>2.0714872529015094</v>
      </c>
      <c r="W3" s="4">
        <f t="shared" ref="W3" si="12">S3/(SUM(Q$4:Q$6,S$4:S$6))*100</f>
        <v>5.5239660077373571</v>
      </c>
      <c r="X3" s="4">
        <f>(Q3+S3)/SUM(Q$4:Q$6,S$4:S$6)*100</f>
        <v>7.5954532606388678</v>
      </c>
    </row>
    <row r="4" spans="1:27" x14ac:dyDescent="0.25">
      <c r="A4" t="s">
        <v>8</v>
      </c>
      <c r="B4">
        <v>5130000</v>
      </c>
      <c r="C4" s="10">
        <f>D4/B4</f>
        <v>1.3567251461988304E-2</v>
      </c>
      <c r="D4">
        <f>D2+D3</f>
        <v>69600</v>
      </c>
      <c r="E4">
        <f>E2+E3</f>
        <v>69600000000000</v>
      </c>
      <c r="F4">
        <f>F2+F3</f>
        <v>6.96E+16</v>
      </c>
      <c r="J4">
        <f>J2+J3</f>
        <v>29735000000000.004</v>
      </c>
      <c r="K4" s="2">
        <f>J4*0.06</f>
        <v>1784100000000.0002</v>
      </c>
      <c r="L4">
        <f>J4*0.16</f>
        <v>4757600000000.001</v>
      </c>
      <c r="M4" s="6">
        <f>K4/SUM(K$4:K$6)*100</f>
        <v>1.3155632060804925</v>
      </c>
      <c r="N4" s="6">
        <f>L4/SUM(L$4:L$6)*100</f>
        <v>55.313397319658044</v>
      </c>
      <c r="O4" s="6">
        <f>L4/SUM(L$4,L$5,L$7)*100</f>
        <v>4.380799900618384</v>
      </c>
      <c r="P4" s="7">
        <v>0.248</v>
      </c>
      <c r="Q4" s="8">
        <f>P4*K4</f>
        <v>442456800000.00006</v>
      </c>
      <c r="R4" s="9">
        <f>Q4/SUM(Q$4,Q$5,Q$6)*100</f>
        <v>2.9091345166934972</v>
      </c>
      <c r="S4" s="7">
        <f>P4*L4</f>
        <v>1179884800000.0002</v>
      </c>
      <c r="T4" s="9">
        <f>S4/SUM(S$4:S$6)*100</f>
        <v>47.44783330045869</v>
      </c>
      <c r="U4" s="9">
        <f>S4/SUM(S$4,S$5,S$7)*100</f>
        <v>9.4491330274243772</v>
      </c>
      <c r="V4" s="4">
        <f t="shared" si="11"/>
        <v>2.5003317826274154</v>
      </c>
      <c r="W4" s="4">
        <f>S4/(SUM(Q$4:Q$6,S$4:S$6))*100</f>
        <v>6.667551420339775</v>
      </c>
      <c r="X4" s="4">
        <f>(Q4+S4)/SUM(Q$4:Q$6,S$4:S$6)*100</f>
        <v>9.1678832029671895</v>
      </c>
      <c r="Z4" s="4"/>
      <c r="AA4" s="4"/>
    </row>
    <row r="5" spans="1:27" x14ac:dyDescent="0.25">
      <c r="A5" t="s">
        <v>47</v>
      </c>
      <c r="B5">
        <f>362000000*0.07</f>
        <v>25340000.000000004</v>
      </c>
      <c r="C5">
        <v>0.03</v>
      </c>
      <c r="D5">
        <f>B5*C5</f>
        <v>760200.00000000012</v>
      </c>
      <c r="E5">
        <f t="shared" si="7"/>
        <v>760200000000000.12</v>
      </c>
      <c r="F5">
        <f t="shared" si="8"/>
        <v>7.6020000000000013E+17</v>
      </c>
      <c r="H5">
        <v>126.4</v>
      </c>
      <c r="I5">
        <f t="shared" si="9"/>
        <v>1.2640000000000001E-4</v>
      </c>
      <c r="J5">
        <f t="shared" si="10"/>
        <v>96089280000000.016</v>
      </c>
      <c r="K5" s="5">
        <f>J5*0.06</f>
        <v>5765356800000.001</v>
      </c>
      <c r="L5">
        <f>J5*0.04</f>
        <v>3843571200000.0005</v>
      </c>
      <c r="M5" s="6">
        <f t="shared" ref="M5:M6" si="13">K5/SUM(K$4:K$6)*100</f>
        <v>4.2512702628809862</v>
      </c>
      <c r="N5" s="6">
        <f>L5/SUM(L$4:L$6)*100</f>
        <v>44.686602680341949</v>
      </c>
      <c r="O5" s="6">
        <f>L5/SUM(L$4,L$5,L$7)*100</f>
        <v>3.5391618318016822</v>
      </c>
      <c r="P5" s="7">
        <v>0.34</v>
      </c>
      <c r="Q5" s="7">
        <f>P5*K5</f>
        <v>1960221312000.0005</v>
      </c>
      <c r="R5" s="9">
        <f>Q5/SUM(Q$4,Q$5,Q$6)*100</f>
        <v>12.888371201657231</v>
      </c>
      <c r="S5" s="7">
        <f>P5*L5</f>
        <v>1306814208000.0002</v>
      </c>
      <c r="T5" s="9">
        <f>S5/SUM(S$4:S$6)*100</f>
        <v>52.552166699541303</v>
      </c>
      <c r="U5" s="9">
        <f t="shared" ref="U5:U7" si="14">S5/SUM(S$4,S$5,S$7)*100</f>
        <v>10.465649946096628</v>
      </c>
      <c r="V5" s="4">
        <f t="shared" si="11"/>
        <v>11.077247874543259</v>
      </c>
      <c r="W5" s="4">
        <f>S5/(SUM(Q$4:Q$6,S$4:S$6))*100</f>
        <v>7.3848319163621712</v>
      </c>
      <c r="X5" s="4">
        <f>(Q5+S5)/SUM(Q$4:Q$6,S$4:S$6)*100</f>
        <v>18.462079790905431</v>
      </c>
    </row>
    <row r="6" spans="1:27" x14ac:dyDescent="0.25">
      <c r="A6" t="s">
        <v>48</v>
      </c>
      <c r="B6">
        <f>362000000*0.93</f>
        <v>336660000</v>
      </c>
      <c r="C6">
        <v>0.1</v>
      </c>
      <c r="D6">
        <f>B6*C6</f>
        <v>33666000</v>
      </c>
      <c r="E6">
        <f t="shared" si="7"/>
        <v>3.3666E+16</v>
      </c>
      <c r="F6">
        <f t="shared" si="8"/>
        <v>3.3666E+19</v>
      </c>
      <c r="H6">
        <v>63.4</v>
      </c>
      <c r="I6">
        <f t="shared" si="9"/>
        <v>6.3399999999999996E-5</v>
      </c>
      <c r="J6">
        <f t="shared" si="10"/>
        <v>2134424399999999.7</v>
      </c>
      <c r="K6" s="5">
        <f>J6*0.06</f>
        <v>128065463999999.98</v>
      </c>
      <c r="L6">
        <v>0</v>
      </c>
      <c r="M6" s="6">
        <f t="shared" si="13"/>
        <v>94.433166531038523</v>
      </c>
      <c r="N6" s="6">
        <f>L6/SUM(L$4:L$6)*100</f>
        <v>0</v>
      </c>
      <c r="O6" s="6"/>
      <c r="P6" s="7">
        <v>0.1</v>
      </c>
      <c r="Q6" s="7">
        <f>P6*K6</f>
        <v>12806546400000</v>
      </c>
      <c r="R6" s="9">
        <f t="shared" ref="R6" si="15">Q6/SUM(Q$4,Q$5,Q$6)*100</f>
        <v>84.20249428164928</v>
      </c>
      <c r="S6" s="7">
        <f>P6*L6</f>
        <v>0</v>
      </c>
      <c r="T6" s="9">
        <f>S6/SUM(S$4:S$6)*100</f>
        <v>0</v>
      </c>
      <c r="U6" s="9"/>
      <c r="V6" s="4">
        <f>Q6/(SUM(Q$4:Q$6,S$4:S$6))*100</f>
        <v>72.37003700612739</v>
      </c>
      <c r="W6" s="4">
        <f>S6/(SUM(Q$4:Q$6,S$4:S$6))*100</f>
        <v>0</v>
      </c>
      <c r="X6" s="4">
        <f>(Q6+S6)/SUM(Q$4:Q$6,S$4:S$6)*100</f>
        <v>72.37003700612739</v>
      </c>
    </row>
    <row r="7" spans="1:27" x14ac:dyDescent="0.25">
      <c r="A7" t="s">
        <v>49</v>
      </c>
      <c r="L7" s="5">
        <f>6*10^15/12/500*100</f>
        <v>100000000000000</v>
      </c>
      <c r="M7" s="6"/>
      <c r="N7" s="6"/>
      <c r="O7" s="6">
        <f>L7/SUM(L$4,L$5,L$7)*100</f>
        <v>92.080038267579937</v>
      </c>
      <c r="P7" s="7"/>
      <c r="Q7" s="8"/>
      <c r="R7" s="9"/>
      <c r="S7" s="7">
        <f>P6*L7</f>
        <v>10000000000000</v>
      </c>
      <c r="T7" s="9"/>
      <c r="U7" s="9">
        <f t="shared" si="14"/>
        <v>80.085217026479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="85" zoomScaleNormal="85" workbookViewId="0">
      <selection activeCell="B11" sqref="B11"/>
    </sheetView>
  </sheetViews>
  <sheetFormatPr baseColWidth="10" defaultRowHeight="15" x14ac:dyDescent="0.25"/>
  <cols>
    <col min="1" max="1" width="30.85546875" bestFit="1" customWidth="1"/>
    <col min="2" max="2" width="22.28515625" bestFit="1" customWidth="1"/>
  </cols>
  <sheetData>
    <row r="1" spans="1:2" x14ac:dyDescent="0.25">
      <c r="A1" t="s">
        <v>9</v>
      </c>
      <c r="B1" t="s">
        <v>2</v>
      </c>
    </row>
    <row r="2" spans="1:2" x14ac:dyDescent="0.25">
      <c r="A2" t="s">
        <v>36</v>
      </c>
      <c r="B2" s="3" t="s">
        <v>29</v>
      </c>
    </row>
    <row r="3" spans="1:2" x14ac:dyDescent="0.25">
      <c r="A3" t="s">
        <v>11</v>
      </c>
      <c r="B3" s="3" t="s">
        <v>30</v>
      </c>
    </row>
    <row r="4" spans="1:2" x14ac:dyDescent="0.25">
      <c r="A4" t="s">
        <v>10</v>
      </c>
      <c r="B4" s="3" t="s">
        <v>31</v>
      </c>
    </row>
    <row r="5" spans="1:2" x14ac:dyDescent="0.25">
      <c r="A5" t="s">
        <v>12</v>
      </c>
      <c r="B5" s="3" t="s">
        <v>32</v>
      </c>
    </row>
    <row r="6" spans="1:2" x14ac:dyDescent="0.25">
      <c r="A6" t="s">
        <v>13</v>
      </c>
      <c r="B6" s="3" t="s">
        <v>32</v>
      </c>
    </row>
    <row r="7" spans="1:2" x14ac:dyDescent="0.25">
      <c r="A7" t="s">
        <v>14</v>
      </c>
      <c r="B7" s="3" t="s">
        <v>33</v>
      </c>
    </row>
    <row r="8" spans="1:2" x14ac:dyDescent="0.25">
      <c r="A8" t="s">
        <v>15</v>
      </c>
      <c r="B8" s="3" t="s">
        <v>34</v>
      </c>
    </row>
    <row r="9" spans="1:2" x14ac:dyDescent="0.25">
      <c r="A9" t="s">
        <v>16</v>
      </c>
      <c r="B9" s="3" t="s">
        <v>34</v>
      </c>
    </row>
    <row r="10" spans="1:2" x14ac:dyDescent="0.25">
      <c r="A10" t="s">
        <v>17</v>
      </c>
      <c r="B10" s="3" t="s">
        <v>35</v>
      </c>
    </row>
    <row r="11" spans="1:2" x14ac:dyDescent="0.25">
      <c r="A11" t="s">
        <v>68</v>
      </c>
      <c r="B11" s="11" t="s">
        <v>69</v>
      </c>
    </row>
    <row r="12" spans="1:2" x14ac:dyDescent="0.25">
      <c r="A12" t="s">
        <v>70</v>
      </c>
      <c r="B12" s="3" t="s">
        <v>71</v>
      </c>
    </row>
  </sheetData>
  <hyperlinks>
    <hyperlink ref="B1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Data</vt:lpstr>
      <vt:lpstr>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2018-07-24T18:06:43Z</dcterms:created>
  <dcterms:modified xsi:type="dcterms:W3CDTF">2018-12-20T19:38:10Z</dcterms:modified>
</cp:coreProperties>
</file>