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17293E07-C53A-418E-A2BE-5178BDA5C801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K1693" i="1" a="1"/>
  <c r="K1693" i="1"/>
  <c r="N1693" i="1" a="1"/>
  <c r="N1693" i="1"/>
  <c r="I1693" i="1" a="1"/>
  <c r="I1693" i="1"/>
  <c r="P1693" i="1" a="1"/>
  <c r="P1693" i="1" s="1"/>
  <c r="J1693" i="1" a="1"/>
  <c r="J1693" i="1" s="1"/>
  <c r="H1693" i="1" a="1"/>
  <c r="H1693" i="1" s="1"/>
  <c r="O1693" i="1" a="1"/>
  <c r="O1693" i="1" s="1"/>
  <c r="M1693" i="1" a="1"/>
  <c r="M1693" i="1" s="1"/>
  <c r="G1693" i="1" a="1"/>
  <c r="G1693" i="1" s="1"/>
  <c r="Q1693" i="1" a="1"/>
  <c r="Q1693" i="1" s="1"/>
  <c r="L1693" i="1" a="1"/>
  <c r="L1693" i="1" s="1"/>
  <c r="F1693" i="1" a="1"/>
  <c r="F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Q2125" i="1" a="1"/>
  <c r="Q2125" i="1" s="1"/>
  <c r="F2125" i="1" a="1"/>
  <c r="F2125" i="1" s="1"/>
  <c r="M2125" i="1" a="1"/>
  <c r="M2125" i="1"/>
  <c r="P2125" i="1" a="1"/>
  <c r="P2125" i="1" s="1"/>
  <c r="O2125" i="1" a="1"/>
  <c r="O2125" i="1"/>
  <c r="N2125" i="1" a="1"/>
  <c r="N2125" i="1" s="1"/>
  <c r="H2126" i="1" a="1"/>
  <c r="H2126" i="1"/>
  <c r="G2125" i="1" a="1"/>
  <c r="G2125" i="1" s="1"/>
  <c r="N2124" i="1" a="1"/>
  <c r="N2124" i="1" s="1"/>
  <c r="L2125" i="1" a="1"/>
  <c r="L2125" i="1" s="1"/>
  <c r="F2126" i="1" a="1"/>
  <c r="F2126" i="1" s="1"/>
  <c r="H2125" i="1" a="1"/>
  <c r="H2125" i="1" s="1"/>
  <c r="O2124" i="1" a="1"/>
  <c r="O2124" i="1" s="1"/>
  <c r="K2125" i="1" a="1"/>
  <c r="K2125" i="1" s="1"/>
  <c r="Q2124" i="1" a="1"/>
  <c r="Q2124" i="1" s="1"/>
  <c r="L2126" i="1" a="1"/>
  <c r="L2126" i="1" s="1"/>
  <c r="K2126" i="1" a="1"/>
  <c r="K2126" i="1"/>
  <c r="G2126" i="1" a="1"/>
  <c r="G2126" i="1"/>
  <c r="J2125" i="1" a="1"/>
  <c r="J2125" i="1" s="1"/>
  <c r="I2125" i="1" a="1"/>
  <c r="I2125" i="1" s="1"/>
  <c r="M2124" i="1" a="1"/>
  <c r="M2124" i="1" s="1"/>
  <c r="P2124" i="1" a="1"/>
  <c r="P2124" i="1" s="1"/>
  <c r="J2126" i="1" a="1"/>
  <c r="J2126" i="1" s="1"/>
  <c r="I2126" i="1" a="1"/>
  <c r="I2126" i="1" s="1"/>
  <c r="Q2003" i="1" a="1"/>
  <c r="Q2003" i="1" s="1"/>
  <c r="Q2001" i="1" a="1"/>
  <c r="Q2001" i="1" s="1"/>
  <c r="N2000" i="1" a="1"/>
  <c r="N2000" i="1" s="1"/>
  <c r="J2000" i="1" a="1"/>
  <c r="J2000" i="1"/>
  <c r="L2004" i="1" a="1"/>
  <c r="L2004" i="1" s="1"/>
  <c r="O2003" i="1" a="1"/>
  <c r="O2003" i="1" s="1"/>
  <c r="O2004" i="1" s="1" a="1"/>
  <c r="O2004" i="1" s="1"/>
  <c r="N2003" i="1" a="1"/>
  <c r="N2003" i="1" s="1"/>
  <c r="N2004" i="1" s="1" a="1"/>
  <c r="N2004" i="1" s="1"/>
  <c r="P2001" i="1" a="1"/>
  <c r="P2001" i="1" s="1"/>
  <c r="I2003" i="1" a="1"/>
  <c r="I2003" i="1" s="1"/>
  <c r="I2004" i="1" s="1" a="1"/>
  <c r="I2004" i="1" s="1"/>
  <c r="I2000" i="1" a="1"/>
  <c r="I2000" i="1" s="1"/>
  <c r="M1999" i="1" a="1"/>
  <c r="M1999" i="1" s="1"/>
  <c r="G2003" i="1" a="1"/>
  <c r="G2003" i="1"/>
  <c r="O2000" i="1" a="1"/>
  <c r="O2000" i="1" s="1"/>
  <c r="M2003" i="1" a="1"/>
  <c r="M2003" i="1" s="1"/>
  <c r="M2004" i="1" s="1" a="1"/>
  <c r="J2003" i="1" a="1"/>
  <c r="J2003" i="1" s="1"/>
  <c r="M2001" i="1" a="1"/>
  <c r="M2001" i="1" s="1"/>
  <c r="I2001" i="1" a="1"/>
  <c r="I2001" i="1" s="1"/>
  <c r="H2000" i="1" a="1"/>
  <c r="H2000" i="1"/>
  <c r="G2001" i="1" a="1"/>
  <c r="G2001" i="1" s="1"/>
  <c r="F2001" i="1" a="1"/>
  <c r="F2001" i="1" s="1"/>
  <c r="K2001" i="1" a="1"/>
  <c r="K2001" i="1" s="1"/>
  <c r="F2000" i="1" a="1"/>
  <c r="F2000" i="1" s="1"/>
  <c r="P1999" i="1" a="1"/>
  <c r="P1999" i="1" s="1"/>
  <c r="F2003" i="1" a="1"/>
  <c r="F2003" i="1" s="1"/>
  <c r="F2004" i="1" s="1" a="1"/>
  <c r="F2004" i="1" s="1"/>
  <c r="J2001" i="1" a="1"/>
  <c r="J2001" i="1" s="1"/>
  <c r="L2001" i="1" a="1"/>
  <c r="L2001" i="1" s="1"/>
  <c r="G2005" i="1" a="1"/>
  <c r="G2005" i="1" s="1"/>
  <c r="H2001" i="1" a="1"/>
  <c r="H2001" i="1" s="1"/>
  <c r="P2003" i="1" a="1"/>
  <c r="P2003" i="1" s="1"/>
  <c r="Q2004" i="1" a="1"/>
  <c r="Q2004" i="1"/>
  <c r="J2004" i="1" a="1"/>
  <c r="J2004" i="1" s="1"/>
  <c r="N2001" i="1" a="1"/>
  <c r="N2001" i="1"/>
  <c r="H2004" i="1" a="1"/>
  <c r="H2004" i="1" s="1"/>
  <c r="O2001" i="1" a="1"/>
  <c r="O2001" i="1" s="1"/>
  <c r="M2004" i="1"/>
  <c r="M2000" i="1" a="1"/>
  <c r="M2000" i="1" s="1"/>
  <c r="Q1999" i="1" a="1"/>
  <c r="Q1999" i="1" s="1"/>
  <c r="K2003" i="1" a="1"/>
  <c r="K2003" i="1" s="1"/>
  <c r="K2004" i="1" s="1" a="1"/>
  <c r="K2004" i="1" s="1"/>
  <c r="L2003" i="1" a="1"/>
  <c r="L2003" i="1" s="1"/>
  <c r="Q2000" i="1" a="1"/>
  <c r="Q2000" i="1" s="1"/>
  <c r="K2000" i="1" a="1"/>
  <c r="K2000" i="1" s="1"/>
  <c r="L1999" i="1" a="1"/>
  <c r="L1999" i="1" s="1"/>
  <c r="H2003" i="1" a="1"/>
  <c r="H2003" i="1" s="1"/>
  <c r="P2000" i="1" a="1"/>
  <c r="P2000" i="1"/>
  <c r="G2000" i="1" a="1"/>
  <c r="G2000" i="1"/>
  <c r="O1999" i="1" a="1"/>
  <c r="O1999" i="1"/>
  <c r="N1999" i="1" a="1"/>
  <c r="N1999" i="1" s="1"/>
  <c r="F2005" i="1" a="1"/>
  <c r="F2005" i="1"/>
  <c r="P2004" i="1" a="1"/>
  <c r="P2004" i="1" s="1"/>
  <c r="G2004" i="1" a="1"/>
  <c r="G2004" i="1" s="1"/>
  <c r="L2000" i="1" a="1"/>
  <c r="L2000" i="1" s="1"/>
  <c r="N1997" i="1" a="1"/>
  <c r="N1997" i="1" s="1"/>
  <c r="J1997" i="1" a="1"/>
  <c r="J1997" i="1" s="1"/>
  <c r="K1999" i="1" a="1"/>
  <c r="K1999" i="1" s="1"/>
  <c r="F1997" i="1" a="1"/>
  <c r="F1997" i="1" s="1"/>
  <c r="P1998" i="1" a="1"/>
  <c r="P1998" i="1"/>
  <c r="O1998" i="1" a="1"/>
  <c r="O1998" i="1" s="1"/>
  <c r="H1999" i="1" a="1"/>
  <c r="H1999" i="1" s="1"/>
  <c r="F1999" i="1" a="1"/>
  <c r="F1999" i="1"/>
  <c r="P1997" i="1" a="1"/>
  <c r="P1997" i="1" s="1"/>
  <c r="G1999" i="1" a="1"/>
  <c r="G1999" i="1" s="1"/>
  <c r="Q1998" i="1" a="1"/>
  <c r="Q1998" i="1"/>
  <c r="N1998" i="1" a="1"/>
  <c r="N1998" i="1"/>
  <c r="G1997" i="1" a="1"/>
  <c r="G1997" i="1" s="1"/>
  <c r="I1998" i="1" a="1"/>
  <c r="I1998" i="1" s="1"/>
  <c r="M1998" i="1" a="1"/>
  <c r="M1998" i="1" s="1"/>
  <c r="L1998" i="1" a="1"/>
  <c r="L1998" i="1" s="1"/>
  <c r="K1998" i="1" a="1"/>
  <c r="K1998" i="1" s="1"/>
  <c r="J1998" i="1" a="1"/>
  <c r="J1998" i="1" s="1"/>
  <c r="F1998" i="1" a="1"/>
  <c r="F1998" i="1" s="1"/>
  <c r="G1998" i="1" a="1"/>
  <c r="G1998" i="1" s="1"/>
  <c r="H1997" i="1" a="1"/>
  <c r="H1997" i="1" s="1"/>
  <c r="M1997" i="1" a="1"/>
  <c r="M1997" i="1" s="1"/>
  <c r="K1997" i="1" a="1"/>
  <c r="K1997" i="1"/>
  <c r="I1997" i="1" a="1"/>
  <c r="I1997" i="1"/>
  <c r="J1999" i="1" a="1"/>
  <c r="J1999" i="1" s="1"/>
  <c r="I1999" i="1" a="1"/>
  <c r="I1999" i="1" s="1"/>
  <c r="H1998" i="1" a="1"/>
  <c r="H1998" i="1" s="1"/>
  <c r="O1997" i="1" a="1"/>
  <c r="O1997" i="1" s="1"/>
  <c r="L1997" i="1" a="1"/>
  <c r="L1997" i="1" s="1"/>
  <c r="Q1997" i="1" a="1"/>
  <c r="Q1997" i="1" s="1"/>
  <c r="Q1996" i="1" a="1"/>
  <c r="Q1996" i="1" s="1"/>
  <c r="P1996" i="1" a="1"/>
  <c r="P1996" i="1" s="1"/>
  <c r="O1996" i="1" a="1"/>
  <c r="O1996" i="1"/>
  <c r="G1996" i="1" a="1"/>
  <c r="G1996" i="1" s="1"/>
  <c r="Q1995" i="1" a="1"/>
  <c r="Q1995" i="1" s="1"/>
  <c r="N1996" i="1" a="1"/>
  <c r="N1996" i="1" s="1"/>
  <c r="M1996" i="1" a="1"/>
  <c r="M1996" i="1" s="1"/>
  <c r="L1996" i="1" a="1"/>
  <c r="L1996" i="1" s="1"/>
  <c r="K1996" i="1" a="1"/>
  <c r="K1996" i="1" s="1"/>
  <c r="J1996" i="1" a="1"/>
  <c r="J1996" i="1" s="1"/>
  <c r="F1996" i="1" a="1"/>
  <c r="F1996" i="1" s="1"/>
  <c r="I1996" i="1" a="1"/>
  <c r="I1996" i="1" s="1"/>
  <c r="H1996" i="1" a="1"/>
  <c r="H1996" i="1" s="1"/>
  <c r="L1995" i="1" a="1"/>
  <c r="L1995" i="1" s="1"/>
  <c r="K1995" i="1" a="1"/>
  <c r="K1995" i="1" s="1"/>
  <c r="P1995" i="1" a="1"/>
  <c r="P1995" i="1"/>
  <c r="O1995" i="1" a="1"/>
  <c r="O1995" i="1" s="1"/>
  <c r="N1995" i="1" a="1"/>
  <c r="N1995" i="1" s="1"/>
  <c r="M1995" i="1" a="1"/>
  <c r="M1995" i="1" s="1"/>
  <c r="N1994" i="1" a="1"/>
  <c r="N1994" i="1" s="1"/>
  <c r="L1994" i="1" a="1"/>
  <c r="L1994" i="1" s="1"/>
  <c r="K1994" i="1" a="1"/>
  <c r="K1994" i="1" s="1"/>
  <c r="J1994" i="1" a="1"/>
  <c r="J1994" i="1" s="1"/>
  <c r="J1995" i="1" a="1"/>
  <c r="J1995" i="1" s="1"/>
  <c r="I1995" i="1" a="1"/>
  <c r="I1995" i="1" s="1"/>
  <c r="H1995" i="1" a="1"/>
  <c r="H1995" i="1" s="1"/>
  <c r="G1995" i="1" a="1"/>
  <c r="G1995" i="1" s="1"/>
  <c r="F1995" i="1" a="1"/>
  <c r="F1995" i="1" s="1"/>
  <c r="Q1994" i="1" a="1"/>
  <c r="Q1994" i="1" s="1"/>
  <c r="I1994" i="1" a="1"/>
  <c r="I1994" i="1"/>
  <c r="P1994" i="1" a="1"/>
  <c r="P1994" i="1"/>
  <c r="O1994" i="1" a="1"/>
  <c r="O1994" i="1" s="1"/>
  <c r="H1994" i="1" a="1"/>
  <c r="H1994" i="1"/>
  <c r="M1994" i="1" a="1"/>
  <c r="M1994" i="1" s="1"/>
  <c r="F1994" i="1" a="1"/>
  <c r="F1994" i="1" s="1"/>
  <c r="O1993" i="1" a="1"/>
  <c r="O1993" i="1"/>
  <c r="N1993" i="1" a="1"/>
  <c r="N1993" i="1" s="1"/>
  <c r="G1994" i="1" a="1"/>
  <c r="G1994" i="1"/>
  <c r="L1993" i="1" a="1"/>
  <c r="L1993" i="1" s="1"/>
  <c r="Q1993" i="1" a="1"/>
  <c r="Q1993" i="1" s="1"/>
  <c r="P1993" i="1" a="1"/>
  <c r="P1993" i="1" s="1"/>
  <c r="M1993" i="1" a="1"/>
  <c r="M1993" i="1" s="1"/>
  <c r="K1993" i="1" a="1"/>
  <c r="K1993" i="1" s="1"/>
  <c r="J1993" i="1" a="1"/>
  <c r="J1993" i="1" s="1"/>
  <c r="I1993" i="1" a="1"/>
  <c r="I1993" i="1"/>
  <c r="G1993" i="1" a="1"/>
  <c r="G1993" i="1"/>
  <c r="H1993" i="1" a="1"/>
  <c r="H1993" i="1" s="1"/>
  <c r="P1991" i="1" a="1"/>
  <c r="P1991" i="1"/>
  <c r="O1991" i="1" a="1"/>
  <c r="O1991" i="1" s="1"/>
  <c r="L1991" i="1" a="1"/>
  <c r="L1991" i="1" s="1"/>
  <c r="K1991" i="1" a="1"/>
  <c r="K1991" i="1"/>
  <c r="M1991" i="1" a="1"/>
  <c r="M1991" i="1" s="1"/>
  <c r="N1991" i="1" a="1"/>
  <c r="N1991" i="1" s="1"/>
  <c r="J1991" i="1" a="1"/>
  <c r="J1991" i="1" s="1"/>
  <c r="I1991" i="1" a="1"/>
  <c r="I1991" i="1" s="1"/>
  <c r="G1991" i="1" a="1"/>
  <c r="G1991" i="1" s="1"/>
  <c r="Q1990" i="1" a="1"/>
  <c r="Q1990" i="1" s="1"/>
  <c r="M1990" i="1" a="1"/>
  <c r="M1990" i="1" s="1"/>
  <c r="K1990" i="1" a="1"/>
  <c r="K1990" i="1" s="1"/>
  <c r="I1990" i="1" a="1"/>
  <c r="I1990" i="1"/>
  <c r="L1990" i="1" a="1"/>
  <c r="L1990" i="1" s="1"/>
  <c r="Q1989" i="1" a="1"/>
  <c r="Q1989" i="1" s="1"/>
  <c r="G1990" i="1" a="1"/>
  <c r="G1990" i="1"/>
  <c r="F1993" i="1" a="1"/>
  <c r="F1993" i="1"/>
  <c r="I1992" i="1" a="1"/>
  <c r="I1992" i="1" s="1"/>
  <c r="Q1992" i="1" a="1"/>
  <c r="Q1992" i="1" s="1"/>
  <c r="G1992" i="1" a="1"/>
  <c r="G1992" i="1" s="1"/>
  <c r="H1991" i="1" a="1"/>
  <c r="H1991" i="1" s="1"/>
  <c r="N1990" i="1" a="1"/>
  <c r="N1990" i="1" s="1"/>
  <c r="H1990" i="1" a="1"/>
  <c r="H1990" i="1" s="1"/>
  <c r="F1991" i="1" a="1"/>
  <c r="F1991" i="1" s="1"/>
  <c r="P1992" i="1" a="1"/>
  <c r="P1992" i="1"/>
  <c r="O1992" i="1" a="1"/>
  <c r="O1992" i="1" s="1"/>
  <c r="N1992" i="1" a="1"/>
  <c r="N1992" i="1" s="1"/>
  <c r="M1992" i="1" a="1"/>
  <c r="M1992" i="1" s="1"/>
  <c r="L1992" i="1" a="1"/>
  <c r="L1992" i="1" s="1"/>
  <c r="K1992" i="1" a="1"/>
  <c r="K1992" i="1" s="1"/>
  <c r="J1992" i="1" a="1"/>
  <c r="J1992" i="1"/>
  <c r="J1990" i="1" a="1"/>
  <c r="J1990" i="1"/>
  <c r="F1990" i="1" a="1"/>
  <c r="F1990" i="1"/>
  <c r="P1989" i="1" a="1"/>
  <c r="P1989" i="1" s="1"/>
  <c r="P1990" i="1" a="1"/>
  <c r="P1990" i="1" s="1"/>
  <c r="H1992" i="1" a="1"/>
  <c r="H1992" i="1" s="1"/>
  <c r="F1992" i="1" a="1"/>
  <c r="F1992" i="1" s="1"/>
  <c r="Q1991" i="1" a="1"/>
  <c r="Q1991" i="1" s="1"/>
  <c r="O1990" i="1" a="1"/>
  <c r="O1990" i="1" s="1"/>
  <c r="O1989" i="1" a="1"/>
  <c r="O1989" i="1"/>
  <c r="J1989" i="1" a="1"/>
  <c r="J1989" i="1"/>
  <c r="G1989" i="1" a="1"/>
  <c r="G1989" i="1" s="1"/>
  <c r="N1989" i="1" a="1"/>
  <c r="N1989" i="1"/>
  <c r="M1989" i="1" a="1"/>
  <c r="M1989" i="1" s="1"/>
  <c r="L1989" i="1" a="1"/>
  <c r="L1989" i="1" s="1"/>
  <c r="K1989" i="1" a="1"/>
  <c r="K1989" i="1"/>
  <c r="I1989" i="1" a="1"/>
  <c r="I1989" i="1" s="1"/>
  <c r="F1989" i="1" a="1"/>
  <c r="F1989" i="1" s="1"/>
  <c r="O1988" i="1" a="1"/>
  <c r="O1988" i="1" s="1"/>
  <c r="H1989" i="1" a="1"/>
  <c r="H1989" i="1" s="1"/>
  <c r="Q1988" i="1" a="1"/>
  <c r="Q1988" i="1" s="1"/>
  <c r="P1988" i="1" a="1"/>
  <c r="P1988" i="1" s="1"/>
  <c r="N1988" i="1" a="1"/>
  <c r="N1988" i="1" s="1"/>
  <c r="M1988" i="1" a="1"/>
  <c r="M1988" i="1"/>
  <c r="L1988" i="1" a="1"/>
  <c r="L1988" i="1" s="1"/>
  <c r="K1988" i="1" a="1"/>
  <c r="K1988" i="1"/>
  <c r="Q1987" i="1" a="1"/>
  <c r="Q1987" i="1" s="1"/>
  <c r="J1988" i="1" a="1"/>
  <c r="J1988" i="1"/>
  <c r="I1988" i="1" a="1"/>
  <c r="I1988" i="1" s="1"/>
  <c r="H1987" i="1" a="1"/>
  <c r="H1987" i="1" s="1"/>
  <c r="H1988" i="1" a="1"/>
  <c r="H1988" i="1" s="1"/>
  <c r="G1988" i="1" a="1"/>
  <c r="G1988" i="1" s="1"/>
  <c r="F1988" i="1" a="1"/>
  <c r="F1988" i="1" s="1"/>
  <c r="I1987" i="1" a="1"/>
  <c r="I1987" i="1" s="1"/>
  <c r="F1987" i="1" a="1"/>
  <c r="F1987" i="1" s="1"/>
  <c r="M1987" i="1" a="1"/>
  <c r="M1987" i="1" s="1"/>
  <c r="G1987" i="1" a="1"/>
  <c r="G1987" i="1" s="1"/>
  <c r="Q1986" i="1" a="1"/>
  <c r="Q1986" i="1" s="1"/>
  <c r="P1987" i="1" a="1"/>
  <c r="P1987" i="1" s="1"/>
  <c r="O1987" i="1" a="1"/>
  <c r="O1987" i="1" s="1"/>
  <c r="N1987" i="1" a="1"/>
  <c r="N1987" i="1" s="1"/>
  <c r="J1987" i="1" a="1"/>
  <c r="J1987" i="1"/>
  <c r="L1987" i="1" a="1"/>
  <c r="L1987" i="1" s="1"/>
  <c r="K1987" i="1" a="1"/>
  <c r="K1987" i="1" s="1"/>
  <c r="F1985" i="1" a="1"/>
  <c r="F1985" i="1"/>
  <c r="H1984" i="1" a="1"/>
  <c r="H1984" i="1" s="1"/>
  <c r="Q1983" i="1" a="1"/>
  <c r="Q1983" i="1" s="1"/>
  <c r="G1983" i="1" a="1"/>
  <c r="G1983" i="1" s="1"/>
  <c r="O1982" i="1" a="1"/>
  <c r="O1982" i="1" s="1"/>
  <c r="Q1981" i="1" a="1"/>
  <c r="Q1981" i="1" s="1"/>
  <c r="N1981" i="1" a="1"/>
  <c r="N1981" i="1" s="1"/>
  <c r="H1982" i="1" a="1"/>
  <c r="H1982" i="1" s="1"/>
  <c r="N1982" i="1" a="1"/>
  <c r="N1982" i="1"/>
  <c r="N1984" i="1" a="1"/>
  <c r="N1984" i="1"/>
  <c r="J1983" i="1" a="1"/>
  <c r="J1983" i="1"/>
  <c r="J1985" i="1" a="1"/>
  <c r="J1985" i="1"/>
  <c r="O1984" i="1" a="1"/>
  <c r="O1984" i="1"/>
  <c r="I1985" i="1" a="1"/>
  <c r="I1985" i="1" s="1"/>
  <c r="K1982" i="1" a="1"/>
  <c r="K1982" i="1" s="1"/>
  <c r="L1986" i="1" a="1"/>
  <c r="L1986" i="1" s="1"/>
  <c r="G1986" i="1" a="1"/>
  <c r="G1986" i="1" s="1"/>
  <c r="H1985" i="1" a="1"/>
  <c r="H1985" i="1" s="1"/>
  <c r="Q1984" i="1" a="1"/>
  <c r="Q1984" i="1" s="1"/>
  <c r="L1983" i="1" a="1"/>
  <c r="L1983" i="1" s="1"/>
  <c r="L1984" i="1" a="1"/>
  <c r="L1984" i="1"/>
  <c r="P1983" i="1" a="1"/>
  <c r="P1983" i="1" s="1"/>
  <c r="H1983" i="1" a="1"/>
  <c r="H1983" i="1" s="1"/>
  <c r="Q1985" i="1" a="1"/>
  <c r="Q1985" i="1"/>
  <c r="F1984" i="1" a="1"/>
  <c r="F1984" i="1" s="1"/>
  <c r="F1983" i="1" a="1"/>
  <c r="F1983" i="1" s="1"/>
  <c r="G1985" i="1" a="1"/>
  <c r="G1985" i="1" s="1"/>
  <c r="K1984" i="1" a="1"/>
  <c r="K1984" i="1"/>
  <c r="J1982" i="1" a="1"/>
  <c r="J1982" i="1"/>
  <c r="Q1982" i="1" a="1"/>
  <c r="Q1982" i="1" s="1"/>
  <c r="P1982" i="1" a="1"/>
  <c r="P1982" i="1" s="1"/>
  <c r="F1982" i="1" a="1"/>
  <c r="F1982" i="1" s="1"/>
  <c r="I1986" i="1" a="1"/>
  <c r="I1986" i="1" s="1"/>
  <c r="G1984" i="1" a="1"/>
  <c r="G1984" i="1" s="1"/>
  <c r="L1982" i="1" a="1"/>
  <c r="L1982" i="1" s="1"/>
  <c r="P1986" i="1" a="1"/>
  <c r="P1986" i="1"/>
  <c r="M1983" i="1" a="1"/>
  <c r="M1983" i="1" s="1"/>
  <c r="O1986" i="1" a="1"/>
  <c r="O1986" i="1" s="1"/>
  <c r="J1986" i="1" a="1"/>
  <c r="J1986" i="1" s="1"/>
  <c r="M1982" i="1" a="1"/>
  <c r="M1982" i="1" s="1"/>
  <c r="N1986" i="1" a="1"/>
  <c r="N1986" i="1" s="1"/>
  <c r="M1986" i="1" a="1"/>
  <c r="M1986" i="1" s="1"/>
  <c r="J1984" i="1" a="1"/>
  <c r="J1984" i="1"/>
  <c r="O1985" i="1" a="1"/>
  <c r="O1985" i="1" s="1"/>
  <c r="K1986" i="1" a="1"/>
  <c r="K1986" i="1" s="1"/>
  <c r="H1986" i="1" a="1"/>
  <c r="H1986" i="1" s="1"/>
  <c r="F1986" i="1" a="1"/>
  <c r="F1986" i="1" s="1"/>
  <c r="N1983" i="1" a="1"/>
  <c r="N1983" i="1" s="1"/>
  <c r="M1981" i="1" a="1"/>
  <c r="M1981" i="1"/>
  <c r="P1985" i="1" a="1"/>
  <c r="P1985" i="1"/>
  <c r="N1985" i="1" a="1"/>
  <c r="N1985" i="1" s="1"/>
  <c r="I1982" i="1" a="1"/>
  <c r="I1982" i="1"/>
  <c r="G1982" i="1" a="1"/>
  <c r="G1982" i="1"/>
  <c r="M1985" i="1" a="1"/>
  <c r="M1985" i="1"/>
  <c r="I1984" i="1" a="1"/>
  <c r="I1984" i="1" s="1"/>
  <c r="L1985" i="1" a="1"/>
  <c r="L1985" i="1" s="1"/>
  <c r="M1984" i="1" a="1"/>
  <c r="M1984" i="1"/>
  <c r="I1983" i="1" a="1"/>
  <c r="I1983" i="1" s="1"/>
  <c r="O1983" i="1" a="1"/>
  <c r="O1983" i="1" s="1"/>
  <c r="P1984" i="1" a="1"/>
  <c r="P1984" i="1" s="1"/>
  <c r="K1983" i="1" a="1"/>
  <c r="K1983" i="1" s="1"/>
  <c r="O1981" i="1" a="1"/>
  <c r="O1981" i="1" s="1"/>
  <c r="P1981" i="1" a="1"/>
  <c r="P1981" i="1"/>
  <c r="K1985" i="1" a="1"/>
  <c r="K1985" i="1"/>
  <c r="Q2122" i="1" a="1"/>
  <c r="Q2122" i="1" s="1"/>
  <c r="N2122" i="1" a="1"/>
  <c r="N2122" i="1"/>
  <c r="I2122" i="1" a="1"/>
  <c r="I2122" i="1" s="1"/>
  <c r="J2122" i="1" a="1"/>
  <c r="J2122" i="1" s="1"/>
  <c r="Q2123" i="1" a="1"/>
  <c r="Q2123" i="1"/>
  <c r="L2123" i="1" a="1"/>
  <c r="L2123" i="1"/>
  <c r="L2124" i="1" a="1"/>
  <c r="L2124" i="1"/>
  <c r="N2123" i="1" a="1"/>
  <c r="N2123" i="1" s="1"/>
  <c r="F2123" i="1" a="1"/>
  <c r="F2123" i="1" s="1"/>
  <c r="J2123" i="1" a="1"/>
  <c r="J2123" i="1" s="1"/>
  <c r="F2124" i="1" a="1"/>
  <c r="F2124" i="1" s="1"/>
  <c r="P2122" i="1" a="1"/>
  <c r="P2122" i="1" s="1"/>
  <c r="I2124" i="1" a="1"/>
  <c r="I2124" i="1" s="1"/>
  <c r="M2123" i="1" a="1"/>
  <c r="M2123" i="1" s="1"/>
  <c r="K2123" i="1" a="1"/>
  <c r="K2123" i="1"/>
  <c r="K2122" i="1" a="1"/>
  <c r="K2122" i="1" s="1"/>
  <c r="O2122" i="1" a="1"/>
  <c r="O2122" i="1" s="1"/>
  <c r="L2122" i="1" a="1"/>
  <c r="L2122" i="1" s="1"/>
  <c r="K2124" i="1" a="1"/>
  <c r="K2124" i="1"/>
  <c r="J2124" i="1" a="1"/>
  <c r="J2124" i="1"/>
  <c r="H2124" i="1" a="1"/>
  <c r="H2124" i="1" s="1"/>
  <c r="G2124" i="1" a="1"/>
  <c r="G2124" i="1" s="1"/>
  <c r="P2123" i="1" a="1"/>
  <c r="P2123" i="1" s="1"/>
  <c r="O2123" i="1" a="1"/>
  <c r="O2123" i="1" s="1"/>
  <c r="I2123" i="1" a="1"/>
  <c r="I2123" i="1" s="1"/>
  <c r="H2123" i="1" a="1"/>
  <c r="H2123" i="1" s="1"/>
  <c r="M2122" i="1" a="1"/>
  <c r="M2122" i="1" s="1"/>
  <c r="G2123" i="1" a="1"/>
  <c r="G2123" i="1"/>
  <c r="K2128" i="1" a="1"/>
  <c r="K2128" i="1" s="1"/>
  <c r="J2128" i="1" a="1"/>
  <c r="J2128" i="1"/>
  <c r="N2128" i="1" a="1"/>
  <c r="N2128" i="1"/>
  <c r="M2128" i="1" a="1"/>
  <c r="M2128" i="1"/>
  <c r="L2128" i="1" a="1"/>
  <c r="L2128" i="1" s="1"/>
  <c r="H2129" i="1" a="1"/>
  <c r="H2129" i="1" s="1"/>
  <c r="O2117" i="1" a="1"/>
  <c r="O2117" i="1" s="1"/>
  <c r="N2117" i="1" a="1"/>
  <c r="N2117" i="1" s="1"/>
  <c r="M2117" i="1" a="1"/>
  <c r="M2117" i="1" s="1"/>
  <c r="L2117" i="1" a="1"/>
  <c r="L2117" i="1" s="1"/>
  <c r="K2117" i="1" a="1"/>
  <c r="K2117" i="1" s="1"/>
  <c r="J2117" i="1" a="1"/>
  <c r="J2117" i="1" s="1"/>
  <c r="I2117" i="1" a="1"/>
  <c r="I2117" i="1" s="1"/>
  <c r="G2117" i="1" a="1"/>
  <c r="G2117" i="1" s="1"/>
  <c r="H2117" i="1" a="1"/>
  <c r="H2117" i="1" s="1"/>
  <c r="Q2116" i="1" a="1"/>
  <c r="Q2116" i="1" s="1"/>
  <c r="F2117" i="1" a="1"/>
  <c r="F2117" i="1"/>
  <c r="P2116" i="1" a="1"/>
  <c r="P2116" i="1" s="1"/>
  <c r="P2115" i="1" a="1"/>
  <c r="P2115" i="1" s="1"/>
  <c r="I2116" i="1" a="1"/>
  <c r="I2116" i="1" s="1"/>
  <c r="O2116" i="1" a="1"/>
  <c r="O2116" i="1" s="1"/>
  <c r="J2116" i="1" a="1"/>
  <c r="J2116" i="1" s="1"/>
  <c r="N2116" i="1" a="1"/>
  <c r="N2116" i="1" s="1"/>
  <c r="M2116" i="1" a="1"/>
  <c r="M2116" i="1" s="1"/>
  <c r="L2116" i="1" a="1"/>
  <c r="L2116" i="1" s="1"/>
  <c r="K2116" i="1" a="1"/>
  <c r="K2116" i="1" s="1"/>
  <c r="H2116" i="1" a="1"/>
  <c r="H2116" i="1"/>
  <c r="G2116" i="1" a="1"/>
  <c r="G2116" i="1" s="1"/>
  <c r="F2116" i="1" a="1"/>
  <c r="F2116" i="1"/>
  <c r="Q2115" i="1" a="1"/>
  <c r="Q2115" i="1" s="1"/>
  <c r="G2115" i="1" a="1"/>
  <c r="G2115" i="1" s="1"/>
  <c r="H2115" i="1" a="1"/>
  <c r="H2115" i="1" s="1"/>
  <c r="O2115" i="1" a="1"/>
  <c r="O2115" i="1"/>
  <c r="N2115" i="1" a="1"/>
  <c r="N2115" i="1" s="1"/>
  <c r="M2115" i="1" a="1"/>
  <c r="M2115" i="1"/>
  <c r="L2115" i="1" a="1"/>
  <c r="L2115" i="1" s="1"/>
  <c r="K2115" i="1" a="1"/>
  <c r="K2115" i="1" s="1"/>
  <c r="J2115" i="1" a="1"/>
  <c r="J2115" i="1" s="1"/>
  <c r="F2115" i="1" a="1"/>
  <c r="F2115" i="1" s="1"/>
  <c r="I2115" i="1" a="1"/>
  <c r="I2115" i="1" s="1"/>
  <c r="G2118" i="1" a="1"/>
  <c r="G2118" i="1"/>
  <c r="P2117" i="1" a="1"/>
  <c r="P2117" i="1"/>
  <c r="O2118" i="1" a="1"/>
  <c r="O2118" i="1"/>
  <c r="P2118" i="1" a="1"/>
  <c r="P2118" i="1"/>
  <c r="N2118" i="1" a="1"/>
  <c r="N2118" i="1" s="1"/>
  <c r="M2118" i="1" a="1"/>
  <c r="M2118" i="1" s="1"/>
  <c r="L2118" i="1" a="1"/>
  <c r="L2118" i="1" s="1"/>
  <c r="K2118" i="1" a="1"/>
  <c r="K2118" i="1" s="1"/>
  <c r="Q2117" i="1" a="1"/>
  <c r="Q2117" i="1" s="1"/>
  <c r="I2118" i="1" a="1"/>
  <c r="I2118" i="1" s="1"/>
  <c r="J2118" i="1" a="1"/>
  <c r="J2118" i="1" s="1"/>
  <c r="H2118" i="1" a="1"/>
  <c r="H2118" i="1" s="1"/>
  <c r="F2118" i="1" a="1"/>
  <c r="F2118" i="1" s="1"/>
  <c r="P2128" i="1" a="1"/>
  <c r="P2128" i="1" s="1"/>
  <c r="Q2128" i="1" a="1"/>
  <c r="Q2128" i="1"/>
  <c r="O2128" i="1" a="1"/>
  <c r="O2128" i="1" s="1"/>
  <c r="F2129" i="1" a="1"/>
  <c r="F2129" i="1" s="1"/>
  <c r="G2129" i="1" a="1"/>
  <c r="G2129" i="1" s="1"/>
  <c r="I1458" i="1" a="1"/>
  <c r="I1458" i="1"/>
  <c r="O1457" i="1" a="1"/>
  <c r="O1457" i="1"/>
  <c r="H1458" i="1" a="1"/>
  <c r="H1458" i="1"/>
  <c r="Q1458" i="1" a="1"/>
  <c r="Q1458" i="1" s="1"/>
  <c r="N1457" i="1" a="1"/>
  <c r="N1457" i="1" s="1"/>
  <c r="Q1457" i="1" a="1"/>
  <c r="Q1457" i="1" s="1"/>
  <c r="P1457" i="1" a="1"/>
  <c r="P1457" i="1" s="1"/>
  <c r="L1458" i="1" a="1"/>
  <c r="L1458" i="1" s="1"/>
  <c r="F1458" i="1" a="1"/>
  <c r="F1458" i="1" s="1"/>
  <c r="K1458" i="1" a="1"/>
  <c r="K1458" i="1" s="1"/>
  <c r="J1458" i="1" a="1"/>
  <c r="J1458" i="1"/>
  <c r="M1458" i="1" a="1"/>
  <c r="M1458" i="1"/>
  <c r="P1458" i="1" a="1"/>
  <c r="P1458" i="1" s="1"/>
  <c r="G1458" i="1" a="1"/>
  <c r="G1458" i="1" s="1"/>
  <c r="O1458" i="1" a="1"/>
  <c r="O1458" i="1"/>
  <c r="N1458" i="1" a="1"/>
  <c r="N1458" i="1" s="1"/>
  <c r="O1456" i="1" a="1"/>
  <c r="O1456" i="1" s="1"/>
  <c r="N1456" i="1" a="1"/>
  <c r="N1456" i="1"/>
  <c r="M1456" i="1" a="1"/>
  <c r="M1456" i="1"/>
  <c r="L1456" i="1" a="1"/>
  <c r="L1456" i="1" s="1"/>
  <c r="I1456" i="1" a="1"/>
  <c r="I1456" i="1" s="1"/>
  <c r="G1456" i="1" a="1"/>
  <c r="G1456" i="1" s="1"/>
  <c r="L1455" i="1" a="1"/>
  <c r="L1455" i="1" s="1"/>
  <c r="K1455" i="1" a="1"/>
  <c r="K1455" i="1" s="1"/>
  <c r="P1455" i="1" a="1"/>
  <c r="P1455" i="1"/>
  <c r="K1456" i="1" a="1"/>
  <c r="K1456" i="1" s="1"/>
  <c r="O1455" i="1" a="1"/>
  <c r="O1455" i="1"/>
  <c r="Q1455" i="1" a="1"/>
  <c r="Q1455" i="1" s="1"/>
  <c r="M1457" i="1" a="1"/>
  <c r="M1457" i="1"/>
  <c r="L1457" i="1" a="1"/>
  <c r="L1457" i="1"/>
  <c r="K1457" i="1" a="1"/>
  <c r="K1457" i="1" s="1"/>
  <c r="J1457" i="1" a="1"/>
  <c r="J1457" i="1" s="1"/>
  <c r="I1457" i="1" a="1"/>
  <c r="I1457" i="1" s="1"/>
  <c r="H1457" i="1" a="1"/>
  <c r="H1457" i="1" s="1"/>
  <c r="G1457" i="1" a="1"/>
  <c r="G1457" i="1" s="1"/>
  <c r="F1457" i="1" a="1"/>
  <c r="F1457" i="1" s="1"/>
  <c r="M1455" i="1" a="1"/>
  <c r="M1455" i="1" s="1"/>
  <c r="P1456" i="1" a="1"/>
  <c r="P1456" i="1" s="1"/>
  <c r="J1456" i="1" a="1"/>
  <c r="J1456" i="1"/>
  <c r="N1455" i="1" a="1"/>
  <c r="N1455" i="1" s="1"/>
  <c r="F1456" i="1" a="1"/>
  <c r="F1456" i="1"/>
  <c r="J1455" i="1" a="1"/>
  <c r="J1455" i="1"/>
  <c r="H1456" i="1" a="1"/>
  <c r="H1456" i="1" s="1"/>
  <c r="Q1456" i="1" a="1"/>
  <c r="Q1456" i="1"/>
  <c r="M1453" i="1" a="1"/>
  <c r="M1453" i="1"/>
  <c r="L1453" i="1" a="1"/>
  <c r="L1453" i="1" s="1"/>
  <c r="K1454" i="1" a="1"/>
  <c r="K1454" i="1" s="1"/>
  <c r="O1453" i="1" a="1"/>
  <c r="O1453" i="1" s="1"/>
  <c r="Q1453" i="1" a="1"/>
  <c r="Q1453" i="1" s="1"/>
  <c r="I1453" i="1" a="1"/>
  <c r="I1453" i="1" s="1"/>
  <c r="Q1454" i="1" a="1"/>
  <c r="Q1454" i="1" s="1"/>
  <c r="O1454" i="1" a="1"/>
  <c r="O1454" i="1" s="1"/>
  <c r="N1454" i="1" a="1"/>
  <c r="N1454" i="1" s="1"/>
  <c r="I1454" i="1" a="1"/>
  <c r="I1454" i="1" s="1"/>
  <c r="F1454" i="1" a="1"/>
  <c r="F1454" i="1"/>
  <c r="K1453" i="1" a="1"/>
  <c r="K1453" i="1"/>
  <c r="F1455" i="1" a="1"/>
  <c r="F1455" i="1"/>
  <c r="H1453" i="1" a="1"/>
  <c r="H1453" i="1" s="1"/>
  <c r="P1454" i="1" a="1"/>
  <c r="P1454" i="1"/>
  <c r="M1454" i="1" a="1"/>
  <c r="M1454" i="1"/>
  <c r="G1453" i="1" a="1"/>
  <c r="G1453" i="1" s="1"/>
  <c r="I1455" i="1" a="1"/>
  <c r="I1455" i="1" s="1"/>
  <c r="H1455" i="1" a="1"/>
  <c r="H1455" i="1" s="1"/>
  <c r="J1453" i="1" a="1"/>
  <c r="J1453" i="1" s="1"/>
  <c r="J1454" i="1" a="1"/>
  <c r="J1454" i="1" s="1"/>
  <c r="G1454" i="1" a="1"/>
  <c r="G1454" i="1" s="1"/>
  <c r="N1453" i="1" a="1"/>
  <c r="N1453" i="1"/>
  <c r="G1455" i="1" a="1"/>
  <c r="G1455" i="1" s="1"/>
  <c r="L1454" i="1" a="1"/>
  <c r="L1454" i="1"/>
  <c r="H1454" i="1" a="1"/>
  <c r="H1454" i="1" s="1"/>
  <c r="P1453" i="1" a="1"/>
  <c r="P1453" i="1" s="1"/>
  <c r="N1452" i="1" a="1"/>
  <c r="N1452" i="1"/>
  <c r="M1452" i="1" a="1"/>
  <c r="M1452" i="1"/>
  <c r="F1453" i="1" a="1"/>
  <c r="F1453" i="1" s="1"/>
  <c r="Q1452" i="1" a="1"/>
  <c r="Q1452" i="1" s="1"/>
  <c r="P1452" i="1" a="1"/>
  <c r="P1452" i="1" s="1"/>
  <c r="O1452" i="1" a="1"/>
  <c r="O1452" i="1" s="1"/>
  <c r="L1452" i="1" a="1"/>
  <c r="L1452" i="1" s="1"/>
  <c r="K1452" i="1" a="1"/>
  <c r="K1452" i="1" s="1"/>
  <c r="J1452" i="1" a="1"/>
  <c r="J1452" i="1" s="1"/>
  <c r="F1452" i="1" a="1"/>
  <c r="F1452" i="1"/>
  <c r="H1452" i="1" a="1"/>
  <c r="H1452" i="1"/>
  <c r="Q1451" i="1" a="1"/>
  <c r="Q1451" i="1"/>
  <c r="O1451" i="1" a="1"/>
  <c r="O1451" i="1"/>
  <c r="P1451" i="1" a="1"/>
  <c r="P1451" i="1"/>
  <c r="I1452" i="1" a="1"/>
  <c r="I1452" i="1" s="1"/>
  <c r="G1452" i="1" a="1"/>
  <c r="G1452" i="1" s="1"/>
  <c r="I1451" i="1" a="1"/>
  <c r="I1451" i="1"/>
  <c r="I1450" i="1" a="1"/>
  <c r="I1450" i="1" s="1"/>
  <c r="N1451" i="1" a="1"/>
  <c r="N1451" i="1" s="1"/>
  <c r="M1451" i="1" a="1"/>
  <c r="M1451" i="1" s="1"/>
  <c r="L1451" i="1" a="1"/>
  <c r="L1451" i="1" s="1"/>
  <c r="K1451" i="1" a="1"/>
  <c r="K1451" i="1" s="1"/>
  <c r="J1451" i="1" a="1"/>
  <c r="J1451" i="1" s="1"/>
  <c r="G1451" i="1" a="1"/>
  <c r="G1451" i="1" s="1"/>
  <c r="F1451" i="1" a="1"/>
  <c r="F1451" i="1"/>
  <c r="Q1450" i="1" a="1"/>
  <c r="Q1450" i="1"/>
  <c r="P1450" i="1" a="1"/>
  <c r="P1450" i="1" s="1"/>
  <c r="M1450" i="1" a="1"/>
  <c r="M1450" i="1"/>
  <c r="N1450" i="1" a="1"/>
  <c r="N1450" i="1"/>
  <c r="L1450" i="1" a="1"/>
  <c r="L1450" i="1"/>
  <c r="K1450" i="1" a="1"/>
  <c r="K1450" i="1"/>
  <c r="J1450" i="1" a="1"/>
  <c r="J1450" i="1" s="1"/>
  <c r="H1451" i="1" a="1"/>
  <c r="H1451" i="1" s="1"/>
  <c r="O1450" i="1" a="1"/>
  <c r="O1450" i="1" s="1"/>
  <c r="L1448" i="1" a="1"/>
  <c r="L1448" i="1" s="1"/>
  <c r="L1447" i="1" a="1"/>
  <c r="L1447" i="1" s="1"/>
  <c r="Q1446" i="1" a="1"/>
  <c r="Q1446" i="1" s="1"/>
  <c r="M1446" i="1" a="1"/>
  <c r="M1446" i="1" s="1"/>
  <c r="J1446" i="1" a="1"/>
  <c r="J1446" i="1" s="1"/>
  <c r="H1448" i="1" a="1"/>
  <c r="H1448" i="1" s="1"/>
  <c r="P1447" i="1" a="1"/>
  <c r="P1447" i="1"/>
  <c r="P1446" i="1" a="1"/>
  <c r="P1446" i="1" s="1"/>
  <c r="O1446" i="1" a="1"/>
  <c r="O1446" i="1"/>
  <c r="N1446" i="1" a="1"/>
  <c r="N1446" i="1"/>
  <c r="Q1447" i="1" a="1"/>
  <c r="Q1447" i="1"/>
  <c r="Q1445" i="1" a="1"/>
  <c r="Q1445" i="1" s="1"/>
  <c r="K1447" i="1" a="1"/>
  <c r="K1447" i="1" s="1"/>
  <c r="H1449" i="1" a="1"/>
  <c r="H1449" i="1" s="1"/>
  <c r="G1449" i="1" a="1"/>
  <c r="G1449" i="1" s="1"/>
  <c r="I1449" i="1" a="1"/>
  <c r="I1449" i="1" s="1"/>
  <c r="P1448" i="1" a="1"/>
  <c r="P1448" i="1" s="1"/>
  <c r="I1446" i="1" a="1"/>
  <c r="I1446" i="1" s="1"/>
  <c r="J1448" i="1" a="1"/>
  <c r="J1448" i="1" s="1"/>
  <c r="J1447" i="1" a="1"/>
  <c r="J1447" i="1"/>
  <c r="H1450" i="1" a="1"/>
  <c r="H1450" i="1" s="1"/>
  <c r="G1450" i="1" a="1"/>
  <c r="G1450" i="1" s="1"/>
  <c r="J1449" i="1" a="1"/>
  <c r="J1449" i="1" s="1"/>
  <c r="N1447" i="1" a="1"/>
  <c r="N1447" i="1"/>
  <c r="F1448" i="1" a="1"/>
  <c r="F1448" i="1"/>
  <c r="F1446" i="1" a="1"/>
  <c r="F1446" i="1" s="1"/>
  <c r="F1450" i="1" a="1"/>
  <c r="F1450" i="1" s="1"/>
  <c r="Q1449" i="1" a="1"/>
  <c r="Q1449" i="1" s="1"/>
  <c r="N1448" i="1" a="1"/>
  <c r="N1448" i="1" s="1"/>
  <c r="L1446" i="1" a="1"/>
  <c r="L1446" i="1" s="1"/>
  <c r="P1449" i="1" a="1"/>
  <c r="P1449" i="1" s="1"/>
  <c r="O1448" i="1" a="1"/>
  <c r="O1448" i="1"/>
  <c r="F1447" i="1" a="1"/>
  <c r="F1447" i="1" s="1"/>
  <c r="O1449" i="1" a="1"/>
  <c r="O1449" i="1"/>
  <c r="N1449" i="1" a="1"/>
  <c r="N1449" i="1"/>
  <c r="H1447" i="1" a="1"/>
  <c r="H1447" i="1" s="1"/>
  <c r="K1446" i="1" a="1"/>
  <c r="K1446" i="1" s="1"/>
  <c r="M1449" i="1" a="1"/>
  <c r="M1449" i="1"/>
  <c r="M1448" i="1" a="1"/>
  <c r="M1448" i="1"/>
  <c r="G1448" i="1" a="1"/>
  <c r="G1448" i="1"/>
  <c r="H1446" i="1" a="1"/>
  <c r="H1446" i="1" s="1"/>
  <c r="K1449" i="1" a="1"/>
  <c r="K1449" i="1" s="1"/>
  <c r="M1447" i="1" a="1"/>
  <c r="M1447" i="1" s="1"/>
  <c r="Q1448" i="1" a="1"/>
  <c r="Q1448" i="1" s="1"/>
  <c r="O1447" i="1" a="1"/>
  <c r="O1447" i="1" s="1"/>
  <c r="G1446" i="1" a="1"/>
  <c r="G1446" i="1"/>
  <c r="I1447" i="1" a="1"/>
  <c r="I1447" i="1"/>
  <c r="K1448" i="1" a="1"/>
  <c r="K1448" i="1"/>
  <c r="I1448" i="1" a="1"/>
  <c r="I1448" i="1"/>
  <c r="G1447" i="1" a="1"/>
  <c r="G1447" i="1"/>
  <c r="L1449" i="1" a="1"/>
  <c r="L1449" i="1"/>
  <c r="F1449" i="1" a="1"/>
  <c r="F1449" i="1"/>
  <c r="P1443" i="1" a="1"/>
  <c r="P1443" i="1" s="1"/>
  <c r="K1443" i="1" a="1"/>
  <c r="K1443" i="1"/>
  <c r="O1443" i="1" a="1"/>
  <c r="O1443" i="1" s="1"/>
  <c r="F1443" i="1" a="1"/>
  <c r="F1443" i="1" s="1"/>
  <c r="N1445" i="1" a="1"/>
  <c r="N1445" i="1" s="1"/>
  <c r="F1444" i="1" a="1"/>
  <c r="F1444" i="1" s="1"/>
  <c r="J1445" i="1" a="1"/>
  <c r="J1445" i="1" s="1"/>
  <c r="L1445" i="1" a="1"/>
  <c r="L1445" i="1" s="1"/>
  <c r="I1443" i="1" a="1"/>
  <c r="I1443" i="1"/>
  <c r="K1445" i="1" a="1"/>
  <c r="K1445" i="1"/>
  <c r="F1445" i="1" a="1"/>
  <c r="F1445" i="1"/>
  <c r="Q1443" i="1" a="1"/>
  <c r="Q1443" i="1"/>
  <c r="J1443" i="1" a="1"/>
  <c r="J1443" i="1" s="1"/>
  <c r="H1444" i="1" a="1"/>
  <c r="H1444" i="1" s="1"/>
  <c r="Q1442" i="1" a="1"/>
  <c r="Q1442" i="1"/>
  <c r="J1444" i="1" a="1"/>
  <c r="J1444" i="1" s="1"/>
  <c r="P1444" i="1" a="1"/>
  <c r="P1444" i="1" s="1"/>
  <c r="Q1444" i="1" a="1"/>
  <c r="Q1444" i="1" s="1"/>
  <c r="N1444" i="1" a="1"/>
  <c r="N1444" i="1" s="1"/>
  <c r="P1442" i="1" a="1"/>
  <c r="P1442" i="1" s="1"/>
  <c r="M1443" i="1" a="1"/>
  <c r="M1443" i="1" s="1"/>
  <c r="P1445" i="1" a="1"/>
  <c r="P1445" i="1"/>
  <c r="H1445" i="1" a="1"/>
  <c r="H1445" i="1" s="1"/>
  <c r="H1443" i="1" a="1"/>
  <c r="H1443" i="1"/>
  <c r="L1443" i="1" a="1"/>
  <c r="L1443" i="1"/>
  <c r="M1444" i="1" a="1"/>
  <c r="M1444" i="1" s="1"/>
  <c r="O1445" i="1" a="1"/>
  <c r="O1445" i="1" s="1"/>
  <c r="M1445" i="1" a="1"/>
  <c r="M1445" i="1" s="1"/>
  <c r="I1445" i="1" a="1"/>
  <c r="I1445" i="1" s="1"/>
  <c r="G1445" i="1" a="1"/>
  <c r="G1445" i="1" s="1"/>
  <c r="O1444" i="1" a="1"/>
  <c r="O1444" i="1" s="1"/>
  <c r="K1444" i="1" a="1"/>
  <c r="K1444" i="1" s="1"/>
  <c r="I1444" i="1" a="1"/>
  <c r="I1444" i="1" s="1"/>
  <c r="G1443" i="1" a="1"/>
  <c r="G1443" i="1" s="1"/>
  <c r="N1443" i="1" a="1"/>
  <c r="N1443" i="1" s="1"/>
  <c r="L1444" i="1" a="1"/>
  <c r="L1444" i="1"/>
  <c r="G1444" i="1" a="1"/>
  <c r="G1444" i="1"/>
  <c r="K1441" i="1" a="1"/>
  <c r="K1441" i="1" s="1"/>
  <c r="J1440" i="1" a="1"/>
  <c r="J1440" i="1"/>
  <c r="H1441" i="1" a="1"/>
  <c r="H1441" i="1"/>
  <c r="P1440" i="1" a="1"/>
  <c r="P1440" i="1" s="1"/>
  <c r="O1440" i="1" a="1"/>
  <c r="O1440" i="1"/>
  <c r="H1440" i="1" a="1"/>
  <c r="H1440" i="1"/>
  <c r="L1440" i="1" a="1"/>
  <c r="L1440" i="1" s="1"/>
  <c r="O1439" i="1" a="1"/>
  <c r="O1439" i="1" s="1"/>
  <c r="G1440" i="1" a="1"/>
  <c r="G1440" i="1" s="1"/>
  <c r="F1440" i="1" a="1"/>
  <c r="F1440" i="1" s="1"/>
  <c r="I1441" i="1" a="1"/>
  <c r="I1441" i="1" s="1"/>
  <c r="K1440" i="1" a="1"/>
  <c r="K1440" i="1" s="1"/>
  <c r="G1441" i="1" a="1"/>
  <c r="G1441" i="1" s="1"/>
  <c r="Q1439" i="1" a="1"/>
  <c r="Q1439" i="1" s="1"/>
  <c r="Q1440" i="1" a="1"/>
  <c r="Q1440" i="1" s="1"/>
  <c r="N1440" i="1" a="1"/>
  <c r="N1440" i="1"/>
  <c r="N1439" i="1" a="1"/>
  <c r="N1439" i="1" s="1"/>
  <c r="O1442" i="1" a="1"/>
  <c r="O1442" i="1" s="1"/>
  <c r="G1442" i="1" a="1"/>
  <c r="G1442" i="1" s="1"/>
  <c r="N1442" i="1" a="1"/>
  <c r="N1442" i="1"/>
  <c r="M1442" i="1" a="1"/>
  <c r="M1442" i="1"/>
  <c r="I1442" i="1" a="1"/>
  <c r="I1442" i="1" s="1"/>
  <c r="I1440" i="1" a="1"/>
  <c r="I1440" i="1" s="1"/>
  <c r="L1442" i="1" a="1"/>
  <c r="L1442" i="1" s="1"/>
  <c r="K1442" i="1" a="1"/>
  <c r="K1442" i="1" s="1"/>
  <c r="J1442" i="1" a="1"/>
  <c r="J1442" i="1" s="1"/>
  <c r="H1442" i="1" a="1"/>
  <c r="H1442" i="1" s="1"/>
  <c r="F1442" i="1" a="1"/>
  <c r="F1442" i="1" s="1"/>
  <c r="P1439" i="1" a="1"/>
  <c r="P1439" i="1"/>
  <c r="F1441" i="1" a="1"/>
  <c r="F1441" i="1"/>
  <c r="Q1441" i="1" a="1"/>
  <c r="Q1441" i="1" s="1"/>
  <c r="J1441" i="1" a="1"/>
  <c r="J1441" i="1"/>
  <c r="P1441" i="1" a="1"/>
  <c r="P1441" i="1"/>
  <c r="O1441" i="1" a="1"/>
  <c r="O1441" i="1"/>
  <c r="M1440" i="1" a="1"/>
  <c r="M1440" i="1" s="1"/>
  <c r="N1441" i="1" a="1"/>
  <c r="N1441" i="1" s="1"/>
  <c r="M1441" i="1" a="1"/>
  <c r="M1441" i="1" s="1"/>
  <c r="L1441" i="1" a="1"/>
  <c r="L1441" i="1" s="1"/>
  <c r="K1434" i="1" a="1"/>
  <c r="K1434" i="1" s="1"/>
  <c r="Q1436" i="1" a="1"/>
  <c r="Q1436" i="1" s="1"/>
  <c r="F1438" i="1" a="1"/>
  <c r="F1438" i="1" s="1"/>
  <c r="L1436" i="1" a="1"/>
  <c r="L1436" i="1"/>
  <c r="O1437" i="1" a="1"/>
  <c r="O1437" i="1"/>
  <c r="Q1437" i="1" a="1"/>
  <c r="Q1437" i="1"/>
  <c r="N1437" i="1" a="1"/>
  <c r="N1437" i="1"/>
  <c r="O1436" i="1" a="1"/>
  <c r="O1436" i="1"/>
  <c r="O1434" i="1" a="1"/>
  <c r="O1434" i="1"/>
  <c r="L1434" i="1" a="1"/>
  <c r="L1434" i="1" s="1"/>
  <c r="F1437" i="1" a="1"/>
  <c r="F1437" i="1" s="1"/>
  <c r="I1437" i="1" a="1"/>
  <c r="I1437" i="1" s="1"/>
  <c r="M1437" i="1" a="1"/>
  <c r="M1437" i="1" s="1"/>
  <c r="P1436" i="1" a="1"/>
  <c r="P1436" i="1" s="1"/>
  <c r="J1436" i="1" a="1"/>
  <c r="J1436" i="1" s="1"/>
  <c r="K1436" i="1" a="1"/>
  <c r="K1436" i="1" s="1"/>
  <c r="H1436" i="1" a="1"/>
  <c r="H1436" i="1"/>
  <c r="I1434" i="1" a="1"/>
  <c r="I1434" i="1"/>
  <c r="P1434" i="1" a="1"/>
  <c r="P1434" i="1"/>
  <c r="N1434" i="1" a="1"/>
  <c r="N1434" i="1"/>
  <c r="H1434" i="1" a="1"/>
  <c r="H1434" i="1" s="1"/>
  <c r="K1439" i="1" a="1"/>
  <c r="K1439" i="1" s="1"/>
  <c r="M1438" i="1" a="1"/>
  <c r="M1438" i="1"/>
  <c r="H1437" i="1" a="1"/>
  <c r="H1437" i="1" s="1"/>
  <c r="G1437" i="1" a="1"/>
  <c r="G1437" i="1" s="1"/>
  <c r="G1436" i="1" a="1"/>
  <c r="G1436" i="1" s="1"/>
  <c r="L1437" i="1" a="1"/>
  <c r="L1437" i="1" s="1"/>
  <c r="K1437" i="1" a="1"/>
  <c r="K1437" i="1" s="1"/>
  <c r="I1436" i="1" a="1"/>
  <c r="I1436" i="1" s="1"/>
  <c r="N1436" i="1" a="1"/>
  <c r="N1436" i="1" s="1"/>
  <c r="M1439" i="1" a="1"/>
  <c r="M1439" i="1" s="1"/>
  <c r="L1439" i="1" a="1"/>
  <c r="L1439" i="1" s="1"/>
  <c r="J1439" i="1" a="1"/>
  <c r="J1439" i="1" s="1"/>
  <c r="I1439" i="1" a="1"/>
  <c r="I1439" i="1"/>
  <c r="J1438" i="1" a="1"/>
  <c r="J1438" i="1"/>
  <c r="H1439" i="1" a="1"/>
  <c r="H1439" i="1"/>
  <c r="G1439" i="1" a="1"/>
  <c r="G1439" i="1"/>
  <c r="F1439" i="1" a="1"/>
  <c r="F1439" i="1" s="1"/>
  <c r="M1436" i="1" a="1"/>
  <c r="M1436" i="1"/>
  <c r="Q1438" i="1" a="1"/>
  <c r="Q1438" i="1" s="1"/>
  <c r="P1438" i="1" a="1"/>
  <c r="P1438" i="1" s="1"/>
  <c r="O1438" i="1" a="1"/>
  <c r="O1438" i="1" s="1"/>
  <c r="L1438" i="1" a="1"/>
  <c r="L1438" i="1" s="1"/>
  <c r="P1437" i="1" a="1"/>
  <c r="P1437" i="1" s="1"/>
  <c r="H1438" i="1" a="1"/>
  <c r="H1438" i="1" s="1"/>
  <c r="Q1434" i="1" a="1"/>
  <c r="Q1434" i="1" s="1"/>
  <c r="J1437" i="1" a="1"/>
  <c r="J1437" i="1"/>
  <c r="J1434" i="1" a="1"/>
  <c r="J1434" i="1" s="1"/>
  <c r="M1434" i="1" a="1"/>
  <c r="M1434" i="1"/>
  <c r="N1438" i="1" a="1"/>
  <c r="N1438" i="1"/>
  <c r="K1438" i="1" a="1"/>
  <c r="K1438" i="1"/>
  <c r="I1438" i="1" a="1"/>
  <c r="I1438" i="1" s="1"/>
  <c r="F1436" i="1" a="1"/>
  <c r="F1436" i="1"/>
  <c r="G1438" i="1" a="1"/>
  <c r="G1438" i="1" s="1"/>
  <c r="P1432" i="1" a="1"/>
  <c r="P1432" i="1" s="1"/>
  <c r="N1432" i="1" a="1"/>
  <c r="N1432" i="1" s="1"/>
  <c r="L1432" i="1" a="1"/>
  <c r="L1432" i="1" s="1"/>
  <c r="K1432" i="1" a="1"/>
  <c r="K1432" i="1" s="1"/>
  <c r="P1431" i="1" a="1"/>
  <c r="P1431" i="1" s="1"/>
  <c r="J1430" i="1" a="1"/>
  <c r="J1430" i="1" s="1"/>
  <c r="H1432" i="1" a="1"/>
  <c r="H1432" i="1"/>
  <c r="F1431" i="1" a="1"/>
  <c r="F1431" i="1"/>
  <c r="N1431" i="1" a="1"/>
  <c r="N1431" i="1" s="1"/>
  <c r="P1430" i="1" a="1"/>
  <c r="P1430" i="1"/>
  <c r="H1430" i="1" a="1"/>
  <c r="H1430" i="1" s="1"/>
  <c r="J1432" i="1" a="1"/>
  <c r="J1432" i="1" s="1"/>
  <c r="O1431" i="1" a="1"/>
  <c r="O1431" i="1"/>
  <c r="J1431" i="1" a="1"/>
  <c r="J1431" i="1" s="1"/>
  <c r="H1431" i="1" a="1"/>
  <c r="H1431" i="1" s="1"/>
  <c r="G1432" i="1" a="1"/>
  <c r="G1432" i="1" s="1"/>
  <c r="M1431" i="1" a="1"/>
  <c r="M1431" i="1" s="1"/>
  <c r="F1432" i="1" a="1"/>
  <c r="F1432" i="1" s="1"/>
  <c r="L1431" i="1" a="1"/>
  <c r="L1431" i="1"/>
  <c r="K1430" i="1" a="1"/>
  <c r="K1430" i="1" s="1"/>
  <c r="F1430" i="1" a="1"/>
  <c r="F1430" i="1"/>
  <c r="G1431" i="1" a="1"/>
  <c r="G1431" i="1" s="1"/>
  <c r="K1431" i="1" a="1"/>
  <c r="K1431" i="1" s="1"/>
  <c r="O1430" i="1" a="1"/>
  <c r="O1430" i="1" s="1"/>
  <c r="G1430" i="1" a="1"/>
  <c r="G1430" i="1"/>
  <c r="F1433" i="1" a="1"/>
  <c r="F1433" i="1"/>
  <c r="I1430" i="1" a="1"/>
  <c r="I1430" i="1" s="1"/>
  <c r="Q1433" i="1" a="1"/>
  <c r="Q1433" i="1" s="1"/>
  <c r="M1432" i="1" a="1"/>
  <c r="M1432" i="1" s="1"/>
  <c r="Q1431" i="1" a="1"/>
  <c r="Q1431" i="1" s="1"/>
  <c r="I1431" i="1" a="1"/>
  <c r="I1431" i="1" s="1"/>
  <c r="N1430" i="1" a="1"/>
  <c r="N1430" i="1" s="1"/>
  <c r="G1434" i="1" a="1"/>
  <c r="G1434" i="1"/>
  <c r="Q1432" i="1" a="1"/>
  <c r="Q1432" i="1" s="1"/>
  <c r="N1433" i="1" a="1"/>
  <c r="N1433" i="1"/>
  <c r="O1432" i="1" a="1"/>
  <c r="O1432" i="1" s="1"/>
  <c r="F1434" i="1" a="1"/>
  <c r="F1434" i="1"/>
  <c r="P1433" i="1" a="1"/>
  <c r="P1433" i="1"/>
  <c r="O1433" i="1" a="1"/>
  <c r="O1433" i="1"/>
  <c r="Q1430" i="1" a="1"/>
  <c r="Q1430" i="1"/>
  <c r="M1430" i="1" a="1"/>
  <c r="M1430" i="1" s="1"/>
  <c r="M1433" i="1" a="1"/>
  <c r="M1433" i="1" s="1"/>
  <c r="L1433" i="1" a="1"/>
  <c r="L1433" i="1" s="1"/>
  <c r="I1432" i="1" a="1"/>
  <c r="I1432" i="1" s="1"/>
  <c r="L1430" i="1" a="1"/>
  <c r="L1430" i="1" s="1"/>
  <c r="J1433" i="1" a="1"/>
  <c r="J1433" i="1" s="1"/>
  <c r="G1433" i="1" a="1"/>
  <c r="G1433" i="1" s="1"/>
  <c r="K1433" i="1" a="1"/>
  <c r="K1433" i="1"/>
  <c r="I1433" i="1" a="1"/>
  <c r="I1433" i="1"/>
  <c r="H1433" i="1" a="1"/>
  <c r="H1433" i="1"/>
  <c r="N1424" i="1" a="1"/>
  <c r="N1424" i="1"/>
  <c r="F1422" i="1" a="1"/>
  <c r="F1422" i="1"/>
  <c r="K1423" i="1" a="1"/>
  <c r="K1423" i="1" s="1"/>
  <c r="M1420" i="1" a="1"/>
  <c r="M1420" i="1"/>
  <c r="I1421" i="1" a="1"/>
  <c r="I1421" i="1"/>
  <c r="N1422" i="1" a="1"/>
  <c r="N1422" i="1" s="1"/>
  <c r="L1420" i="1" a="1"/>
  <c r="L1420" i="1" s="1"/>
  <c r="I1420" i="1" a="1"/>
  <c r="I1420" i="1" s="1"/>
  <c r="P1421" i="1" a="1"/>
  <c r="P1421" i="1" s="1"/>
  <c r="N1423" i="1" a="1"/>
  <c r="N1423" i="1" s="1"/>
  <c r="K1424" i="1" a="1"/>
  <c r="K1424" i="1"/>
  <c r="G1422" i="1" a="1"/>
  <c r="G1422" i="1" s="1"/>
  <c r="L1424" i="1" a="1"/>
  <c r="L1424" i="1"/>
  <c r="P1423" i="1" a="1"/>
  <c r="P1423" i="1" s="1"/>
  <c r="I1422" i="1" a="1"/>
  <c r="I1422" i="1"/>
  <c r="H1423" i="1" a="1"/>
  <c r="H1423" i="1" s="1"/>
  <c r="Q1422" i="1" a="1"/>
  <c r="Q1422" i="1"/>
  <c r="H1422" i="1" a="1"/>
  <c r="H1422" i="1"/>
  <c r="K1422" i="1" a="1"/>
  <c r="K1422" i="1"/>
  <c r="H1421" i="1" a="1"/>
  <c r="H1421" i="1" s="1"/>
  <c r="H1420" i="1" a="1"/>
  <c r="H1420" i="1" s="1"/>
  <c r="L1423" i="1" a="1"/>
  <c r="L1423" i="1" s="1"/>
  <c r="I1423" i="1" a="1"/>
  <c r="I1423" i="1" s="1"/>
  <c r="O1421" i="1" a="1"/>
  <c r="O1421" i="1" s="1"/>
  <c r="K1421" i="1" a="1"/>
  <c r="K1421" i="1" s="1"/>
  <c r="P1420" i="1" a="1"/>
  <c r="P1420" i="1"/>
  <c r="J1422" i="1" a="1"/>
  <c r="J1422" i="1"/>
  <c r="G1424" i="1" a="1"/>
  <c r="G1424" i="1" s="1"/>
  <c r="Q1424" i="1" a="1"/>
  <c r="Q1424" i="1"/>
  <c r="G1423" i="1" a="1"/>
  <c r="G1423" i="1"/>
  <c r="P1424" i="1" a="1"/>
  <c r="P1424" i="1"/>
  <c r="N1421" i="1" a="1"/>
  <c r="N1421" i="1" s="1"/>
  <c r="L1421" i="1" a="1"/>
  <c r="L1421" i="1"/>
  <c r="M1422" i="1" a="1"/>
  <c r="M1422" i="1" s="1"/>
  <c r="J1420" i="1" a="1"/>
  <c r="J1420" i="1" s="1"/>
  <c r="O1424" i="1" a="1"/>
  <c r="O1424" i="1" s="1"/>
  <c r="M1424" i="1" a="1"/>
  <c r="M1424" i="1" s="1"/>
  <c r="J1424" i="1" a="1"/>
  <c r="J1424" i="1" s="1"/>
  <c r="F1424" i="1" a="1"/>
  <c r="F1424" i="1" s="1"/>
  <c r="I1424" i="1" a="1"/>
  <c r="I1424" i="1"/>
  <c r="H1424" i="1" a="1"/>
  <c r="H1424" i="1"/>
  <c r="J1421" i="1" a="1"/>
  <c r="J1421" i="1" s="1"/>
  <c r="Q1423" i="1" a="1"/>
  <c r="Q1423" i="1" s="1"/>
  <c r="O1423" i="1" a="1"/>
  <c r="O1423" i="1"/>
  <c r="P1422" i="1" a="1"/>
  <c r="P1422" i="1"/>
  <c r="G1421" i="1" a="1"/>
  <c r="G1421" i="1" s="1"/>
  <c r="J1423" i="1" a="1"/>
  <c r="J1423" i="1" s="1"/>
  <c r="F1423" i="1" a="1"/>
  <c r="F1423" i="1" s="1"/>
  <c r="N1420" i="1" a="1"/>
  <c r="N1420" i="1" s="1"/>
  <c r="F1421" i="1" a="1"/>
  <c r="F1421" i="1" s="1"/>
  <c r="O1420" i="1" a="1"/>
  <c r="O1420" i="1" s="1"/>
  <c r="Q1420" i="1" a="1"/>
  <c r="Q1420" i="1" s="1"/>
  <c r="L1422" i="1" a="1"/>
  <c r="L1422" i="1"/>
  <c r="Q1421" i="1" a="1"/>
  <c r="Q1421" i="1"/>
  <c r="G1420" i="1" a="1"/>
  <c r="G1420" i="1" s="1"/>
  <c r="K1420" i="1" a="1"/>
  <c r="K1420" i="1" s="1"/>
  <c r="M1423" i="1" a="1"/>
  <c r="M1423" i="1"/>
  <c r="M1421" i="1" a="1"/>
  <c r="M1421" i="1"/>
  <c r="O1422" i="1" a="1"/>
  <c r="O1422" i="1" s="1"/>
  <c r="F1418" i="1" a="1"/>
  <c r="F1418" i="1"/>
  <c r="K1416" i="1" a="1"/>
  <c r="K1416" i="1" s="1"/>
  <c r="N1417" i="1" a="1"/>
  <c r="N1417" i="1" s="1"/>
  <c r="O1416" i="1" a="1"/>
  <c r="O1416" i="1" s="1"/>
  <c r="H1417" i="1" a="1"/>
  <c r="H1417" i="1" s="1"/>
  <c r="F1417" i="1" a="1"/>
  <c r="F1417" i="1" s="1"/>
  <c r="I1416" i="1" a="1"/>
  <c r="I1416" i="1" s="1"/>
  <c r="Q1417" i="1" a="1"/>
  <c r="Q1417" i="1"/>
  <c r="M1416" i="1" a="1"/>
  <c r="M1416" i="1" s="1"/>
  <c r="P1418" i="1" a="1"/>
  <c r="P1418" i="1"/>
  <c r="G1416" i="1" a="1"/>
  <c r="G1416" i="1" s="1"/>
  <c r="K1418" i="1" a="1"/>
  <c r="K1418" i="1" s="1"/>
  <c r="L1417" i="1" a="1"/>
  <c r="L1417" i="1"/>
  <c r="L1416" i="1" a="1"/>
  <c r="L1416" i="1"/>
  <c r="K1417" i="1" a="1"/>
  <c r="K1417" i="1"/>
  <c r="H1416" i="1" a="1"/>
  <c r="H1416" i="1"/>
  <c r="M1417" i="1" a="1"/>
  <c r="M1417" i="1" s="1"/>
  <c r="N1419" i="1" a="1"/>
  <c r="N1419" i="1" s="1"/>
  <c r="N1418" i="1" a="1"/>
  <c r="N1418" i="1" s="1"/>
  <c r="Q1416" i="1" a="1"/>
  <c r="Q1416" i="1" s="1"/>
  <c r="G1418" i="1" a="1"/>
  <c r="G1418" i="1" s="1"/>
  <c r="O1419" i="1" a="1"/>
  <c r="O1419" i="1" s="1"/>
  <c r="G1419" i="1" a="1"/>
  <c r="G1419" i="1"/>
  <c r="H1418" i="1" a="1"/>
  <c r="H1418" i="1"/>
  <c r="M1418" i="1" a="1"/>
  <c r="M1418" i="1" s="1"/>
  <c r="P1417" i="1" a="1"/>
  <c r="P1417" i="1"/>
  <c r="G1417" i="1" a="1"/>
  <c r="G1417" i="1"/>
  <c r="O1418" i="1" a="1"/>
  <c r="O1418" i="1"/>
  <c r="I1417" i="1" a="1"/>
  <c r="I1417" i="1"/>
  <c r="P1416" i="1" a="1"/>
  <c r="P1416" i="1" s="1"/>
  <c r="J1416" i="1" a="1"/>
  <c r="J1416" i="1" s="1"/>
  <c r="F1416" i="1" a="1"/>
  <c r="F1416" i="1" s="1"/>
  <c r="L1418" i="1" a="1"/>
  <c r="L1418" i="1" s="1"/>
  <c r="O1417" i="1" a="1"/>
  <c r="O1417" i="1" s="1"/>
  <c r="F1420" i="1" a="1"/>
  <c r="F1420" i="1" s="1"/>
  <c r="Q1419" i="1" a="1"/>
  <c r="Q1419" i="1"/>
  <c r="P1419" i="1" a="1"/>
  <c r="P1419" i="1" s="1"/>
  <c r="L1419" i="1" a="1"/>
  <c r="L1419" i="1"/>
  <c r="K1419" i="1" a="1"/>
  <c r="K1419" i="1" s="1"/>
  <c r="H1419" i="1" a="1"/>
  <c r="H1419" i="1" s="1"/>
  <c r="I1418" i="1" a="1"/>
  <c r="I1418" i="1"/>
  <c r="F1419" i="1" a="1"/>
  <c r="F1419" i="1" s="1"/>
  <c r="M1419" i="1" a="1"/>
  <c r="M1419" i="1" s="1"/>
  <c r="N1416" i="1" a="1"/>
  <c r="N1416" i="1"/>
  <c r="J1419" i="1" a="1"/>
  <c r="J1419" i="1" s="1"/>
  <c r="I1419" i="1" a="1"/>
  <c r="I1419" i="1" s="1"/>
  <c r="Q1418" i="1" a="1"/>
  <c r="Q1418" i="1" s="1"/>
  <c r="J1417" i="1" a="1"/>
  <c r="J1417" i="1" s="1"/>
  <c r="J1418" i="1" a="1"/>
  <c r="J1418" i="1" s="1"/>
  <c r="L1409" i="1" a="1"/>
  <c r="L1409" i="1"/>
  <c r="L1410" i="1" a="1"/>
  <c r="L1410" i="1" s="1"/>
  <c r="H1408" i="1" a="1"/>
  <c r="H1408" i="1"/>
  <c r="M1409" i="1" a="1"/>
  <c r="M1409" i="1"/>
  <c r="P1407" i="1" a="1"/>
  <c r="P1407" i="1"/>
  <c r="G1409" i="1" a="1"/>
  <c r="G1409" i="1"/>
  <c r="F1408" i="1" a="1"/>
  <c r="F1408" i="1"/>
  <c r="Q1409" i="1" a="1"/>
  <c r="Q1409" i="1"/>
  <c r="Q1408" i="1" a="1"/>
  <c r="Q1408" i="1" s="1"/>
  <c r="N1407" i="1" a="1"/>
  <c r="N1407" i="1" s="1"/>
  <c r="Q1410" i="1" a="1"/>
  <c r="Q1410" i="1" s="1"/>
  <c r="K1410" i="1" a="1"/>
  <c r="K1410" i="1" s="1"/>
  <c r="G1410" i="1" a="1"/>
  <c r="G1410" i="1" s="1"/>
  <c r="J1407" i="1" a="1"/>
  <c r="J1407" i="1" s="1"/>
  <c r="I1407" i="1" a="1"/>
  <c r="I1407" i="1"/>
  <c r="O1409" i="1" a="1"/>
  <c r="O1409" i="1" s="1"/>
  <c r="J1408" i="1" a="1"/>
  <c r="J1408" i="1" s="1"/>
  <c r="F1409" i="1" a="1"/>
  <c r="F1409" i="1"/>
  <c r="Q1407" i="1" a="1"/>
  <c r="Q1407" i="1" s="1"/>
  <c r="L1407" i="1" a="1"/>
  <c r="L1407" i="1" s="1"/>
  <c r="H1409" i="1" a="1"/>
  <c r="H1409" i="1" s="1"/>
  <c r="N1410" i="1" a="1"/>
  <c r="N1410" i="1"/>
  <c r="M1407" i="1" a="1"/>
  <c r="M1407" i="1" s="1"/>
  <c r="P1409" i="1" a="1"/>
  <c r="P1409" i="1" s="1"/>
  <c r="O1407" i="1" a="1"/>
  <c r="O1407" i="1" s="1"/>
  <c r="H1407" i="1" a="1"/>
  <c r="H1407" i="1" s="1"/>
  <c r="J1409" i="1" a="1"/>
  <c r="J1409" i="1" s="1"/>
  <c r="I1408" i="1" a="1"/>
  <c r="I1408" i="1" s="1"/>
  <c r="K1407" i="1" a="1"/>
  <c r="K1407" i="1" s="1"/>
  <c r="O1410" i="1" a="1"/>
  <c r="O1410" i="1"/>
  <c r="H1410" i="1" a="1"/>
  <c r="H1410" i="1" s="1"/>
  <c r="N1408" i="1" a="1"/>
  <c r="N1408" i="1"/>
  <c r="L1408" i="1" a="1"/>
  <c r="L1408" i="1" s="1"/>
  <c r="N1409" i="1" a="1"/>
  <c r="N1409" i="1"/>
  <c r="G1407" i="1" a="1"/>
  <c r="G1407" i="1" s="1"/>
  <c r="F1410" i="1" a="1"/>
  <c r="F1410" i="1"/>
  <c r="F1407" i="1" a="1"/>
  <c r="F1407" i="1"/>
  <c r="P1408" i="1" a="1"/>
  <c r="P1408" i="1" s="1"/>
  <c r="M1408" i="1" a="1"/>
  <c r="M1408" i="1" s="1"/>
  <c r="K1408" i="1" a="1"/>
  <c r="K1408" i="1" s="1"/>
  <c r="I1410" i="1" a="1"/>
  <c r="I1410" i="1" s="1"/>
  <c r="K1409" i="1" a="1"/>
  <c r="K1409" i="1" s="1"/>
  <c r="I1409" i="1" a="1"/>
  <c r="I1409" i="1" s="1"/>
  <c r="G1408" i="1" a="1"/>
  <c r="G1408" i="1"/>
  <c r="J1410" i="1" a="1"/>
  <c r="J1410" i="1"/>
  <c r="P1410" i="1" a="1"/>
  <c r="P1410" i="1" s="1"/>
  <c r="O1408" i="1" a="1"/>
  <c r="O1408" i="1"/>
  <c r="M1410" i="1" a="1"/>
  <c r="M1410" i="1" s="1"/>
  <c r="H1404" i="1" a="1"/>
  <c r="H1404" i="1" s="1"/>
  <c r="N1403" i="1" a="1"/>
  <c r="N1403" i="1"/>
  <c r="F1401" i="1" a="1"/>
  <c r="F1401" i="1"/>
  <c r="G1405" i="1" a="1"/>
  <c r="G1405" i="1" s="1"/>
  <c r="O1403" i="1" a="1"/>
  <c r="O1403" i="1" s="1"/>
  <c r="K1401" i="1" a="1"/>
  <c r="K1401" i="1" s="1"/>
  <c r="L1402" i="1" a="1"/>
  <c r="L1402" i="1" s="1"/>
  <c r="J1403" i="1" a="1"/>
  <c r="J1403" i="1" s="1"/>
  <c r="G1404" i="1" a="1"/>
  <c r="G1404" i="1" s="1"/>
  <c r="O1405" i="1" a="1"/>
  <c r="O1405" i="1" s="1"/>
  <c r="N1405" i="1" a="1"/>
  <c r="N1405" i="1" s="1"/>
  <c r="O1404" i="1" a="1"/>
  <c r="O1404" i="1"/>
  <c r="M1404" i="1" a="1"/>
  <c r="M1404" i="1" s="1"/>
  <c r="I1404" i="1" a="1"/>
  <c r="I1404" i="1"/>
  <c r="K1404" i="1" a="1"/>
  <c r="K1404" i="1"/>
  <c r="H1402" i="1" a="1"/>
  <c r="H1402" i="1"/>
  <c r="N1401" i="1" a="1"/>
  <c r="N1401" i="1"/>
  <c r="H1401" i="1" a="1"/>
  <c r="H1401" i="1" s="1"/>
  <c r="J1404" i="1" a="1"/>
  <c r="J1404" i="1" s="1"/>
  <c r="Q1402" i="1" a="1"/>
  <c r="Q1402" i="1" s="1"/>
  <c r="K1403" i="1" a="1"/>
  <c r="K1403" i="1" s="1"/>
  <c r="O1402" i="1" a="1"/>
  <c r="O1402" i="1" s="1"/>
  <c r="G1401" i="1" a="1"/>
  <c r="G1401" i="1"/>
  <c r="F1402" i="1" a="1"/>
  <c r="F1402" i="1" s="1"/>
  <c r="M1401" i="1" a="1"/>
  <c r="M1401" i="1"/>
  <c r="L1401" i="1" a="1"/>
  <c r="L1401" i="1" s="1"/>
  <c r="J1401" i="1" a="1"/>
  <c r="J1401" i="1"/>
  <c r="I1401" i="1" a="1"/>
  <c r="I1401" i="1" s="1"/>
  <c r="L1404" i="1" a="1"/>
  <c r="L1404" i="1"/>
  <c r="I1402" i="1" a="1"/>
  <c r="I1402" i="1" s="1"/>
  <c r="J1405" i="1" a="1"/>
  <c r="J1405" i="1"/>
  <c r="H1403" i="1" a="1"/>
  <c r="H1403" i="1" s="1"/>
  <c r="P1404" i="1" a="1"/>
  <c r="P1404" i="1" s="1"/>
  <c r="G1402" i="1" a="1"/>
  <c r="G1402" i="1" s="1"/>
  <c r="P1401" i="1" a="1"/>
  <c r="P1401" i="1" s="1"/>
  <c r="I1405" i="1" a="1"/>
  <c r="I1405" i="1" s="1"/>
  <c r="M1403" i="1" a="1"/>
  <c r="M1403" i="1" s="1"/>
  <c r="K1402" i="1" a="1"/>
  <c r="K1402" i="1"/>
  <c r="F1403" i="1" a="1"/>
  <c r="F1403" i="1"/>
  <c r="H1405" i="1" a="1"/>
  <c r="H1405" i="1"/>
  <c r="N1404" i="1" a="1"/>
  <c r="N1404" i="1" s="1"/>
  <c r="P1402" i="1" a="1"/>
  <c r="P1402" i="1"/>
  <c r="O1401" i="1" a="1"/>
  <c r="O1401" i="1" s="1"/>
  <c r="Q1403" i="1" a="1"/>
  <c r="Q1403" i="1"/>
  <c r="P1403" i="1" a="1"/>
  <c r="P1403" i="1"/>
  <c r="I1403" i="1" a="1"/>
  <c r="I1403" i="1" s="1"/>
  <c r="N1402" i="1" a="1"/>
  <c r="N1402" i="1" s="1"/>
  <c r="Q1401" i="1" a="1"/>
  <c r="Q1401" i="1" s="1"/>
  <c r="G1403" i="1" a="1"/>
  <c r="G1403" i="1" s="1"/>
  <c r="Q1405" i="1" a="1"/>
  <c r="Q1405" i="1" s="1"/>
  <c r="Q1404" i="1" a="1"/>
  <c r="Q1404" i="1" s="1"/>
  <c r="F1405" i="1" a="1"/>
  <c r="F1405" i="1"/>
  <c r="F1404" i="1" a="1"/>
  <c r="F1404" i="1"/>
  <c r="J1402" i="1" a="1"/>
  <c r="J1402" i="1" s="1"/>
  <c r="L1403" i="1" a="1"/>
  <c r="L1403" i="1" s="1"/>
  <c r="P1405" i="1" a="1"/>
  <c r="P1405" i="1"/>
  <c r="M1405" i="1" a="1"/>
  <c r="M1405" i="1"/>
  <c r="M1402" i="1" a="1"/>
  <c r="M1402" i="1" s="1"/>
  <c r="L1405" i="1" a="1"/>
  <c r="L1405" i="1"/>
  <c r="K1405" i="1" a="1"/>
  <c r="K1405" i="1" s="1"/>
  <c r="J1371" i="1" a="1"/>
  <c r="J1371" i="1" s="1"/>
  <c r="H1373" i="1" a="1"/>
  <c r="H1373" i="1" s="1"/>
  <c r="Q1371" i="1" a="1"/>
  <c r="Q1371" i="1" s="1"/>
  <c r="P1372" i="1" a="1"/>
  <c r="P1372" i="1" s="1"/>
  <c r="H1370" i="1" a="1"/>
  <c r="H1370" i="1"/>
  <c r="O1373" i="1" a="1"/>
  <c r="O1373" i="1"/>
  <c r="K1372" i="1" a="1"/>
  <c r="K1372" i="1" s="1"/>
  <c r="K1370" i="1" a="1"/>
  <c r="K1370" i="1"/>
  <c r="G1370" i="1" a="1"/>
  <c r="G1370" i="1" s="1"/>
  <c r="F1370" i="1" a="1"/>
  <c r="F1370" i="1"/>
  <c r="P1369" i="1" a="1"/>
  <c r="P1369" i="1" s="1"/>
  <c r="G1371" i="1" a="1"/>
  <c r="G1371" i="1"/>
  <c r="Q1374" i="1" a="1"/>
  <c r="Q1374" i="1"/>
  <c r="P1374" i="1" a="1"/>
  <c r="P1374" i="1" s="1"/>
  <c r="O1374" i="1" a="1"/>
  <c r="O1374" i="1" s="1"/>
  <c r="I1371" i="1" a="1"/>
  <c r="I1371" i="1" s="1"/>
  <c r="J1374" i="1" a="1"/>
  <c r="J1374" i="1" s="1"/>
  <c r="H1374" i="1" a="1"/>
  <c r="H1374" i="1" s="1"/>
  <c r="M1373" i="1" a="1"/>
  <c r="M1373" i="1"/>
  <c r="Q1373" i="1" a="1"/>
  <c r="Q1373" i="1" s="1"/>
  <c r="K1373" i="1" a="1"/>
  <c r="K1373" i="1"/>
  <c r="Q1372" i="1" a="1"/>
  <c r="Q1372" i="1"/>
  <c r="I1372" i="1" a="1"/>
  <c r="I1372" i="1"/>
  <c r="M1370" i="1" a="1"/>
  <c r="M1370" i="1" s="1"/>
  <c r="J1370" i="1" a="1"/>
  <c r="J1370" i="1"/>
  <c r="N1373" i="1" a="1"/>
  <c r="N1373" i="1" s="1"/>
  <c r="Q1369" i="1" a="1"/>
  <c r="Q1369" i="1"/>
  <c r="N1371" i="1" a="1"/>
  <c r="N1371" i="1" s="1"/>
  <c r="N1374" i="1" a="1"/>
  <c r="N1374" i="1" s="1"/>
  <c r="M1374" i="1" a="1"/>
  <c r="M1374" i="1" s="1"/>
  <c r="L1374" i="1" a="1"/>
  <c r="L1374" i="1" s="1"/>
  <c r="I1374" i="1" a="1"/>
  <c r="I1374" i="1" s="1"/>
  <c r="G1373" i="1" a="1"/>
  <c r="G1373" i="1" s="1"/>
  <c r="Q1370" i="1" a="1"/>
  <c r="Q1370" i="1"/>
  <c r="I1373" i="1" a="1"/>
  <c r="I1373" i="1"/>
  <c r="L1372" i="1" a="1"/>
  <c r="L1372" i="1" s="1"/>
  <c r="J1372" i="1" a="1"/>
  <c r="J1372" i="1"/>
  <c r="P1371" i="1" a="1"/>
  <c r="P1371" i="1" s="1"/>
  <c r="K1371" i="1" a="1"/>
  <c r="K1371" i="1" s="1"/>
  <c r="I1370" i="1" a="1"/>
  <c r="I1370" i="1" s="1"/>
  <c r="H1371" i="1" a="1"/>
  <c r="H1371" i="1"/>
  <c r="N1370" i="1" a="1"/>
  <c r="N1370" i="1"/>
  <c r="F1371" i="1" a="1"/>
  <c r="F1371" i="1"/>
  <c r="O1369" i="1" a="1"/>
  <c r="O1369" i="1" s="1"/>
  <c r="G1374" i="1" a="1"/>
  <c r="G1374" i="1" s="1"/>
  <c r="F1373" i="1" a="1"/>
  <c r="F1373" i="1" s="1"/>
  <c r="P1373" i="1" a="1"/>
  <c r="P1373" i="1"/>
  <c r="L1373" i="1" a="1"/>
  <c r="L1373" i="1" s="1"/>
  <c r="J1373" i="1" a="1"/>
  <c r="J1373" i="1"/>
  <c r="O1372" i="1" a="1"/>
  <c r="O1372" i="1" s="1"/>
  <c r="N1372" i="1" a="1"/>
  <c r="N1372" i="1"/>
  <c r="F1372" i="1" a="1"/>
  <c r="F1372" i="1" s="1"/>
  <c r="N1369" i="1" a="1"/>
  <c r="N1369" i="1"/>
  <c r="G1372" i="1" a="1"/>
  <c r="G1372" i="1" s="1"/>
  <c r="M1372" i="1" a="1"/>
  <c r="M1372" i="1" s="1"/>
  <c r="L1371" i="1" a="1"/>
  <c r="L1371" i="1" s="1"/>
  <c r="O1370" i="1" a="1"/>
  <c r="O1370" i="1" s="1"/>
  <c r="O1371" i="1" a="1"/>
  <c r="O1371" i="1" s="1"/>
  <c r="M1371" i="1" a="1"/>
  <c r="M1371" i="1" s="1"/>
  <c r="P1370" i="1" a="1"/>
  <c r="P1370" i="1" s="1"/>
  <c r="H1372" i="1" a="1"/>
  <c r="H1372" i="1"/>
  <c r="L1370" i="1" a="1"/>
  <c r="L1370" i="1"/>
  <c r="K1374" i="1" a="1"/>
  <c r="K1374" i="1"/>
  <c r="F1374" i="1" a="1"/>
  <c r="F1374" i="1"/>
  <c r="O1365" i="1" a="1"/>
  <c r="O1365" i="1" s="1"/>
  <c r="J1365" i="1" a="1"/>
  <c r="J1365" i="1"/>
  <c r="M1364" i="1" a="1"/>
  <c r="M1364" i="1"/>
  <c r="I1365" i="1" a="1"/>
  <c r="I1365" i="1"/>
  <c r="G1365" i="1" a="1"/>
  <c r="G1365" i="1" s="1"/>
  <c r="F1367" i="1" a="1"/>
  <c r="F1367" i="1" s="1"/>
  <c r="K1365" i="1" a="1"/>
  <c r="K1365" i="1" s="1"/>
  <c r="P1366" i="1" a="1"/>
  <c r="P1366" i="1" s="1"/>
  <c r="F1366" i="1" a="1"/>
  <c r="F1366" i="1" s="1"/>
  <c r="Q1364" i="1" a="1"/>
  <c r="Q1364" i="1" s="1"/>
  <c r="H1365" i="1" a="1"/>
  <c r="H1365" i="1"/>
  <c r="F1369" i="1" a="1"/>
  <c r="F1369" i="1"/>
  <c r="K1369" i="1" a="1"/>
  <c r="K1369" i="1"/>
  <c r="L1369" i="1" a="1"/>
  <c r="L1369" i="1" s="1"/>
  <c r="H1368" i="1" a="1"/>
  <c r="H1368" i="1"/>
  <c r="H1369" i="1" a="1"/>
  <c r="H1369" i="1"/>
  <c r="L1368" i="1" a="1"/>
  <c r="L1368" i="1" s="1"/>
  <c r="I1367" i="1" a="1"/>
  <c r="I1367" i="1"/>
  <c r="J1366" i="1" a="1"/>
  <c r="J1366" i="1" s="1"/>
  <c r="I1368" i="1" a="1"/>
  <c r="I1368" i="1"/>
  <c r="G1367" i="1" a="1"/>
  <c r="G1367" i="1"/>
  <c r="H1366" i="1" a="1"/>
  <c r="H1366" i="1" s="1"/>
  <c r="F1365" i="1" a="1"/>
  <c r="F1365" i="1" s="1"/>
  <c r="N1368" i="1" a="1"/>
  <c r="N1368" i="1" s="1"/>
  <c r="I1369" i="1" a="1"/>
  <c r="I1369" i="1" s="1"/>
  <c r="L1365" i="1" a="1"/>
  <c r="L1365" i="1" s="1"/>
  <c r="P1364" i="1" a="1"/>
  <c r="P1364" i="1"/>
  <c r="J1364" i="1" a="1"/>
  <c r="J1364" i="1"/>
  <c r="P1367" i="1" a="1"/>
  <c r="P1367" i="1"/>
  <c r="O1366" i="1" a="1"/>
  <c r="O1366" i="1" s="1"/>
  <c r="M1365" i="1" a="1"/>
  <c r="M1365" i="1"/>
  <c r="I1366" i="1" a="1"/>
  <c r="I1366" i="1"/>
  <c r="L1366" i="1" a="1"/>
  <c r="L1366" i="1"/>
  <c r="O1367" i="1" a="1"/>
  <c r="O1367" i="1" s="1"/>
  <c r="O1364" i="1" a="1"/>
  <c r="O1364" i="1"/>
  <c r="M1369" i="1" a="1"/>
  <c r="M1369" i="1" s="1"/>
  <c r="N1367" i="1" a="1"/>
  <c r="N1367" i="1" s="1"/>
  <c r="M1366" i="1" a="1"/>
  <c r="M1366" i="1" s="1"/>
  <c r="L1364" i="1" a="1"/>
  <c r="L1364" i="1"/>
  <c r="J1369" i="1" a="1"/>
  <c r="J1369" i="1"/>
  <c r="G1369" i="1" a="1"/>
  <c r="G1369" i="1" s="1"/>
  <c r="P1365" i="1" a="1"/>
  <c r="P1365" i="1"/>
  <c r="Q1368" i="1" a="1"/>
  <c r="Q1368" i="1" s="1"/>
  <c r="P1368" i="1" a="1"/>
  <c r="P1368" i="1"/>
  <c r="O1368" i="1" a="1"/>
  <c r="O1368" i="1"/>
  <c r="M1368" i="1" a="1"/>
  <c r="M1368" i="1"/>
  <c r="M1367" i="1" a="1"/>
  <c r="M1367" i="1"/>
  <c r="K1368" i="1" a="1"/>
  <c r="K1368" i="1"/>
  <c r="N1366" i="1" a="1"/>
  <c r="N1366" i="1" s="1"/>
  <c r="J1368" i="1" a="1"/>
  <c r="J1368" i="1" s="1"/>
  <c r="G1368" i="1" a="1"/>
  <c r="G1368" i="1" s="1"/>
  <c r="F1368" i="1" a="1"/>
  <c r="F1368" i="1" s="1"/>
  <c r="Q1367" i="1" a="1"/>
  <c r="Q1367" i="1"/>
  <c r="L1367" i="1" a="1"/>
  <c r="L1367" i="1"/>
  <c r="N1365" i="1" a="1"/>
  <c r="N1365" i="1" s="1"/>
  <c r="K1367" i="1" a="1"/>
  <c r="K1367" i="1" s="1"/>
  <c r="Q1365" i="1" a="1"/>
  <c r="Q1365" i="1" s="1"/>
  <c r="J1367" i="1" a="1"/>
  <c r="J1367" i="1"/>
  <c r="K1364" i="1" a="1"/>
  <c r="K1364" i="1"/>
  <c r="H1367" i="1" a="1"/>
  <c r="H1367" i="1" s="1"/>
  <c r="N1364" i="1" a="1"/>
  <c r="N1364" i="1" s="1"/>
  <c r="Q1366" i="1" a="1"/>
  <c r="Q1366" i="1" s="1"/>
  <c r="K1366" i="1" a="1"/>
  <c r="K1366" i="1"/>
  <c r="G1366" i="1" a="1"/>
  <c r="G1366" i="1" s="1"/>
  <c r="J1360" i="1" a="1"/>
  <c r="J1360" i="1" s="1"/>
  <c r="N1359" i="1" a="1"/>
  <c r="N1359" i="1" s="1"/>
  <c r="K1363" i="1" a="1"/>
  <c r="K1363" i="1" s="1"/>
  <c r="F1360" i="1" a="1"/>
  <c r="F1360" i="1"/>
  <c r="G1363" i="1" a="1"/>
  <c r="G1363" i="1" s="1"/>
  <c r="O1361" i="1" a="1"/>
  <c r="O1361" i="1"/>
  <c r="J1363" i="1" a="1"/>
  <c r="J1363" i="1"/>
  <c r="I1363" i="1" a="1"/>
  <c r="I1363" i="1" s="1"/>
  <c r="L1361" i="1" a="1"/>
  <c r="L1361" i="1" s="1"/>
  <c r="J1362" i="1" a="1"/>
  <c r="J1362" i="1"/>
  <c r="H1363" i="1" a="1"/>
  <c r="H1363" i="1"/>
  <c r="J1359" i="1" a="1"/>
  <c r="J1359" i="1"/>
  <c r="I1364" i="1" a="1"/>
  <c r="I1364" i="1" s="1"/>
  <c r="H1364" i="1" a="1"/>
  <c r="H1364" i="1" s="1"/>
  <c r="G1364" i="1" a="1"/>
  <c r="G1364" i="1" s="1"/>
  <c r="H1359" i="1" a="1"/>
  <c r="H1359" i="1" s="1"/>
  <c r="H1361" i="1" a="1"/>
  <c r="H1361" i="1"/>
  <c r="K1359" i="1" a="1"/>
  <c r="K1359" i="1"/>
  <c r="M1363" i="1" a="1"/>
  <c r="M1363" i="1"/>
  <c r="F1364" i="1" a="1"/>
  <c r="F1364" i="1" s="1"/>
  <c r="Q1363" i="1" a="1"/>
  <c r="Q1363" i="1" s="1"/>
  <c r="O1363" i="1" a="1"/>
  <c r="O1363" i="1"/>
  <c r="N1363" i="1" a="1"/>
  <c r="N1363" i="1" s="1"/>
  <c r="L1362" i="1" a="1"/>
  <c r="L1362" i="1" s="1"/>
  <c r="O1359" i="1" a="1"/>
  <c r="O1359" i="1"/>
  <c r="L1363" i="1" a="1"/>
  <c r="L1363" i="1" s="1"/>
  <c r="J1361" i="1" a="1"/>
  <c r="J1361" i="1"/>
  <c r="I1361" i="1" a="1"/>
  <c r="I1361" i="1" s="1"/>
  <c r="N1362" i="1" a="1"/>
  <c r="N1362" i="1" s="1"/>
  <c r="F1359" i="1" a="1"/>
  <c r="F1359" i="1" s="1"/>
  <c r="H1362" i="1" a="1"/>
  <c r="H1362" i="1" s="1"/>
  <c r="Q1361" i="1" a="1"/>
  <c r="Q1361" i="1"/>
  <c r="G1361" i="1" a="1"/>
  <c r="G1361" i="1" s="1"/>
  <c r="N1360" i="1" a="1"/>
  <c r="N1360" i="1" s="1"/>
  <c r="F1363" i="1" a="1"/>
  <c r="F1363" i="1"/>
  <c r="O1362" i="1" a="1"/>
  <c r="O1362" i="1" s="1"/>
  <c r="M1362" i="1" a="1"/>
  <c r="M1362" i="1" s="1"/>
  <c r="Q1360" i="1" a="1"/>
  <c r="Q1360" i="1" s="1"/>
  <c r="Q1359" i="1" a="1"/>
  <c r="Q1359" i="1"/>
  <c r="G1362" i="1" a="1"/>
  <c r="G1362" i="1" s="1"/>
  <c r="N1361" i="1" a="1"/>
  <c r="N1361" i="1"/>
  <c r="K1360" i="1" a="1"/>
  <c r="K1360" i="1" s="1"/>
  <c r="I1359" i="1" a="1"/>
  <c r="I1359" i="1" s="1"/>
  <c r="M1359" i="1" a="1"/>
  <c r="M1359" i="1" s="1"/>
  <c r="Q1362" i="1" a="1"/>
  <c r="Q1362" i="1"/>
  <c r="K1361" i="1" a="1"/>
  <c r="K1361" i="1" s="1"/>
  <c r="P1362" i="1" a="1"/>
  <c r="P1362" i="1" s="1"/>
  <c r="K1362" i="1" a="1"/>
  <c r="K1362" i="1" s="1"/>
  <c r="L1359" i="1" a="1"/>
  <c r="L1359" i="1"/>
  <c r="P1361" i="1" a="1"/>
  <c r="P1361" i="1"/>
  <c r="F1361" i="1" a="1"/>
  <c r="F1361" i="1"/>
  <c r="G1360" i="1" a="1"/>
  <c r="G1360" i="1" s="1"/>
  <c r="F1362" i="1" a="1"/>
  <c r="F1362" i="1" s="1"/>
  <c r="H1360" i="1" a="1"/>
  <c r="H1360" i="1"/>
  <c r="M1361" i="1" a="1"/>
  <c r="M1361" i="1" s="1"/>
  <c r="O1360" i="1" a="1"/>
  <c r="O1360" i="1" s="1"/>
  <c r="L1360" i="1" a="1"/>
  <c r="L1360" i="1" s="1"/>
  <c r="P1359" i="1" a="1"/>
  <c r="P1359" i="1" s="1"/>
  <c r="G1359" i="1" a="1"/>
  <c r="G1359" i="1" s="1"/>
  <c r="M1360" i="1" a="1"/>
  <c r="M1360" i="1" s="1"/>
  <c r="I1360" i="1" a="1"/>
  <c r="I1360" i="1" s="1"/>
  <c r="P1363" i="1" a="1"/>
  <c r="P1363" i="1"/>
  <c r="I1362" i="1" a="1"/>
  <c r="I1362" i="1" s="1"/>
  <c r="P1360" i="1" a="1"/>
  <c r="P1360" i="1" s="1"/>
  <c r="O1356" i="1" a="1"/>
  <c r="O1356" i="1" s="1"/>
  <c r="J1357" i="1" a="1"/>
  <c r="J1357" i="1"/>
  <c r="G1357" i="1" a="1"/>
  <c r="G1357" i="1"/>
  <c r="L1356" i="1" a="1"/>
  <c r="L1356" i="1"/>
  <c r="K1355" i="1" a="1"/>
  <c r="K1355" i="1" s="1"/>
  <c r="Q1355" i="1" a="1"/>
  <c r="Q1355" i="1" s="1"/>
  <c r="F1357" i="1" a="1"/>
  <c r="F1357" i="1" s="1"/>
  <c r="I1355" i="1" a="1"/>
  <c r="I1355" i="1" s="1"/>
  <c r="L1354" i="1" a="1"/>
  <c r="L1354" i="1" s="1"/>
  <c r="N1356" i="1" a="1"/>
  <c r="N1356" i="1"/>
  <c r="G1355" i="1" a="1"/>
  <c r="G1355" i="1" s="1"/>
  <c r="O1354" i="1" a="1"/>
  <c r="O1354" i="1"/>
  <c r="H1356" i="1" a="1"/>
  <c r="H1356" i="1" s="1"/>
  <c r="G1356" i="1" a="1"/>
  <c r="G1356" i="1"/>
  <c r="O1353" i="1" a="1"/>
  <c r="O1353" i="1" s="1"/>
  <c r="P1353" i="1" a="1"/>
  <c r="P1353" i="1" s="1"/>
  <c r="Q1353" i="1" a="1"/>
  <c r="Q1353" i="1"/>
  <c r="P1354" i="1" a="1"/>
  <c r="P1354" i="1"/>
  <c r="J1355" i="1" a="1"/>
  <c r="J1355" i="1" s="1"/>
  <c r="M1354" i="1" a="1"/>
  <c r="M1354" i="1" s="1"/>
  <c r="H1354" i="1" a="1"/>
  <c r="H1354" i="1" s="1"/>
  <c r="H1355" i="1" a="1"/>
  <c r="H1355" i="1" s="1"/>
  <c r="K1354" i="1" a="1"/>
  <c r="K1354" i="1"/>
  <c r="Q1358" i="1" a="1"/>
  <c r="Q1358" i="1" s="1"/>
  <c r="I1354" i="1" a="1"/>
  <c r="I1354" i="1" s="1"/>
  <c r="P1358" i="1" a="1"/>
  <c r="P1358" i="1"/>
  <c r="N1358" i="1" a="1"/>
  <c r="N1358" i="1"/>
  <c r="I1358" i="1" a="1"/>
  <c r="I1358" i="1"/>
  <c r="P1355" i="1" a="1"/>
  <c r="P1355" i="1" s="1"/>
  <c r="O1358" i="1" a="1"/>
  <c r="O1358" i="1"/>
  <c r="J1358" i="1" a="1"/>
  <c r="J1358" i="1"/>
  <c r="H1358" i="1" a="1"/>
  <c r="H1358" i="1" s="1"/>
  <c r="P1357" i="1" a="1"/>
  <c r="P1357" i="1" s="1"/>
  <c r="M1355" i="1" a="1"/>
  <c r="M1355" i="1" s="1"/>
  <c r="F1354" i="1" a="1"/>
  <c r="F1354" i="1" s="1"/>
  <c r="L1358" i="1" a="1"/>
  <c r="L1358" i="1" s="1"/>
  <c r="M1357" i="1" a="1"/>
  <c r="M1357" i="1"/>
  <c r="H1357" i="1" a="1"/>
  <c r="H1357" i="1"/>
  <c r="P1356" i="1" a="1"/>
  <c r="P1356" i="1"/>
  <c r="M1356" i="1" a="1"/>
  <c r="M1356" i="1" s="1"/>
  <c r="K1356" i="1" a="1"/>
  <c r="K1356" i="1" s="1"/>
  <c r="L1355" i="1" a="1"/>
  <c r="L1355" i="1"/>
  <c r="N1354" i="1" a="1"/>
  <c r="N1354" i="1"/>
  <c r="J1354" i="1" a="1"/>
  <c r="J1354" i="1"/>
  <c r="O1357" i="1" a="1"/>
  <c r="O1357" i="1" s="1"/>
  <c r="J1356" i="1" a="1"/>
  <c r="J1356" i="1"/>
  <c r="N1355" i="1" a="1"/>
  <c r="N1355" i="1"/>
  <c r="Q1354" i="1" a="1"/>
  <c r="Q1354" i="1" s="1"/>
  <c r="N1353" i="1" a="1"/>
  <c r="N1353" i="1" s="1"/>
  <c r="M1358" i="1" a="1"/>
  <c r="M1358" i="1" s="1"/>
  <c r="K1358" i="1" a="1"/>
  <c r="K1358" i="1" s="1"/>
  <c r="O1355" i="1" a="1"/>
  <c r="O1355" i="1" s="1"/>
  <c r="G1358" i="1" a="1"/>
  <c r="G1358" i="1"/>
  <c r="F1358" i="1" a="1"/>
  <c r="F1358" i="1" s="1"/>
  <c r="I1356" i="1" a="1"/>
  <c r="I1356" i="1"/>
  <c r="Q1356" i="1" a="1"/>
  <c r="Q1356" i="1" s="1"/>
  <c r="G1354" i="1" a="1"/>
  <c r="G1354" i="1"/>
  <c r="Q1357" i="1" a="1"/>
  <c r="Q1357" i="1" s="1"/>
  <c r="N1357" i="1" a="1"/>
  <c r="N1357" i="1"/>
  <c r="L1357" i="1" a="1"/>
  <c r="L1357" i="1" s="1"/>
  <c r="F1356" i="1" a="1"/>
  <c r="F1356" i="1"/>
  <c r="I1357" i="1" a="1"/>
  <c r="I1357" i="1"/>
  <c r="F1355" i="1" a="1"/>
  <c r="F1355" i="1" s="1"/>
  <c r="K1357" i="1" a="1"/>
  <c r="K1357" i="1"/>
  <c r="H1352" i="1" a="1"/>
  <c r="H1352" i="1"/>
  <c r="N1349" i="1" a="1"/>
  <c r="N1349" i="1" s="1"/>
  <c r="F1353" i="1" a="1"/>
  <c r="F1353" i="1"/>
  <c r="O1348" i="1" a="1"/>
  <c r="O1348" i="1"/>
  <c r="L1352" i="1" a="1"/>
  <c r="L1352" i="1"/>
  <c r="K1352" i="1" a="1"/>
  <c r="K1352" i="1"/>
  <c r="O1350" i="1" a="1"/>
  <c r="O1350" i="1" s="1"/>
  <c r="L1350" i="1" a="1"/>
  <c r="L1350" i="1"/>
  <c r="J1349" i="1" a="1"/>
  <c r="J1349" i="1"/>
  <c r="I1348" i="1" a="1"/>
  <c r="I1348" i="1"/>
  <c r="P1347" i="1" a="1"/>
  <c r="P1347" i="1" s="1"/>
  <c r="G1350" i="1" a="1"/>
  <c r="G1350" i="1"/>
  <c r="K1350" i="1" a="1"/>
  <c r="K1350" i="1" s="1"/>
  <c r="F1350" i="1" a="1"/>
  <c r="F1350" i="1"/>
  <c r="O1352" i="1" a="1"/>
  <c r="O1352" i="1" s="1"/>
  <c r="K1349" i="1" a="1"/>
  <c r="K1349" i="1" s="1"/>
  <c r="I1352" i="1" a="1"/>
  <c r="I1352" i="1" s="1"/>
  <c r="H1349" i="1" a="1"/>
  <c r="H1349" i="1" s="1"/>
  <c r="P1350" i="1" a="1"/>
  <c r="P1350" i="1" s="1"/>
  <c r="H1353" i="1" a="1"/>
  <c r="H1353" i="1"/>
  <c r="J1352" i="1" a="1"/>
  <c r="J1352" i="1" s="1"/>
  <c r="Q1347" i="1" a="1"/>
  <c r="Q1347" i="1"/>
  <c r="P1349" i="1" a="1"/>
  <c r="P1349" i="1" s="1"/>
  <c r="J1348" i="1" a="1"/>
  <c r="J1348" i="1"/>
  <c r="N1350" i="1" a="1"/>
  <c r="N1350" i="1"/>
  <c r="Q1349" i="1" a="1"/>
  <c r="Q1349" i="1"/>
  <c r="F1349" i="1" a="1"/>
  <c r="F1349" i="1" s="1"/>
  <c r="M1350" i="1" a="1"/>
  <c r="M1350" i="1"/>
  <c r="L1353" i="1" a="1"/>
  <c r="L1353" i="1" s="1"/>
  <c r="J1353" i="1" a="1"/>
  <c r="J1353" i="1"/>
  <c r="G1352" i="1" a="1"/>
  <c r="G1352" i="1"/>
  <c r="M1348" i="1" a="1"/>
  <c r="M1348" i="1"/>
  <c r="K1353" i="1" a="1"/>
  <c r="K1353" i="1" s="1"/>
  <c r="Q1348" i="1" a="1"/>
  <c r="Q1348" i="1"/>
  <c r="Q1352" i="1" a="1"/>
  <c r="Q1352" i="1"/>
  <c r="F1352" i="1" a="1"/>
  <c r="F1352" i="1" s="1"/>
  <c r="Q1350" i="1" a="1"/>
  <c r="Q1350" i="1"/>
  <c r="M1349" i="1" a="1"/>
  <c r="M1349" i="1"/>
  <c r="I1349" i="1" a="1"/>
  <c r="I1349" i="1" s="1"/>
  <c r="H1348" i="1" a="1"/>
  <c r="H1348" i="1" s="1"/>
  <c r="H1350" i="1" a="1"/>
  <c r="H1350" i="1" s="1"/>
  <c r="P1348" i="1" a="1"/>
  <c r="P1348" i="1"/>
  <c r="F1348" i="1" a="1"/>
  <c r="F1348" i="1" s="1"/>
  <c r="P1352" i="1" a="1"/>
  <c r="P1352" i="1"/>
  <c r="L1349" i="1" a="1"/>
  <c r="L1349" i="1"/>
  <c r="K1348" i="1" a="1"/>
  <c r="K1348" i="1" s="1"/>
  <c r="J1350" i="1" a="1"/>
  <c r="J1350" i="1" s="1"/>
  <c r="G1348" i="1" a="1"/>
  <c r="G1348" i="1" s="1"/>
  <c r="O1347" i="1" a="1"/>
  <c r="O1347" i="1" s="1"/>
  <c r="M1352" i="1" a="1"/>
  <c r="M1352" i="1" s="1"/>
  <c r="O1349" i="1" a="1"/>
  <c r="O1349" i="1"/>
  <c r="G1349" i="1" a="1"/>
  <c r="G1349" i="1" s="1"/>
  <c r="N1348" i="1" a="1"/>
  <c r="N1348" i="1" s="1"/>
  <c r="M1353" i="1" a="1"/>
  <c r="M1353" i="1"/>
  <c r="I1353" i="1" a="1"/>
  <c r="I1353" i="1" s="1"/>
  <c r="L1348" i="1" a="1"/>
  <c r="L1348" i="1" s="1"/>
  <c r="N1352" i="1" a="1"/>
  <c r="N1352" i="1" s="1"/>
  <c r="I1350" i="1" a="1"/>
  <c r="I1350" i="1" s="1"/>
  <c r="G1353" i="1" a="1"/>
  <c r="G1353" i="1"/>
  <c r="O1346" i="1" a="1"/>
  <c r="O1346" i="1" s="1"/>
  <c r="O1340" i="1" a="1"/>
  <c r="O1340" i="1"/>
  <c r="Q1338" i="1" a="1"/>
  <c r="Q1338" i="1"/>
  <c r="F1340" i="1" a="1"/>
  <c r="F1340" i="1"/>
  <c r="G1340" i="1" a="1"/>
  <c r="G1340" i="1" s="1"/>
  <c r="L1346" i="1" a="1"/>
  <c r="L1346" i="1" s="1"/>
  <c r="F1339" i="1" a="1"/>
  <c r="F1339" i="1" s="1"/>
  <c r="M1346" i="1" a="1"/>
  <c r="M1346" i="1"/>
  <c r="I1339" i="1" a="1"/>
  <c r="I1339" i="1" s="1"/>
  <c r="N1338" i="1" a="1"/>
  <c r="N1338" i="1" s="1"/>
  <c r="M1340" i="1" a="1"/>
  <c r="M1340" i="1"/>
  <c r="L1340" i="1" a="1"/>
  <c r="L1340" i="1" s="1"/>
  <c r="J1339" i="1" a="1"/>
  <c r="J1339" i="1" s="1"/>
  <c r="N1340" i="1" a="1"/>
  <c r="N1340" i="1" s="1"/>
  <c r="G1339" i="1" a="1"/>
  <c r="G1339" i="1"/>
  <c r="I1347" i="1" a="1"/>
  <c r="I1347" i="1" s="1"/>
  <c r="F1347" i="1" a="1"/>
  <c r="F1347" i="1"/>
  <c r="H1340" i="1" a="1"/>
  <c r="H1340" i="1"/>
  <c r="I1346" i="1" a="1"/>
  <c r="I1346" i="1"/>
  <c r="H1346" i="1" a="1"/>
  <c r="H1346" i="1" s="1"/>
  <c r="G1346" i="1" a="1"/>
  <c r="G1346" i="1"/>
  <c r="I1340" i="1" a="1"/>
  <c r="I1340" i="1" s="1"/>
  <c r="P1339" i="1" a="1"/>
  <c r="P1339" i="1"/>
  <c r="M1339" i="1" a="1"/>
  <c r="M1339" i="1" s="1"/>
  <c r="Q1340" i="1" a="1"/>
  <c r="Q1340" i="1" s="1"/>
  <c r="K1346" i="1" a="1"/>
  <c r="K1346" i="1"/>
  <c r="F1346" i="1" a="1"/>
  <c r="F1346" i="1"/>
  <c r="N1346" i="1" a="1"/>
  <c r="N1346" i="1"/>
  <c r="Q1339" i="1" a="1"/>
  <c r="Q1339" i="1" s="1"/>
  <c r="K1340" i="1" a="1"/>
  <c r="K1340" i="1" s="1"/>
  <c r="H1339" i="1" a="1"/>
  <c r="H1339" i="1"/>
  <c r="N1347" i="1" a="1"/>
  <c r="N1347" i="1" s="1"/>
  <c r="H1347" i="1" a="1"/>
  <c r="H1347" i="1"/>
  <c r="P1340" i="1" a="1"/>
  <c r="P1340" i="1"/>
  <c r="O1338" i="1" a="1"/>
  <c r="O1338" i="1" s="1"/>
  <c r="M1347" i="1" a="1"/>
  <c r="M1347" i="1" s="1"/>
  <c r="Q1346" i="1" a="1"/>
  <c r="Q1346" i="1"/>
  <c r="L1347" i="1" a="1"/>
  <c r="L1347" i="1" s="1"/>
  <c r="K1347" i="1" a="1"/>
  <c r="K1347" i="1"/>
  <c r="J1346" i="1" a="1"/>
  <c r="J1346" i="1"/>
  <c r="P1338" i="1" a="1"/>
  <c r="P1338" i="1"/>
  <c r="J1347" i="1" a="1"/>
  <c r="J1347" i="1"/>
  <c r="J1340" i="1" a="1"/>
  <c r="J1340" i="1"/>
  <c r="K1339" i="1" a="1"/>
  <c r="K1339" i="1" s="1"/>
  <c r="N1339" i="1" a="1"/>
  <c r="N1339" i="1" s="1"/>
  <c r="L1339" i="1" a="1"/>
  <c r="L1339" i="1"/>
  <c r="G1347" i="1" a="1"/>
  <c r="G1347" i="1" s="1"/>
  <c r="P1346" i="1" a="1"/>
  <c r="P1346" i="1"/>
  <c r="O1339" i="1" a="1"/>
  <c r="O1339" i="1" s="1"/>
  <c r="L1335" i="1" a="1"/>
  <c r="L1335" i="1"/>
  <c r="H1335" i="1" a="1"/>
  <c r="H1335" i="1" s="1"/>
  <c r="F1334" i="1" a="1"/>
  <c r="F1334" i="1" s="1"/>
  <c r="L1334" i="1" a="1"/>
  <c r="L1334" i="1" s="1"/>
  <c r="H1334" i="1" a="1"/>
  <c r="H1334" i="1" s="1"/>
  <c r="O1335" i="1" a="1"/>
  <c r="O1335" i="1"/>
  <c r="N1335" i="1" a="1"/>
  <c r="N1335" i="1"/>
  <c r="G1335" i="1" a="1"/>
  <c r="G1335" i="1"/>
  <c r="K1334" i="1" a="1"/>
  <c r="K1334" i="1"/>
  <c r="J1334" i="1" a="1"/>
  <c r="J1334" i="1"/>
  <c r="I1334" i="1" a="1"/>
  <c r="I1334" i="1" s="1"/>
  <c r="N1333" i="1" a="1"/>
  <c r="N1333" i="1" s="1"/>
  <c r="O1336" i="1" a="1"/>
  <c r="O1336" i="1"/>
  <c r="L1333" i="1" a="1"/>
  <c r="L1333" i="1" s="1"/>
  <c r="M1336" i="1" a="1"/>
  <c r="M1336" i="1" s="1"/>
  <c r="Q1335" i="1" a="1"/>
  <c r="Q1335" i="1" s="1"/>
  <c r="P1334" i="1" a="1"/>
  <c r="P1334" i="1" s="1"/>
  <c r="P1335" i="1" a="1"/>
  <c r="P1335" i="1"/>
  <c r="O1333" i="1" a="1"/>
  <c r="O1333" i="1" s="1"/>
  <c r="K1335" i="1" a="1"/>
  <c r="K1335" i="1"/>
  <c r="O1334" i="1" a="1"/>
  <c r="O1334" i="1"/>
  <c r="M1334" i="1" a="1"/>
  <c r="M1334" i="1"/>
  <c r="G1334" i="1" a="1"/>
  <c r="G1334" i="1"/>
  <c r="F1336" i="1" a="1"/>
  <c r="F1336" i="1"/>
  <c r="M1338" i="1" a="1"/>
  <c r="M1338" i="1"/>
  <c r="L1338" i="1" a="1"/>
  <c r="L1338" i="1" s="1"/>
  <c r="K1338" i="1" a="1"/>
  <c r="K1338" i="1" s="1"/>
  <c r="O1337" i="1" a="1"/>
  <c r="O1337" i="1" s="1"/>
  <c r="H1337" i="1" a="1"/>
  <c r="H1337" i="1" s="1"/>
  <c r="M1335" i="1" a="1"/>
  <c r="M1335" i="1"/>
  <c r="G1337" i="1" a="1"/>
  <c r="G1337" i="1" s="1"/>
  <c r="N1334" i="1" a="1"/>
  <c r="N1334" i="1"/>
  <c r="Q1337" i="1" a="1"/>
  <c r="Q1337" i="1"/>
  <c r="P1337" i="1" a="1"/>
  <c r="P1337" i="1" s="1"/>
  <c r="J1333" i="1" a="1"/>
  <c r="J1333" i="1" s="1"/>
  <c r="J1338" i="1" a="1"/>
  <c r="J1338" i="1" s="1"/>
  <c r="I1338" i="1" a="1"/>
  <c r="I1338" i="1"/>
  <c r="I1336" i="1" a="1"/>
  <c r="I1336" i="1" s="1"/>
  <c r="H1338" i="1" a="1"/>
  <c r="H1338" i="1"/>
  <c r="G1338" i="1" a="1"/>
  <c r="G1338" i="1"/>
  <c r="F1335" i="1" a="1"/>
  <c r="F1335" i="1"/>
  <c r="J1337" i="1" a="1"/>
  <c r="J1337" i="1"/>
  <c r="Q1334" i="1" a="1"/>
  <c r="Q1334" i="1" s="1"/>
  <c r="N1336" i="1" a="1"/>
  <c r="N1336" i="1" s="1"/>
  <c r="P1333" i="1" a="1"/>
  <c r="P1333" i="1" s="1"/>
  <c r="L1336" i="1" a="1"/>
  <c r="L1336" i="1" s="1"/>
  <c r="Q1333" i="1" a="1"/>
  <c r="Q1333" i="1"/>
  <c r="K1333" i="1" a="1"/>
  <c r="K1333" i="1"/>
  <c r="F1338" i="1" a="1"/>
  <c r="F1338" i="1"/>
  <c r="N1337" i="1" a="1"/>
  <c r="N1337" i="1" s="1"/>
  <c r="L1337" i="1" a="1"/>
  <c r="L1337" i="1"/>
  <c r="I1337" i="1" a="1"/>
  <c r="I1337" i="1"/>
  <c r="G1336" i="1" a="1"/>
  <c r="G1336" i="1"/>
  <c r="M1337" i="1" a="1"/>
  <c r="M1337" i="1"/>
  <c r="K1337" i="1" a="1"/>
  <c r="K1337" i="1"/>
  <c r="F1337" i="1" a="1"/>
  <c r="F1337" i="1" s="1"/>
  <c r="I1335" i="1" a="1"/>
  <c r="I1335" i="1" s="1"/>
  <c r="H1336" i="1" a="1"/>
  <c r="H1336" i="1" s="1"/>
  <c r="M1333" i="1" a="1"/>
  <c r="M1333" i="1" s="1"/>
  <c r="Q1336" i="1" a="1"/>
  <c r="Q1336" i="1" s="1"/>
  <c r="P1336" i="1" a="1"/>
  <c r="P1336" i="1"/>
  <c r="K1336" i="1" a="1"/>
  <c r="K1336" i="1"/>
  <c r="J1335" i="1" a="1"/>
  <c r="J1335" i="1" s="1"/>
  <c r="J1336" i="1" a="1"/>
  <c r="J1336" i="1" s="1"/>
  <c r="M1332" i="1" a="1"/>
  <c r="M1332" i="1" s="1"/>
  <c r="P1325" i="1" a="1"/>
  <c r="P1325" i="1" s="1"/>
  <c r="H1332" i="1" a="1"/>
  <c r="H1332" i="1" s="1"/>
  <c r="Q1332" i="1" a="1"/>
  <c r="Q1332" i="1"/>
  <c r="L1325" i="1" a="1"/>
  <c r="L1325" i="1" s="1"/>
  <c r="F1333" i="1" a="1"/>
  <c r="F1333" i="1"/>
  <c r="P1332" i="1" a="1"/>
  <c r="P1332" i="1" s="1"/>
  <c r="F1326" i="1" a="1"/>
  <c r="F1326" i="1"/>
  <c r="M1325" i="1" a="1"/>
  <c r="M1325" i="1" s="1"/>
  <c r="N1332" i="1" a="1"/>
  <c r="N1332" i="1"/>
  <c r="Q1326" i="1" a="1"/>
  <c r="Q1326" i="1" s="1"/>
  <c r="H1326" i="1" a="1"/>
  <c r="H1326" i="1" s="1"/>
  <c r="K1332" i="1" a="1"/>
  <c r="K1332" i="1"/>
  <c r="L1326" i="1" a="1"/>
  <c r="L1326" i="1"/>
  <c r="J1332" i="1" a="1"/>
  <c r="J1332" i="1"/>
  <c r="J1326" i="1" a="1"/>
  <c r="J1326" i="1" s="1"/>
  <c r="I1332" i="1" a="1"/>
  <c r="I1332" i="1"/>
  <c r="K1325" i="1" a="1"/>
  <c r="K1325" i="1"/>
  <c r="I1326" i="1" a="1"/>
  <c r="I1326" i="1"/>
  <c r="O1326" i="1" a="1"/>
  <c r="O1326" i="1"/>
  <c r="O1325" i="1" a="1"/>
  <c r="O1325" i="1"/>
  <c r="I1325" i="1" a="1"/>
  <c r="I1325" i="1"/>
  <c r="M1326" i="1" a="1"/>
  <c r="M1326" i="1" s="1"/>
  <c r="Q1325" i="1" a="1"/>
  <c r="Q1325" i="1" s="1"/>
  <c r="G1326" i="1" a="1"/>
  <c r="G1326" i="1" s="1"/>
  <c r="K1326" i="1" a="1"/>
  <c r="K1326" i="1" s="1"/>
  <c r="N1325" i="1" a="1"/>
  <c r="N1325" i="1" s="1"/>
  <c r="P1326" i="1" a="1"/>
  <c r="P1326" i="1" s="1"/>
  <c r="N1326" i="1" a="1"/>
  <c r="N1326" i="1" s="1"/>
  <c r="F1332" i="1" a="1"/>
  <c r="F1332" i="1" s="1"/>
  <c r="L1332" i="1" a="1"/>
  <c r="L1332" i="1" s="1"/>
  <c r="G1332" i="1" a="1"/>
  <c r="G1332" i="1" s="1"/>
  <c r="I1333" i="1" a="1"/>
  <c r="I1333" i="1" s="1"/>
  <c r="H1333" i="1" a="1"/>
  <c r="H1333" i="1"/>
  <c r="G1333" i="1" a="1"/>
  <c r="G1333" i="1" s="1"/>
  <c r="J1325" i="1" a="1"/>
  <c r="J1325" i="1"/>
  <c r="O1332" i="1" a="1"/>
  <c r="O1332" i="1" s="1"/>
  <c r="O1321" i="1" a="1"/>
  <c r="O1321" i="1"/>
  <c r="H1321" i="1" a="1"/>
  <c r="H1321" i="1"/>
  <c r="L1320" i="1" a="1"/>
  <c r="L1320" i="1" s="1"/>
  <c r="Q1319" i="1" a="1"/>
  <c r="Q1319" i="1" s="1"/>
  <c r="M1319" i="1" a="1"/>
  <c r="M1319" i="1" s="1"/>
  <c r="L1321" i="1" a="1"/>
  <c r="L1321" i="1"/>
  <c r="O1320" i="1" a="1"/>
  <c r="O1320" i="1"/>
  <c r="I1324" i="1" a="1"/>
  <c r="I1324" i="1"/>
  <c r="F1324" i="1" a="1"/>
  <c r="F1324" i="1" s="1"/>
  <c r="P1319" i="1" a="1"/>
  <c r="P1319" i="1"/>
  <c r="N1319" i="1" a="1"/>
  <c r="N1319" i="1"/>
  <c r="H1320" i="1" a="1"/>
  <c r="H1320" i="1"/>
  <c r="K1320" i="1" a="1"/>
  <c r="K1320" i="1"/>
  <c r="F1320" i="1" a="1"/>
  <c r="F1320" i="1" s="1"/>
  <c r="H1319" i="1" a="1"/>
  <c r="H1319" i="1" s="1"/>
  <c r="K1324" i="1" a="1"/>
  <c r="K1324" i="1" s="1"/>
  <c r="J1324" i="1" a="1"/>
  <c r="J1324" i="1" s="1"/>
  <c r="O1323" i="1" a="1"/>
  <c r="O1323" i="1" s="1"/>
  <c r="N1320" i="1" a="1"/>
  <c r="N1320" i="1" s="1"/>
  <c r="G1324" i="1" a="1"/>
  <c r="G1324" i="1" s="1"/>
  <c r="O1319" i="1" a="1"/>
  <c r="O1319" i="1"/>
  <c r="G1323" i="1" a="1"/>
  <c r="G1323" i="1" s="1"/>
  <c r="I1319" i="1" a="1"/>
  <c r="I1319" i="1" s="1"/>
  <c r="H1325" i="1" a="1"/>
  <c r="H1325" i="1" s="1"/>
  <c r="J1320" i="1" a="1"/>
  <c r="J1320" i="1" s="1"/>
  <c r="P1323" i="1" a="1"/>
  <c r="P1323" i="1" s="1"/>
  <c r="K1321" i="1" a="1"/>
  <c r="K1321" i="1"/>
  <c r="J1321" i="1" a="1"/>
  <c r="J1321" i="1" s="1"/>
  <c r="I1323" i="1" a="1"/>
  <c r="I1323" i="1"/>
  <c r="N1321" i="1" a="1"/>
  <c r="N1321" i="1"/>
  <c r="P1321" i="1" a="1"/>
  <c r="P1321" i="1"/>
  <c r="N1323" i="1" a="1"/>
  <c r="N1323" i="1" s="1"/>
  <c r="O1324" i="1" a="1"/>
  <c r="O1324" i="1" s="1"/>
  <c r="I1320" i="1" a="1"/>
  <c r="I1320" i="1" s="1"/>
  <c r="G1325" i="1" a="1"/>
  <c r="G1325" i="1"/>
  <c r="F1325" i="1" a="1"/>
  <c r="F1325" i="1"/>
  <c r="H1324" i="1" a="1"/>
  <c r="H1324" i="1"/>
  <c r="P1320" i="1" a="1"/>
  <c r="P1320" i="1"/>
  <c r="K1323" i="1" a="1"/>
  <c r="K1323" i="1" s="1"/>
  <c r="M1321" i="1" a="1"/>
  <c r="M1321" i="1"/>
  <c r="Q1321" i="1" a="1"/>
  <c r="Q1321" i="1"/>
  <c r="L1319" i="1" a="1"/>
  <c r="L1319" i="1" s="1"/>
  <c r="G1319" i="1" a="1"/>
  <c r="G1319" i="1" s="1"/>
  <c r="Q1324" i="1" a="1"/>
  <c r="Q1324" i="1"/>
  <c r="N1324" i="1" a="1"/>
  <c r="N1324" i="1" s="1"/>
  <c r="P1324" i="1" a="1"/>
  <c r="P1324" i="1" s="1"/>
  <c r="M1323" i="1" a="1"/>
  <c r="M1323" i="1" s="1"/>
  <c r="K1319" i="1" a="1"/>
  <c r="K1319" i="1" s="1"/>
  <c r="M1320" i="1" a="1"/>
  <c r="M1320" i="1" s="1"/>
  <c r="I1321" i="1" a="1"/>
  <c r="I1321" i="1"/>
  <c r="M1324" i="1" a="1"/>
  <c r="M1324" i="1"/>
  <c r="L1324" i="1" a="1"/>
  <c r="L1324" i="1" s="1"/>
  <c r="J1319" i="1" a="1"/>
  <c r="J1319" i="1" s="1"/>
  <c r="G1321" i="1" a="1"/>
  <c r="G1321" i="1" s="1"/>
  <c r="J1323" i="1" a="1"/>
  <c r="J1323" i="1" s="1"/>
  <c r="F1321" i="1" a="1"/>
  <c r="F1321" i="1" s="1"/>
  <c r="G1320" i="1" a="1"/>
  <c r="G1320" i="1" s="1"/>
  <c r="Q1323" i="1" a="1"/>
  <c r="Q1323" i="1"/>
  <c r="L1323" i="1" a="1"/>
  <c r="L1323" i="1"/>
  <c r="F1323" i="1" a="1"/>
  <c r="F1323" i="1"/>
  <c r="Q1320" i="1" a="1"/>
  <c r="Q1320" i="1"/>
  <c r="H1323" i="1" a="1"/>
  <c r="H1323" i="1" s="1"/>
  <c r="K1318" i="1" a="1"/>
  <c r="K1318" i="1" s="1"/>
  <c r="J1318" i="1" a="1"/>
  <c r="J1318" i="1"/>
  <c r="H1317" i="1" a="1"/>
  <c r="H1317" i="1" s="1"/>
  <c r="H1318" i="1" a="1"/>
  <c r="H1318" i="1"/>
  <c r="F1318" i="1" a="1"/>
  <c r="F1318" i="1"/>
  <c r="I1318" i="1" a="1"/>
  <c r="I1318" i="1"/>
  <c r="M1317" i="1" a="1"/>
  <c r="M1317" i="1" s="1"/>
  <c r="O1317" i="1" a="1"/>
  <c r="O1317" i="1" s="1"/>
  <c r="I1317" i="1" a="1"/>
  <c r="I1317" i="1" s="1"/>
  <c r="F1319" i="1" a="1"/>
  <c r="F1319" i="1"/>
  <c r="P1317" i="1" a="1"/>
  <c r="P1317" i="1" s="1"/>
  <c r="Q1318" i="1" a="1"/>
  <c r="Q1318" i="1" s="1"/>
  <c r="K1317" i="1" a="1"/>
  <c r="K1317" i="1"/>
  <c r="G1317" i="1" a="1"/>
  <c r="G1317" i="1" s="1"/>
  <c r="P1318" i="1" a="1"/>
  <c r="P1318" i="1" s="1"/>
  <c r="O1318" i="1" a="1"/>
  <c r="O1318" i="1" s="1"/>
  <c r="N1318" i="1" a="1"/>
  <c r="N1318" i="1" s="1"/>
  <c r="M1318" i="1" a="1"/>
  <c r="M1318" i="1"/>
  <c r="G1318" i="1" a="1"/>
  <c r="G1318" i="1"/>
  <c r="Q1317" i="1" a="1"/>
  <c r="Q1317" i="1" s="1"/>
  <c r="F1317" i="1" a="1"/>
  <c r="F1317" i="1" s="1"/>
  <c r="N1317" i="1" a="1"/>
  <c r="N1317" i="1" s="1"/>
  <c r="L1317" i="1" a="1"/>
  <c r="L1317" i="1" s="1"/>
  <c r="J1317" i="1" a="1"/>
  <c r="J1317" i="1"/>
  <c r="L1318" i="1" a="1"/>
  <c r="L1318" i="1" s="1"/>
  <c r="O1263" i="1" a="1"/>
  <c r="O1263" i="1"/>
  <c r="F1263" i="1" a="1"/>
  <c r="F1263" i="1"/>
  <c r="M1263" i="1" a="1"/>
  <c r="M1263" i="1"/>
  <c r="L1263" i="1" a="1"/>
  <c r="L1263" i="1"/>
  <c r="J1263" i="1" a="1"/>
  <c r="J1263" i="1" s="1"/>
  <c r="N1263" i="1" a="1"/>
  <c r="N1263" i="1"/>
  <c r="H1263" i="1" a="1"/>
  <c r="H1263" i="1" s="1"/>
  <c r="Q1262" i="1" a="1"/>
  <c r="Q1262" i="1" s="1"/>
  <c r="P1262" i="1" a="1"/>
  <c r="P1262" i="1"/>
  <c r="P1263" i="1" a="1"/>
  <c r="P1263" i="1"/>
  <c r="Q1263" i="1" a="1"/>
  <c r="Q1263" i="1" s="1"/>
  <c r="G1263" i="1" a="1"/>
  <c r="G1263" i="1" s="1"/>
  <c r="I1263" i="1" a="1"/>
  <c r="I1263" i="1" s="1"/>
  <c r="K1263" i="1" a="1"/>
  <c r="K1263" i="1" s="1"/>
  <c r="K1260" i="1" a="1"/>
  <c r="K1260" i="1"/>
  <c r="J1260" i="1" a="1"/>
  <c r="J1260" i="1" s="1"/>
  <c r="Q1259" i="1" a="1"/>
  <c r="Q1259" i="1"/>
  <c r="K1259" i="1" a="1"/>
  <c r="K1259" i="1"/>
  <c r="F1258" i="1" a="1"/>
  <c r="F1258" i="1" s="1"/>
  <c r="G1260" i="1" a="1"/>
  <c r="G1260" i="1" s="1"/>
  <c r="O1257" i="1" a="1"/>
  <c r="O1257" i="1"/>
  <c r="L1257" i="1" a="1"/>
  <c r="L1257" i="1" s="1"/>
  <c r="O1259" i="1" a="1"/>
  <c r="O1259" i="1"/>
  <c r="J1259" i="1" a="1"/>
  <c r="J1259" i="1"/>
  <c r="F1262" i="1" a="1"/>
  <c r="F1262" i="1" s="1"/>
  <c r="P1257" i="1" a="1"/>
  <c r="P1257" i="1"/>
  <c r="K1261" i="1" a="1"/>
  <c r="K1261" i="1"/>
  <c r="L1260" i="1" a="1"/>
  <c r="L1260" i="1" s="1"/>
  <c r="M1262" i="1" a="1"/>
  <c r="M1262" i="1"/>
  <c r="N1259" i="1" a="1"/>
  <c r="N1259" i="1" s="1"/>
  <c r="L1262" i="1" a="1"/>
  <c r="L1262" i="1"/>
  <c r="J1262" i="1" a="1"/>
  <c r="J1262" i="1"/>
  <c r="H1259" i="1" a="1"/>
  <c r="H1259" i="1"/>
  <c r="H1260" i="1" a="1"/>
  <c r="H1260" i="1" s="1"/>
  <c r="G1262" i="1" a="1"/>
  <c r="G1262" i="1"/>
  <c r="F1261" i="1" a="1"/>
  <c r="F1261" i="1" s="1"/>
  <c r="Q1257" i="1" a="1"/>
  <c r="Q1257" i="1" s="1"/>
  <c r="Q1261" i="1" a="1"/>
  <c r="Q1261" i="1" s="1"/>
  <c r="O1261" i="1" a="1"/>
  <c r="O1261" i="1" s="1"/>
  <c r="I1259" i="1" a="1"/>
  <c r="I1259" i="1" s="1"/>
  <c r="F1260" i="1" a="1"/>
  <c r="F1260" i="1" s="1"/>
  <c r="M1261" i="1" a="1"/>
  <c r="M1261" i="1" s="1"/>
  <c r="N1258" i="1" a="1"/>
  <c r="N1258" i="1" s="1"/>
  <c r="Q1260" i="1" a="1"/>
  <c r="Q1260" i="1" s="1"/>
  <c r="O1258" i="1" a="1"/>
  <c r="O1258" i="1" s="1"/>
  <c r="J1258" i="1" a="1"/>
  <c r="J1258" i="1"/>
  <c r="G1258" i="1" a="1"/>
  <c r="G1258" i="1"/>
  <c r="M1258" i="1" a="1"/>
  <c r="M1258" i="1"/>
  <c r="N1257" i="1" a="1"/>
  <c r="N1257" i="1" s="1"/>
  <c r="Q1258" i="1" a="1"/>
  <c r="Q1258" i="1"/>
  <c r="L1258" i="1" a="1"/>
  <c r="L1258" i="1"/>
  <c r="M1260" i="1" a="1"/>
  <c r="M1260" i="1" s="1"/>
  <c r="H1258" i="1" a="1"/>
  <c r="H1258" i="1" s="1"/>
  <c r="L1259" i="1" a="1"/>
  <c r="L1259" i="1" s="1"/>
  <c r="O1262" i="1" a="1"/>
  <c r="O1262" i="1"/>
  <c r="N1262" i="1" a="1"/>
  <c r="N1262" i="1"/>
  <c r="L1261" i="1" a="1"/>
  <c r="L1261" i="1"/>
  <c r="I1261" i="1" a="1"/>
  <c r="I1261" i="1" s="1"/>
  <c r="F1259" i="1" a="1"/>
  <c r="F1259" i="1"/>
  <c r="H1261" i="1" a="1"/>
  <c r="H1261" i="1"/>
  <c r="P1260" i="1" a="1"/>
  <c r="P1260" i="1"/>
  <c r="K1258" i="1" a="1"/>
  <c r="K1258" i="1"/>
  <c r="I1258" i="1" a="1"/>
  <c r="I1258" i="1"/>
  <c r="H1262" i="1" a="1"/>
  <c r="H1262" i="1"/>
  <c r="K1262" i="1" a="1"/>
  <c r="K1262" i="1" s="1"/>
  <c r="P1258" i="1" a="1"/>
  <c r="P1258" i="1" s="1"/>
  <c r="I1262" i="1" a="1"/>
  <c r="I1262" i="1" s="1"/>
  <c r="P1261" i="1" a="1"/>
  <c r="P1261" i="1"/>
  <c r="G1261" i="1" a="1"/>
  <c r="G1261" i="1"/>
  <c r="N1260" i="1" a="1"/>
  <c r="N1260" i="1" s="1"/>
  <c r="P1259" i="1" a="1"/>
  <c r="P1259" i="1" s="1"/>
  <c r="M1259" i="1" a="1"/>
  <c r="M1259" i="1" s="1"/>
  <c r="I1260" i="1" a="1"/>
  <c r="I1260" i="1" s="1"/>
  <c r="N1261" i="1" a="1"/>
  <c r="N1261" i="1" s="1"/>
  <c r="J1261" i="1" a="1"/>
  <c r="J1261" i="1" s="1"/>
  <c r="G1259" i="1" a="1"/>
  <c r="G1259" i="1"/>
  <c r="O1260" i="1" a="1"/>
  <c r="O1260" i="1"/>
  <c r="M1257" i="1" a="1"/>
  <c r="M1257" i="1" s="1"/>
  <c r="N1253" i="1" a="1"/>
  <c r="N1253" i="1"/>
  <c r="Q1252" i="1" a="1"/>
  <c r="Q1252" i="1"/>
  <c r="M1254" i="1" a="1"/>
  <c r="M1254" i="1" s="1"/>
  <c r="K1253" i="1" a="1"/>
  <c r="K1253" i="1" s="1"/>
  <c r="N1254" i="1" a="1"/>
  <c r="N1254" i="1" s="1"/>
  <c r="L1252" i="1" a="1"/>
  <c r="L1252" i="1" s="1"/>
  <c r="I1254" i="1" a="1"/>
  <c r="I1254" i="1"/>
  <c r="M1252" i="1" a="1"/>
  <c r="M1252" i="1"/>
  <c r="N1255" i="1" a="1"/>
  <c r="N1255" i="1"/>
  <c r="O1253" i="1" a="1"/>
  <c r="O1253" i="1" s="1"/>
  <c r="L1256" i="1" a="1"/>
  <c r="L1256" i="1"/>
  <c r="P1254" i="1" a="1"/>
  <c r="P1254" i="1" s="1"/>
  <c r="N1252" i="1" a="1"/>
  <c r="N1252" i="1"/>
  <c r="J1256" i="1" a="1"/>
  <c r="J1256" i="1"/>
  <c r="F1256" i="1" a="1"/>
  <c r="F1256" i="1"/>
  <c r="F1253" i="1" a="1"/>
  <c r="F1253" i="1"/>
  <c r="Q1255" i="1" a="1"/>
  <c r="Q1255" i="1" s="1"/>
  <c r="I1252" i="1" a="1"/>
  <c r="I1252" i="1"/>
  <c r="P1256" i="1" a="1"/>
  <c r="P1256" i="1" s="1"/>
  <c r="G1255" i="1" a="1"/>
  <c r="G1255" i="1"/>
  <c r="N1256" i="1" a="1"/>
  <c r="N1256" i="1"/>
  <c r="Q1254" i="1" a="1"/>
  <c r="Q1254" i="1" s="1"/>
  <c r="Q1253" i="1" a="1"/>
  <c r="Q1253" i="1" s="1"/>
  <c r="F1255" i="1" a="1"/>
  <c r="F1255" i="1" s="1"/>
  <c r="H1254" i="1" a="1"/>
  <c r="H1254" i="1" s="1"/>
  <c r="J1254" i="1" a="1"/>
  <c r="J1254" i="1"/>
  <c r="K1252" i="1" a="1"/>
  <c r="K1252" i="1" s="1"/>
  <c r="J1252" i="1" a="1"/>
  <c r="J1252" i="1"/>
  <c r="K1257" i="1" a="1"/>
  <c r="K1257" i="1" s="1"/>
  <c r="M1256" i="1" a="1"/>
  <c r="M1256" i="1"/>
  <c r="L1255" i="1" a="1"/>
  <c r="L1255" i="1" s="1"/>
  <c r="J1257" i="1" a="1"/>
  <c r="J1257" i="1" s="1"/>
  <c r="I1257" i="1" a="1"/>
  <c r="I1257" i="1" s="1"/>
  <c r="P1252" i="1" a="1"/>
  <c r="P1252" i="1" s="1"/>
  <c r="H1257" i="1" a="1"/>
  <c r="H1257" i="1" s="1"/>
  <c r="F1254" i="1" a="1"/>
  <c r="F1254" i="1" s="1"/>
  <c r="K1256" i="1" a="1"/>
  <c r="K1256" i="1"/>
  <c r="H1253" i="1" a="1"/>
  <c r="H1253" i="1"/>
  <c r="L1254" i="1" a="1"/>
  <c r="L1254" i="1"/>
  <c r="P1255" i="1" a="1"/>
  <c r="P1255" i="1"/>
  <c r="K1255" i="1" a="1"/>
  <c r="K1255" i="1"/>
  <c r="O1256" i="1" a="1"/>
  <c r="O1256" i="1" s="1"/>
  <c r="G1257" i="1" a="1"/>
  <c r="G1257" i="1"/>
  <c r="F1257" i="1" a="1"/>
  <c r="F1257" i="1"/>
  <c r="Q1256" i="1" a="1"/>
  <c r="Q1256" i="1" s="1"/>
  <c r="O1252" i="1" a="1"/>
  <c r="O1252" i="1"/>
  <c r="I1256" i="1" a="1"/>
  <c r="I1256" i="1"/>
  <c r="H1256" i="1" a="1"/>
  <c r="H1256" i="1"/>
  <c r="G1256" i="1" a="1"/>
  <c r="G1256" i="1" s="1"/>
  <c r="O1255" i="1" a="1"/>
  <c r="O1255" i="1"/>
  <c r="L1253" i="1" a="1"/>
  <c r="L1253" i="1"/>
  <c r="H1252" i="1" a="1"/>
  <c r="H1252" i="1" s="1"/>
  <c r="J1255" i="1" a="1"/>
  <c r="J1255" i="1" s="1"/>
  <c r="M1253" i="1" a="1"/>
  <c r="M1253" i="1" s="1"/>
  <c r="J1253" i="1" a="1"/>
  <c r="J1253" i="1" s="1"/>
  <c r="G1253" i="1" a="1"/>
  <c r="G1253" i="1"/>
  <c r="K1254" i="1" a="1"/>
  <c r="K1254" i="1" s="1"/>
  <c r="P1253" i="1" a="1"/>
  <c r="P1253" i="1" s="1"/>
  <c r="I1253" i="1" a="1"/>
  <c r="I1253" i="1" s="1"/>
  <c r="H1255" i="1" a="1"/>
  <c r="H1255" i="1"/>
  <c r="M1255" i="1" a="1"/>
  <c r="M1255" i="1"/>
  <c r="G1254" i="1" a="1"/>
  <c r="G1254" i="1" s="1"/>
  <c r="I1255" i="1" a="1"/>
  <c r="I1255" i="1" s="1"/>
  <c r="O1254" i="1" a="1"/>
  <c r="O1254" i="1" s="1"/>
  <c r="K1250" i="1" a="1"/>
  <c r="K1250" i="1" s="1"/>
  <c r="O1247" i="1" a="1"/>
  <c r="O1247" i="1" s="1"/>
  <c r="F1250" i="1" a="1"/>
  <c r="F1250" i="1"/>
  <c r="M1247" i="1" a="1"/>
  <c r="M1247" i="1"/>
  <c r="O1249" i="1" a="1"/>
  <c r="O1249" i="1"/>
  <c r="K1249" i="1" a="1"/>
  <c r="K1249" i="1" s="1"/>
  <c r="J1248" i="1" a="1"/>
  <c r="J1248" i="1"/>
  <c r="H1248" i="1" a="1"/>
  <c r="H1248" i="1" s="1"/>
  <c r="J1249" i="1" a="1"/>
  <c r="J1249" i="1" s="1"/>
  <c r="M1248" i="1" a="1"/>
  <c r="M1248" i="1" s="1"/>
  <c r="H1249" i="1" a="1"/>
  <c r="H1249" i="1"/>
  <c r="P1247" i="1" a="1"/>
  <c r="P1247" i="1" s="1"/>
  <c r="G1248" i="1" a="1"/>
  <c r="G1248" i="1" s="1"/>
  <c r="G1249" i="1" a="1"/>
  <c r="G1249" i="1"/>
  <c r="N1248" i="1" a="1"/>
  <c r="N1248" i="1" s="1"/>
  <c r="I1249" i="1" a="1"/>
  <c r="I1249" i="1"/>
  <c r="Q1248" i="1" a="1"/>
  <c r="Q1248" i="1"/>
  <c r="K1248" i="1" a="1"/>
  <c r="K1248" i="1" s="1"/>
  <c r="I1251" i="1" a="1"/>
  <c r="I1251" i="1" s="1"/>
  <c r="I1248" i="1" a="1"/>
  <c r="I1248" i="1"/>
  <c r="L1251" i="1" a="1"/>
  <c r="L1251" i="1" s="1"/>
  <c r="L1250" i="1" a="1"/>
  <c r="L1250" i="1"/>
  <c r="P1248" i="1" a="1"/>
  <c r="P1248" i="1" s="1"/>
  <c r="P1249" i="1" a="1"/>
  <c r="P1249" i="1"/>
  <c r="G1252" i="1" a="1"/>
  <c r="G1252" i="1" s="1"/>
  <c r="F1252" i="1" a="1"/>
  <c r="F1252" i="1"/>
  <c r="M1250" i="1" a="1"/>
  <c r="M1250" i="1" s="1"/>
  <c r="J1251" i="1" a="1"/>
  <c r="J1251" i="1" s="1"/>
  <c r="O1251" i="1" a="1"/>
  <c r="O1251" i="1"/>
  <c r="G1251" i="1" a="1"/>
  <c r="G1251" i="1" s="1"/>
  <c r="L1249" i="1" a="1"/>
  <c r="L1249" i="1"/>
  <c r="Q1251" i="1" a="1"/>
  <c r="Q1251" i="1"/>
  <c r="P1251" i="1" a="1"/>
  <c r="P1251" i="1" s="1"/>
  <c r="N1251" i="1" a="1"/>
  <c r="N1251" i="1"/>
  <c r="Q1249" i="1" a="1"/>
  <c r="Q1249" i="1" s="1"/>
  <c r="Q1247" i="1" a="1"/>
  <c r="Q1247" i="1" s="1"/>
  <c r="M1251" i="1" a="1"/>
  <c r="M1251" i="1" s="1"/>
  <c r="O1250" i="1" a="1"/>
  <c r="O1250" i="1" s="1"/>
  <c r="L1248" i="1" a="1"/>
  <c r="L1248" i="1"/>
  <c r="N1249" i="1" a="1"/>
  <c r="N1249" i="1"/>
  <c r="F1251" i="1" a="1"/>
  <c r="F1251" i="1"/>
  <c r="N1247" i="1" a="1"/>
  <c r="N1247" i="1"/>
  <c r="P1250" i="1" a="1"/>
  <c r="P1250" i="1" s="1"/>
  <c r="O1248" i="1" a="1"/>
  <c r="O1248" i="1" s="1"/>
  <c r="K1247" i="1" a="1"/>
  <c r="K1247" i="1" s="1"/>
  <c r="H1250" i="1" a="1"/>
  <c r="H1250" i="1" s="1"/>
  <c r="G1250" i="1" a="1"/>
  <c r="G1250" i="1"/>
  <c r="M1249" i="1" a="1"/>
  <c r="M1249" i="1" s="1"/>
  <c r="N1250" i="1" a="1"/>
  <c r="N1250" i="1" s="1"/>
  <c r="K1251" i="1" a="1"/>
  <c r="K1251" i="1" s="1"/>
  <c r="F1248" i="1" a="1"/>
  <c r="F1248" i="1" s="1"/>
  <c r="L1247" i="1" a="1"/>
  <c r="L1247" i="1"/>
  <c r="J1250" i="1" a="1"/>
  <c r="J1250" i="1" s="1"/>
  <c r="I1250" i="1" a="1"/>
  <c r="I1250" i="1"/>
  <c r="J1247" i="1" a="1"/>
  <c r="J1247" i="1"/>
  <c r="H1251" i="1" a="1"/>
  <c r="H1251" i="1"/>
  <c r="F1249" i="1" a="1"/>
  <c r="F1249" i="1" s="1"/>
  <c r="Q1250" i="1" a="1"/>
  <c r="Q1250" i="1" s="1"/>
  <c r="M1245" i="1" a="1"/>
  <c r="M1245" i="1" s="1"/>
  <c r="G1247" i="1" a="1"/>
  <c r="G1247" i="1" s="1"/>
  <c r="J1245" i="1" a="1"/>
  <c r="J1245" i="1" s="1"/>
  <c r="O1244" i="1" a="1"/>
  <c r="O1244" i="1"/>
  <c r="Q1245" i="1" a="1"/>
  <c r="Q1245" i="1"/>
  <c r="F1247" i="1" a="1"/>
  <c r="F1247" i="1"/>
  <c r="N1246" i="1" a="1"/>
  <c r="N1246" i="1" s="1"/>
  <c r="M1246" i="1" a="1"/>
  <c r="M1246" i="1" s="1"/>
  <c r="K1246" i="1" a="1"/>
  <c r="K1246" i="1" s="1"/>
  <c r="O1245" i="1" a="1"/>
  <c r="O1245" i="1"/>
  <c r="F1245" i="1" a="1"/>
  <c r="F1245" i="1" s="1"/>
  <c r="J1246" i="1" a="1"/>
  <c r="J1246" i="1"/>
  <c r="N1245" i="1" a="1"/>
  <c r="N1245" i="1" s="1"/>
  <c r="I1246" i="1" a="1"/>
  <c r="I1246" i="1"/>
  <c r="P1244" i="1" a="1"/>
  <c r="P1244" i="1"/>
  <c r="H1246" i="1" a="1"/>
  <c r="H1246" i="1" s="1"/>
  <c r="L1244" i="1" a="1"/>
  <c r="L1244" i="1"/>
  <c r="N1244" i="1" a="1"/>
  <c r="N1244" i="1"/>
  <c r="L1245" i="1" a="1"/>
  <c r="L1245" i="1" s="1"/>
  <c r="P1246" i="1" a="1"/>
  <c r="P1246" i="1"/>
  <c r="G1246" i="1" a="1"/>
  <c r="G1246" i="1" s="1"/>
  <c r="I1245" i="1" a="1"/>
  <c r="I1245" i="1" s="1"/>
  <c r="K1245" i="1" a="1"/>
  <c r="K1245" i="1" s="1"/>
  <c r="F1246" i="1" a="1"/>
  <c r="F1246" i="1" s="1"/>
  <c r="H1245" i="1" a="1"/>
  <c r="H1245" i="1"/>
  <c r="L1246" i="1" a="1"/>
  <c r="L1246" i="1" s="1"/>
  <c r="M1244" i="1" a="1"/>
  <c r="M1244" i="1"/>
  <c r="G1245" i="1" a="1"/>
  <c r="G1245" i="1" s="1"/>
  <c r="Q1246" i="1" a="1"/>
  <c r="Q1246" i="1" s="1"/>
  <c r="Q1244" i="1" a="1"/>
  <c r="Q1244" i="1"/>
  <c r="P1245" i="1" a="1"/>
  <c r="P1245" i="1" s="1"/>
  <c r="O1246" i="1" a="1"/>
  <c r="O1246" i="1"/>
  <c r="I1247" i="1" a="1"/>
  <c r="I1247" i="1"/>
  <c r="H1247" i="1" a="1"/>
  <c r="H1247" i="1"/>
  <c r="N1487" i="1" a="1"/>
  <c r="N1487" i="1" s="1"/>
  <c r="O1485" i="1" a="1"/>
  <c r="O1485" i="1"/>
  <c r="P1487" i="1" a="1"/>
  <c r="P1487" i="1" s="1"/>
  <c r="O1487" i="1" a="1"/>
  <c r="O1487" i="1"/>
  <c r="M1487" i="1" a="1"/>
  <c r="M1487" i="1" s="1"/>
  <c r="J1487" i="1" a="1"/>
  <c r="J1487" i="1"/>
  <c r="I1487" i="1" a="1"/>
  <c r="I1487" i="1"/>
  <c r="F1487" i="1" a="1"/>
  <c r="F1487" i="1"/>
  <c r="Q1485" i="1" a="1"/>
  <c r="Q1485" i="1" s="1"/>
  <c r="P1485" i="1" a="1"/>
  <c r="P1485" i="1" s="1"/>
  <c r="H1485" i="1" a="1"/>
  <c r="H1485" i="1" s="1"/>
  <c r="N1485" i="1" a="1"/>
  <c r="N1485" i="1" s="1"/>
  <c r="M1485" i="1" a="1"/>
  <c r="M1485" i="1" s="1"/>
  <c r="H1487" i="1" a="1"/>
  <c r="H1487" i="1" s="1"/>
  <c r="J1485" i="1" a="1"/>
  <c r="J1485" i="1" s="1"/>
  <c r="L1487" i="1" a="1"/>
  <c r="L1487" i="1"/>
  <c r="K1487" i="1" a="1"/>
  <c r="K1487" i="1"/>
  <c r="G1487" i="1" a="1"/>
  <c r="G1487" i="1" s="1"/>
  <c r="L1485" i="1" a="1"/>
  <c r="L1485" i="1"/>
  <c r="K1485" i="1" a="1"/>
  <c r="K1485" i="1" s="1"/>
  <c r="I1485" i="1" a="1"/>
  <c r="I1485" i="1"/>
  <c r="G1485" i="1" a="1"/>
  <c r="G1485" i="1"/>
  <c r="F1485" i="1" a="1"/>
  <c r="F1485" i="1"/>
  <c r="I1673" i="1" a="1"/>
  <c r="I1673" i="1"/>
  <c r="F1676" i="1" a="1"/>
  <c r="F1676" i="1" s="1"/>
  <c r="O1675" i="1" a="1"/>
  <c r="O1675" i="1" s="1"/>
  <c r="N1673" i="1" a="1"/>
  <c r="N1673" i="1" s="1"/>
  <c r="J1672" i="1" a="1"/>
  <c r="J1672" i="1" s="1"/>
  <c r="F1675" i="1" a="1"/>
  <c r="F1675" i="1" s="1"/>
  <c r="Q1674" i="1" a="1"/>
  <c r="Q1674" i="1" s="1"/>
  <c r="P1674" i="1" a="1"/>
  <c r="P1674" i="1" s="1"/>
  <c r="J1673" i="1" a="1"/>
  <c r="J1673" i="1" s="1"/>
  <c r="Q1673" i="1" a="1"/>
  <c r="Q1673" i="1" s="1"/>
  <c r="M1674" i="1" a="1"/>
  <c r="M1674" i="1" s="1"/>
  <c r="G1674" i="1" a="1"/>
  <c r="G1674" i="1"/>
  <c r="P1672" i="1" a="1"/>
  <c r="P1672" i="1" s="1"/>
  <c r="H1673" i="1" a="1"/>
  <c r="H1673" i="1"/>
  <c r="J1674" i="1" a="1"/>
  <c r="J1674" i="1"/>
  <c r="H1676" i="1" a="1"/>
  <c r="H1676" i="1"/>
  <c r="N1674" i="1" a="1"/>
  <c r="N1674" i="1"/>
  <c r="N1675" i="1" a="1"/>
  <c r="N1675" i="1" s="1"/>
  <c r="M1673" i="1" a="1"/>
  <c r="M1673" i="1"/>
  <c r="L1675" i="1" a="1"/>
  <c r="L1675" i="1" s="1"/>
  <c r="F1673" i="1" a="1"/>
  <c r="F1673" i="1"/>
  <c r="G1675" i="1" a="1"/>
  <c r="G1675" i="1"/>
  <c r="K1674" i="1" a="1"/>
  <c r="K1674" i="1"/>
  <c r="F1674" i="1" a="1"/>
  <c r="F1674" i="1" s="1"/>
  <c r="Q1676" i="1" a="1"/>
  <c r="Q1676" i="1"/>
  <c r="I1674" i="1" a="1"/>
  <c r="I1674" i="1" s="1"/>
  <c r="N1672" i="1" a="1"/>
  <c r="N1672" i="1"/>
  <c r="K1672" i="1" a="1"/>
  <c r="K1672" i="1"/>
  <c r="O1672" i="1" a="1"/>
  <c r="O1672" i="1"/>
  <c r="P1676" i="1" a="1"/>
  <c r="P1676" i="1"/>
  <c r="O1676" i="1" a="1"/>
  <c r="O1676" i="1" s="1"/>
  <c r="P1673" i="1" a="1"/>
  <c r="P1673" i="1" s="1"/>
  <c r="L1672" i="1" a="1"/>
  <c r="L1672" i="1" s="1"/>
  <c r="I1675" i="1" a="1"/>
  <c r="I1675" i="1" s="1"/>
  <c r="N1676" i="1" a="1"/>
  <c r="N1676" i="1" s="1"/>
  <c r="O1674" i="1" a="1"/>
  <c r="O1674" i="1"/>
  <c r="M1676" i="1" a="1"/>
  <c r="M1676" i="1"/>
  <c r="G1673" i="1" a="1"/>
  <c r="G1673" i="1"/>
  <c r="L1676" i="1" a="1"/>
  <c r="L1676" i="1" s="1"/>
  <c r="K1676" i="1" a="1"/>
  <c r="K1676" i="1"/>
  <c r="L1673" i="1" a="1"/>
  <c r="L1673" i="1" s="1"/>
  <c r="M1672" i="1" a="1"/>
  <c r="M1672" i="1"/>
  <c r="J1676" i="1" a="1"/>
  <c r="J1676" i="1"/>
  <c r="H1674" i="1" a="1"/>
  <c r="H1674" i="1"/>
  <c r="O1673" i="1" a="1"/>
  <c r="O1673" i="1" s="1"/>
  <c r="G1676" i="1" a="1"/>
  <c r="G1676" i="1" s="1"/>
  <c r="J1675" i="1" a="1"/>
  <c r="J1675" i="1" s="1"/>
  <c r="K1673" i="1" a="1"/>
  <c r="K1673" i="1" s="1"/>
  <c r="P1675" i="1" a="1"/>
  <c r="P1675" i="1"/>
  <c r="H1675" i="1" a="1"/>
  <c r="H1675" i="1"/>
  <c r="I1676" i="1" a="1"/>
  <c r="I1676" i="1" s="1"/>
  <c r="Q1675" i="1" a="1"/>
  <c r="Q1675" i="1" s="1"/>
  <c r="M1675" i="1" a="1"/>
  <c r="M1675" i="1" s="1"/>
  <c r="Q1672" i="1" a="1"/>
  <c r="Q1672" i="1" s="1"/>
  <c r="K1675" i="1" a="1"/>
  <c r="K1675" i="1" s="1"/>
  <c r="L1674" i="1" a="1"/>
  <c r="L1674" i="1"/>
  <c r="N1670" i="1" a="1"/>
  <c r="N1670" i="1" s="1"/>
  <c r="G1668" i="1" a="1"/>
  <c r="G1668" i="1"/>
  <c r="K1668" i="1" a="1"/>
  <c r="K1668" i="1"/>
  <c r="N1668" i="1" a="1"/>
  <c r="N1668" i="1"/>
  <c r="O1667" i="1" a="1"/>
  <c r="O1667" i="1"/>
  <c r="M1669" i="1" a="1"/>
  <c r="M1669" i="1" s="1"/>
  <c r="F1669" i="1" a="1"/>
  <c r="F1669" i="1" s="1"/>
  <c r="Q1670" i="1" a="1"/>
  <c r="Q1670" i="1" s="1"/>
  <c r="J1671" i="1" a="1"/>
  <c r="J1671" i="1"/>
  <c r="M1668" i="1" a="1"/>
  <c r="M1668" i="1" s="1"/>
  <c r="O1670" i="1" a="1"/>
  <c r="O1670" i="1" s="1"/>
  <c r="H1667" i="1" a="1"/>
  <c r="H1667" i="1" s="1"/>
  <c r="O1669" i="1" a="1"/>
  <c r="O1669" i="1" s="1"/>
  <c r="Q1669" i="1" a="1"/>
  <c r="Q1669" i="1" s="1"/>
  <c r="K1671" i="1" a="1"/>
  <c r="K1671" i="1"/>
  <c r="I1670" i="1" a="1"/>
  <c r="I1670" i="1" s="1"/>
  <c r="P1669" i="1" a="1"/>
  <c r="P1669" i="1"/>
  <c r="G1669" i="1" a="1"/>
  <c r="G1669" i="1"/>
  <c r="I1667" i="1" a="1"/>
  <c r="I1667" i="1"/>
  <c r="I1668" i="1" a="1"/>
  <c r="I1668" i="1" s="1"/>
  <c r="Q1668" i="1" a="1"/>
  <c r="Q1668" i="1" s="1"/>
  <c r="N1667" i="1" a="1"/>
  <c r="N1667" i="1" s="1"/>
  <c r="P1670" i="1" a="1"/>
  <c r="P1670" i="1"/>
  <c r="H1668" i="1" a="1"/>
  <c r="H1668" i="1"/>
  <c r="L1668" i="1" a="1"/>
  <c r="L1668" i="1"/>
  <c r="I1672" i="1" a="1"/>
  <c r="I1672" i="1"/>
  <c r="L1669" i="1" a="1"/>
  <c r="L1669" i="1" s="1"/>
  <c r="G1671" i="1" a="1"/>
  <c r="G1671" i="1"/>
  <c r="H1672" i="1" a="1"/>
  <c r="H1672" i="1" s="1"/>
  <c r="J1669" i="1" a="1"/>
  <c r="J1669" i="1"/>
  <c r="G1672" i="1" a="1"/>
  <c r="G1672" i="1"/>
  <c r="H1671" i="1" a="1"/>
  <c r="H1671" i="1"/>
  <c r="J1670" i="1" a="1"/>
  <c r="J1670" i="1"/>
  <c r="M1670" i="1" a="1"/>
  <c r="M1670" i="1" s="1"/>
  <c r="F1670" i="1" a="1"/>
  <c r="F1670" i="1"/>
  <c r="F1672" i="1" a="1"/>
  <c r="F1672" i="1"/>
  <c r="Q1671" i="1" a="1"/>
  <c r="Q1671" i="1" s="1"/>
  <c r="P1671" i="1" a="1"/>
  <c r="P1671" i="1" s="1"/>
  <c r="O1671" i="1" a="1"/>
  <c r="O1671" i="1"/>
  <c r="P1667" i="1" a="1"/>
  <c r="P1667" i="1"/>
  <c r="M1671" i="1" a="1"/>
  <c r="M1671" i="1"/>
  <c r="I1671" i="1" a="1"/>
  <c r="I1671" i="1" s="1"/>
  <c r="F1668" i="1" a="1"/>
  <c r="F1668" i="1"/>
  <c r="J1667" i="1" a="1"/>
  <c r="J1667" i="1" s="1"/>
  <c r="I1669" i="1" a="1"/>
  <c r="I1669" i="1"/>
  <c r="N1671" i="1" a="1"/>
  <c r="N1671" i="1"/>
  <c r="K1667" i="1" a="1"/>
  <c r="K1667" i="1"/>
  <c r="L1671" i="1" a="1"/>
  <c r="L1671" i="1" s="1"/>
  <c r="F1671" i="1" a="1"/>
  <c r="F1671" i="1"/>
  <c r="K1670" i="1" a="1"/>
  <c r="K1670" i="1"/>
  <c r="H1670" i="1" a="1"/>
  <c r="H1670" i="1"/>
  <c r="G1670" i="1" a="1"/>
  <c r="G1670" i="1"/>
  <c r="Q1667" i="1" a="1"/>
  <c r="Q1667" i="1"/>
  <c r="K1669" i="1" a="1"/>
  <c r="K1669" i="1" s="1"/>
  <c r="O1668" i="1" a="1"/>
  <c r="O1668" i="1" s="1"/>
  <c r="L1667" i="1" a="1"/>
  <c r="L1667" i="1" s="1"/>
  <c r="H1669" i="1" a="1"/>
  <c r="H1669" i="1" s="1"/>
  <c r="G1667" i="1" a="1"/>
  <c r="G1667" i="1" s="1"/>
  <c r="J1668" i="1" a="1"/>
  <c r="J1668" i="1"/>
  <c r="N1669" i="1" a="1"/>
  <c r="N1669" i="1" s="1"/>
  <c r="P1668" i="1" a="1"/>
  <c r="P1668" i="1"/>
  <c r="M1667" i="1" a="1"/>
  <c r="M1667" i="1" s="1"/>
  <c r="L1670" i="1" a="1"/>
  <c r="L1670" i="1" s="1"/>
  <c r="F1662" i="1" a="1"/>
  <c r="F1662" i="1" s="1"/>
  <c r="P1661" i="1" a="1"/>
  <c r="P1661" i="1" s="1"/>
  <c r="O1661" i="1" a="1"/>
  <c r="O1661" i="1" s="1"/>
  <c r="M1661" i="1" a="1"/>
  <c r="M1661" i="1"/>
  <c r="O1654" i="1" a="1"/>
  <c r="O1654" i="1"/>
  <c r="L1661" i="1" a="1"/>
  <c r="L1661" i="1" s="1"/>
  <c r="M1660" i="1" a="1"/>
  <c r="M1660" i="1" s="1"/>
  <c r="I1661" i="1" a="1"/>
  <c r="I1661" i="1" s="1"/>
  <c r="O1660" i="1" a="1"/>
  <c r="O1660" i="1" s="1"/>
  <c r="N1660" i="1" a="1"/>
  <c r="N1660" i="1" s="1"/>
  <c r="J1660" i="1" a="1"/>
  <c r="J1660" i="1"/>
  <c r="J1661" i="1" a="1"/>
  <c r="J1661" i="1" s="1"/>
  <c r="K1660" i="1" a="1"/>
  <c r="K1660" i="1" s="1"/>
  <c r="P1654" i="1" a="1"/>
  <c r="P1654" i="1"/>
  <c r="Q1654" i="1" a="1"/>
  <c r="Q1654" i="1"/>
  <c r="I1662" i="1" a="1"/>
  <c r="I1662" i="1" s="1"/>
  <c r="G1661" i="1" a="1"/>
  <c r="G1661" i="1" s="1"/>
  <c r="F1660" i="1" a="1"/>
  <c r="F1660" i="1"/>
  <c r="H1662" i="1" a="1"/>
  <c r="H1662" i="1" s="1"/>
  <c r="Q1660" i="1" a="1"/>
  <c r="Q1660" i="1"/>
  <c r="N1662" i="1" a="1"/>
  <c r="N1662" i="1"/>
  <c r="N1654" i="1" a="1"/>
  <c r="N1654" i="1"/>
  <c r="F1667" i="1" a="1"/>
  <c r="F1667" i="1" s="1"/>
  <c r="P1662" i="1" a="1"/>
  <c r="P1662" i="1"/>
  <c r="M1662" i="1" a="1"/>
  <c r="M1662" i="1" s="1"/>
  <c r="H1660" i="1" a="1"/>
  <c r="H1660" i="1" s="1"/>
  <c r="K1661" i="1" a="1"/>
  <c r="K1661" i="1" s="1"/>
  <c r="L1660" i="1" a="1"/>
  <c r="L1660" i="1"/>
  <c r="N1661" i="1" a="1"/>
  <c r="N1661" i="1"/>
  <c r="M1654" i="1" a="1"/>
  <c r="M1654" i="1"/>
  <c r="F1661" i="1" a="1"/>
  <c r="F1661" i="1"/>
  <c r="P1660" i="1" a="1"/>
  <c r="P1660" i="1" s="1"/>
  <c r="Q1662" i="1" a="1"/>
  <c r="Q1662" i="1" s="1"/>
  <c r="Q1661" i="1" a="1"/>
  <c r="Q1661" i="1" s="1"/>
  <c r="O1662" i="1" a="1"/>
  <c r="O1662" i="1"/>
  <c r="L1662" i="1" a="1"/>
  <c r="L1662" i="1"/>
  <c r="G1660" i="1" a="1"/>
  <c r="G1660" i="1"/>
  <c r="H1661" i="1" a="1"/>
  <c r="H1661" i="1" s="1"/>
  <c r="K1662" i="1" a="1"/>
  <c r="K1662" i="1"/>
  <c r="J1662" i="1" a="1"/>
  <c r="J1662" i="1" s="1"/>
  <c r="G1662" i="1" a="1"/>
  <c r="G1662" i="1" s="1"/>
  <c r="I1660" i="1" a="1"/>
  <c r="I1660" i="1" s="1"/>
  <c r="L1654" i="1" a="1"/>
  <c r="L1654" i="1"/>
  <c r="K1654" i="1" a="1"/>
  <c r="K1654" i="1" s="1"/>
  <c r="J1654" i="1" a="1"/>
  <c r="J1654" i="1"/>
  <c r="I1654" i="1" a="1"/>
  <c r="I1654" i="1"/>
  <c r="H1654" i="1" a="1"/>
  <c r="H1654" i="1"/>
  <c r="G1654" i="1" a="1"/>
  <c r="G1654" i="1"/>
  <c r="F1654" i="1" a="1"/>
  <c r="F1654" i="1" s="1"/>
  <c r="F1647" i="1" a="1"/>
  <c r="F1647" i="1" s="1"/>
  <c r="H1646" i="1" a="1"/>
  <c r="H1646" i="1" s="1"/>
  <c r="O1643" i="1" a="1"/>
  <c r="O1643" i="1" s="1"/>
  <c r="P1646" i="1" a="1"/>
  <c r="P1646" i="1" s="1"/>
  <c r="Q1642" i="1" a="1"/>
  <c r="Q1642" i="1" s="1"/>
  <c r="O1646" i="1" a="1"/>
  <c r="O1646" i="1" s="1"/>
  <c r="G1643" i="1" a="1"/>
  <c r="G1643" i="1" s="1"/>
  <c r="K1643" i="1" a="1"/>
  <c r="K1643" i="1"/>
  <c r="O1642" i="1" a="1"/>
  <c r="O1642" i="1"/>
  <c r="I1643" i="1" a="1"/>
  <c r="I1643" i="1"/>
  <c r="N1646" i="1" a="1"/>
  <c r="N1646" i="1" s="1"/>
  <c r="L1646" i="1" a="1"/>
  <c r="L1646" i="1" s="1"/>
  <c r="Q1643" i="1" a="1"/>
  <c r="Q1643" i="1"/>
  <c r="N1642" i="1" a="1"/>
  <c r="N1642" i="1"/>
  <c r="P1643" i="1" a="1"/>
  <c r="P1643" i="1" s="1"/>
  <c r="M1646" i="1" a="1"/>
  <c r="M1646" i="1" s="1"/>
  <c r="L1643" i="1" a="1"/>
  <c r="L1643" i="1" s="1"/>
  <c r="F1646" i="1" a="1"/>
  <c r="F1646" i="1" s="1"/>
  <c r="K1646" i="1" a="1"/>
  <c r="K1646" i="1" s="1"/>
  <c r="F1643" i="1" a="1"/>
  <c r="F1643" i="1" s="1"/>
  <c r="J1643" i="1" a="1"/>
  <c r="J1643" i="1" s="1"/>
  <c r="H1643" i="1" a="1"/>
  <c r="H1643" i="1" s="1"/>
  <c r="I1646" i="1" a="1"/>
  <c r="I1646" i="1"/>
  <c r="G1647" i="1" a="1"/>
  <c r="G1647" i="1"/>
  <c r="N1647" i="1" a="1"/>
  <c r="N1647" i="1" s="1"/>
  <c r="Q1646" i="1" a="1"/>
  <c r="Q1646" i="1" s="1"/>
  <c r="Q1647" i="1" a="1"/>
  <c r="Q1647" i="1"/>
  <c r="P1647" i="1" a="1"/>
  <c r="P1647" i="1" s="1"/>
  <c r="O1647" i="1" a="1"/>
  <c r="O1647" i="1" s="1"/>
  <c r="M1647" i="1" a="1"/>
  <c r="M1647" i="1"/>
  <c r="L1647" i="1" a="1"/>
  <c r="L1647" i="1"/>
  <c r="N1643" i="1" a="1"/>
  <c r="N1643" i="1"/>
  <c r="H1647" i="1" a="1"/>
  <c r="H1647" i="1" s="1"/>
  <c r="G1646" i="1" a="1"/>
  <c r="G1646" i="1" s="1"/>
  <c r="P1642" i="1" a="1"/>
  <c r="P1642" i="1" s="1"/>
  <c r="M1643" i="1" a="1"/>
  <c r="M1643" i="1"/>
  <c r="K1647" i="1" a="1"/>
  <c r="K1647" i="1" s="1"/>
  <c r="J1647" i="1" a="1"/>
  <c r="J1647" i="1"/>
  <c r="J1646" i="1" a="1"/>
  <c r="J1646" i="1" s="1"/>
  <c r="I1647" i="1" a="1"/>
  <c r="I1647" i="1"/>
  <c r="G1642" i="1" a="1"/>
  <c r="G1642" i="1" s="1"/>
  <c r="F1642" i="1" a="1"/>
  <c r="F1642" i="1" s="1"/>
  <c r="L1629" i="1" a="1"/>
  <c r="L1629" i="1" s="1"/>
  <c r="O1629" i="1" a="1"/>
  <c r="O1629" i="1" s="1"/>
  <c r="K1628" i="1" a="1"/>
  <c r="K1628" i="1"/>
  <c r="O1628" i="1" a="1"/>
  <c r="O1628" i="1"/>
  <c r="Q1628" i="1" a="1"/>
  <c r="Q1628" i="1"/>
  <c r="P1628" i="1" a="1"/>
  <c r="P1628" i="1" s="1"/>
  <c r="I1628" i="1" a="1"/>
  <c r="I1628" i="1" s="1"/>
  <c r="K1629" i="1" a="1"/>
  <c r="K1629" i="1" s="1"/>
  <c r="Q1629" i="1" a="1"/>
  <c r="Q1629" i="1"/>
  <c r="H1628" i="1" a="1"/>
  <c r="H1628" i="1" s="1"/>
  <c r="H1629" i="1" a="1"/>
  <c r="H1629" i="1"/>
  <c r="N1628" i="1" a="1"/>
  <c r="N1628" i="1" s="1"/>
  <c r="F1629" i="1" a="1"/>
  <c r="F1629" i="1"/>
  <c r="N1629" i="1" a="1"/>
  <c r="N1629" i="1"/>
  <c r="M1628" i="1" a="1"/>
  <c r="M1628" i="1"/>
  <c r="M1642" i="1" a="1"/>
  <c r="M1642" i="1"/>
  <c r="L1642" i="1" a="1"/>
  <c r="L1642" i="1" s="1"/>
  <c r="J1629" i="1" a="1"/>
  <c r="J1629" i="1" s="1"/>
  <c r="P1629" i="1" a="1"/>
  <c r="P1629" i="1" s="1"/>
  <c r="J1642" i="1" a="1"/>
  <c r="J1642" i="1" s="1"/>
  <c r="M1629" i="1" a="1"/>
  <c r="M1629" i="1" s="1"/>
  <c r="I1629" i="1" a="1"/>
  <c r="I1629" i="1"/>
  <c r="K1642" i="1" a="1"/>
  <c r="K1642" i="1" s="1"/>
  <c r="I1642" i="1" a="1"/>
  <c r="I1642" i="1" s="1"/>
  <c r="J1628" i="1" a="1"/>
  <c r="J1628" i="1"/>
  <c r="G1629" i="1" a="1"/>
  <c r="G1629" i="1"/>
  <c r="L1628" i="1" a="1"/>
  <c r="L1628" i="1" s="1"/>
  <c r="H1642" i="1" a="1"/>
  <c r="H1642" i="1" s="1"/>
  <c r="H1626" i="1" a="1"/>
  <c r="H1626" i="1"/>
  <c r="O1625" i="1" a="1"/>
  <c r="O1625" i="1"/>
  <c r="J1625" i="1" a="1"/>
  <c r="J1625" i="1"/>
  <c r="K1624" i="1" a="1"/>
  <c r="K1624" i="1" s="1"/>
  <c r="L1627" i="1" a="1"/>
  <c r="L1627" i="1" s="1"/>
  <c r="K1626" i="1" a="1"/>
  <c r="K1626" i="1" s="1"/>
  <c r="P1625" i="1" a="1"/>
  <c r="P1625" i="1" s="1"/>
  <c r="F1626" i="1" a="1"/>
  <c r="F1626" i="1" s="1"/>
  <c r="G1624" i="1" a="1"/>
  <c r="G1624" i="1" s="1"/>
  <c r="H1627" i="1" a="1"/>
  <c r="H1627" i="1"/>
  <c r="Q1626" i="1" a="1"/>
  <c r="Q1626" i="1" s="1"/>
  <c r="O1626" i="1" a="1"/>
  <c r="O1626" i="1"/>
  <c r="N1626" i="1" a="1"/>
  <c r="N1626" i="1" s="1"/>
  <c r="M1626" i="1" a="1"/>
  <c r="M1626" i="1" s="1"/>
  <c r="L1626" i="1" a="1"/>
  <c r="L1626" i="1" s="1"/>
  <c r="G1626" i="1" a="1"/>
  <c r="G1626" i="1" s="1"/>
  <c r="L1625" i="1" a="1"/>
  <c r="L1625" i="1" s="1"/>
  <c r="I1625" i="1" a="1"/>
  <c r="I1625" i="1"/>
  <c r="F1625" i="1" a="1"/>
  <c r="F1625" i="1"/>
  <c r="Q1624" i="1" a="1"/>
  <c r="Q1624" i="1"/>
  <c r="H1624" i="1" a="1"/>
  <c r="H1624" i="1"/>
  <c r="F1628" i="1" a="1"/>
  <c r="F1628" i="1" s="1"/>
  <c r="O1624" i="1" a="1"/>
  <c r="O1624" i="1"/>
  <c r="L1624" i="1" a="1"/>
  <c r="L1624" i="1" s="1"/>
  <c r="G1628" i="1" a="1"/>
  <c r="G1628" i="1" s="1"/>
  <c r="J1626" i="1" a="1"/>
  <c r="J1626" i="1"/>
  <c r="N1627" i="1" a="1"/>
  <c r="N1627" i="1"/>
  <c r="G1627" i="1" a="1"/>
  <c r="G1627" i="1" s="1"/>
  <c r="M1624" i="1" a="1"/>
  <c r="M1624" i="1" s="1"/>
  <c r="J1624" i="1" a="1"/>
  <c r="J1624" i="1"/>
  <c r="F1627" i="1" a="1"/>
  <c r="F1627" i="1"/>
  <c r="J1627" i="1" a="1"/>
  <c r="J1627" i="1"/>
  <c r="I1626" i="1" a="1"/>
  <c r="I1626" i="1" s="1"/>
  <c r="H1625" i="1" a="1"/>
  <c r="H1625" i="1" s="1"/>
  <c r="P1624" i="1" a="1"/>
  <c r="P1624" i="1" s="1"/>
  <c r="N1624" i="1" a="1"/>
  <c r="N1624" i="1" s="1"/>
  <c r="Q1625" i="1" a="1"/>
  <c r="Q1625" i="1" s="1"/>
  <c r="I1627" i="1" a="1"/>
  <c r="I1627" i="1" s="1"/>
  <c r="K1625" i="1" a="1"/>
  <c r="K1625" i="1"/>
  <c r="N1625" i="1" a="1"/>
  <c r="N1625" i="1" s="1"/>
  <c r="P1626" i="1" a="1"/>
  <c r="P1626" i="1"/>
  <c r="G1625" i="1" a="1"/>
  <c r="G1625" i="1" s="1"/>
  <c r="I1624" i="1" a="1"/>
  <c r="I1624" i="1"/>
  <c r="M1625" i="1" a="1"/>
  <c r="M1625" i="1" s="1"/>
  <c r="Q1627" i="1" a="1"/>
  <c r="Q1627" i="1" s="1"/>
  <c r="P1627" i="1" a="1"/>
  <c r="P1627" i="1"/>
  <c r="O1627" i="1" a="1"/>
  <c r="O1627" i="1" s="1"/>
  <c r="K1627" i="1" a="1"/>
  <c r="K1627" i="1"/>
  <c r="M1627" i="1" a="1"/>
  <c r="M1627" i="1"/>
  <c r="F1623" i="1" a="1"/>
  <c r="F1623" i="1"/>
  <c r="P1622" i="1" a="1"/>
  <c r="P1622" i="1" s="1"/>
  <c r="M1623" i="1" a="1"/>
  <c r="M1623" i="1"/>
  <c r="F1624" i="1" a="1"/>
  <c r="F1624" i="1" s="1"/>
  <c r="Q1623" i="1" a="1"/>
  <c r="Q1623" i="1" s="1"/>
  <c r="P1623" i="1" a="1"/>
  <c r="P1623" i="1" s="1"/>
  <c r="O1623" i="1" a="1"/>
  <c r="O1623" i="1" s="1"/>
  <c r="Q1622" i="1" a="1"/>
  <c r="Q1622" i="1" s="1"/>
  <c r="G1623" i="1" a="1"/>
  <c r="G1623" i="1"/>
  <c r="O1622" i="1" a="1"/>
  <c r="O1622" i="1"/>
  <c r="N1623" i="1" a="1"/>
  <c r="N1623" i="1"/>
  <c r="L1623" i="1" a="1"/>
  <c r="L1623" i="1" s="1"/>
  <c r="K1623" i="1" a="1"/>
  <c r="K1623" i="1" s="1"/>
  <c r="J1623" i="1" a="1"/>
  <c r="J1623" i="1" s="1"/>
  <c r="I1623" i="1" a="1"/>
  <c r="I1623" i="1" s="1"/>
  <c r="H1623" i="1" a="1"/>
  <c r="H1623" i="1" s="1"/>
  <c r="H1621" i="1" a="1"/>
  <c r="H1621" i="1" s="1"/>
  <c r="F1619" i="1" a="1"/>
  <c r="F1619" i="1" s="1"/>
  <c r="P1613" i="1" a="1"/>
  <c r="P1613" i="1"/>
  <c r="G1621" i="1" a="1"/>
  <c r="G1621" i="1"/>
  <c r="J1619" i="1" a="1"/>
  <c r="J1619" i="1" s="1"/>
  <c r="N1613" i="1" a="1"/>
  <c r="N1613" i="1"/>
  <c r="N1619" i="1" a="1"/>
  <c r="N1619" i="1" s="1"/>
  <c r="L1619" i="1" a="1"/>
  <c r="L1619" i="1" s="1"/>
  <c r="M1619" i="1" a="1"/>
  <c r="M1619" i="1" s="1"/>
  <c r="M1613" i="1" a="1"/>
  <c r="M1613" i="1"/>
  <c r="K1613" i="1" a="1"/>
  <c r="K1613" i="1"/>
  <c r="O1613" i="1" a="1"/>
  <c r="O1613" i="1"/>
  <c r="K1621" i="1" a="1"/>
  <c r="K1621" i="1"/>
  <c r="G1622" i="1" a="1"/>
  <c r="G1622" i="1"/>
  <c r="J1622" i="1" a="1"/>
  <c r="J1622" i="1" s="1"/>
  <c r="O1621" i="1" a="1"/>
  <c r="O1621" i="1"/>
  <c r="N1621" i="1" a="1"/>
  <c r="N1621" i="1" s="1"/>
  <c r="L1613" i="1" a="1"/>
  <c r="L1613" i="1" s="1"/>
  <c r="G1619" i="1" a="1"/>
  <c r="G1619" i="1" s="1"/>
  <c r="L1621" i="1" a="1"/>
  <c r="L1621" i="1"/>
  <c r="J1613" i="1" a="1"/>
  <c r="J1613" i="1"/>
  <c r="P1619" i="1" a="1"/>
  <c r="P1619" i="1"/>
  <c r="N1622" i="1" a="1"/>
  <c r="N1622" i="1"/>
  <c r="I1619" i="1" a="1"/>
  <c r="I1619" i="1"/>
  <c r="K1622" i="1" a="1"/>
  <c r="K1622" i="1"/>
  <c r="O1619" i="1" a="1"/>
  <c r="O1619" i="1" s="1"/>
  <c r="I1621" i="1" a="1"/>
  <c r="I1621" i="1" s="1"/>
  <c r="F1622" i="1" a="1"/>
  <c r="F1622" i="1" s="1"/>
  <c r="I1622" i="1" a="1"/>
  <c r="I1622" i="1" s="1"/>
  <c r="Q1613" i="1" a="1"/>
  <c r="Q1613" i="1" s="1"/>
  <c r="H1622" i="1" a="1"/>
  <c r="H1622" i="1" s="1"/>
  <c r="I1613" i="1" a="1"/>
  <c r="I1613" i="1"/>
  <c r="Q1621" i="1" a="1"/>
  <c r="Q1621" i="1" s="1"/>
  <c r="J1621" i="1" a="1"/>
  <c r="J1621" i="1" s="1"/>
  <c r="F1621" i="1" a="1"/>
  <c r="F1621" i="1"/>
  <c r="H1619" i="1" a="1"/>
  <c r="H1619" i="1" s="1"/>
  <c r="P1621" i="1" a="1"/>
  <c r="P1621" i="1" s="1"/>
  <c r="M1621" i="1" a="1"/>
  <c r="M1621" i="1" s="1"/>
  <c r="Q1619" i="1" a="1"/>
  <c r="Q1619" i="1" s="1"/>
  <c r="K1619" i="1" a="1"/>
  <c r="K1619" i="1"/>
  <c r="M1622" i="1" a="1"/>
  <c r="M1622" i="1"/>
  <c r="L1622" i="1" a="1"/>
  <c r="L1622" i="1"/>
  <c r="I1605" i="1" a="1"/>
  <c r="I1605" i="1"/>
  <c r="F1611" i="1" a="1"/>
  <c r="F1611" i="1" s="1"/>
  <c r="K1605" i="1" a="1"/>
  <c r="K1605" i="1"/>
  <c r="P1605" i="1" a="1"/>
  <c r="P1605" i="1" s="1"/>
  <c r="Q1611" i="1" a="1"/>
  <c r="Q1611" i="1" s="1"/>
  <c r="M1605" i="1" a="1"/>
  <c r="M1605" i="1"/>
  <c r="L1605" i="1" a="1"/>
  <c r="L1605" i="1"/>
  <c r="J1611" i="1" a="1"/>
  <c r="J1611" i="1"/>
  <c r="Q1605" i="1" a="1"/>
  <c r="Q1605" i="1" s="1"/>
  <c r="Q1612" i="1" a="1"/>
  <c r="Q1612" i="1"/>
  <c r="G1612" i="1" a="1"/>
  <c r="G1612" i="1"/>
  <c r="L1612" i="1" a="1"/>
  <c r="L1612" i="1" s="1"/>
  <c r="G1613" i="1" a="1"/>
  <c r="G1613" i="1" s="1"/>
  <c r="J1605" i="1" a="1"/>
  <c r="J1605" i="1" s="1"/>
  <c r="L1611" i="1" a="1"/>
  <c r="L1611" i="1" s="1"/>
  <c r="F1613" i="1" a="1"/>
  <c r="F1613" i="1" s="1"/>
  <c r="J1612" i="1" a="1"/>
  <c r="J1612" i="1" s="1"/>
  <c r="P1612" i="1" a="1"/>
  <c r="P1612" i="1" s="1"/>
  <c r="O1612" i="1" a="1"/>
  <c r="O1612" i="1" s="1"/>
  <c r="N1612" i="1" a="1"/>
  <c r="N1612" i="1" s="1"/>
  <c r="M1612" i="1" a="1"/>
  <c r="M1612" i="1" s="1"/>
  <c r="F1612" i="1" a="1"/>
  <c r="F1612" i="1"/>
  <c r="H1612" i="1" a="1"/>
  <c r="H1612" i="1"/>
  <c r="P1611" i="1" a="1"/>
  <c r="P1611" i="1" s="1"/>
  <c r="K1612" i="1" a="1"/>
  <c r="K1612" i="1" s="1"/>
  <c r="O1611" i="1" a="1"/>
  <c r="O1611" i="1" s="1"/>
  <c r="G1611" i="1" a="1"/>
  <c r="G1611" i="1"/>
  <c r="N1605" i="1" a="1"/>
  <c r="N1605" i="1"/>
  <c r="N1611" i="1" a="1"/>
  <c r="N1611" i="1"/>
  <c r="K1611" i="1" a="1"/>
  <c r="K1611" i="1"/>
  <c r="H1611" i="1" a="1"/>
  <c r="H1611" i="1" s="1"/>
  <c r="O1605" i="1" a="1"/>
  <c r="O1605" i="1"/>
  <c r="H1605" i="1" a="1"/>
  <c r="H1605" i="1" s="1"/>
  <c r="M1611" i="1" a="1"/>
  <c r="M1611" i="1"/>
  <c r="H1613" i="1" a="1"/>
  <c r="H1613" i="1"/>
  <c r="I1612" i="1" a="1"/>
  <c r="I1612" i="1"/>
  <c r="I1611" i="1" a="1"/>
  <c r="I1611" i="1" s="1"/>
  <c r="N1598" i="1" a="1"/>
  <c r="N1598" i="1"/>
  <c r="G1598" i="1" a="1"/>
  <c r="G1598" i="1"/>
  <c r="K1596" i="1" a="1"/>
  <c r="K1596" i="1"/>
  <c r="M1596" i="1" a="1"/>
  <c r="M1596" i="1" s="1"/>
  <c r="L1598" i="1" a="1"/>
  <c r="L1598" i="1" s="1"/>
  <c r="O1596" i="1" a="1"/>
  <c r="O1596" i="1" s="1"/>
  <c r="N1596" i="1" a="1"/>
  <c r="N1596" i="1" s="1"/>
  <c r="O1595" i="1" a="1"/>
  <c r="O1595" i="1" s="1"/>
  <c r="J1598" i="1" a="1"/>
  <c r="J1598" i="1" s="1"/>
  <c r="K1598" i="1" a="1"/>
  <c r="K1598" i="1" s="1"/>
  <c r="G1596" i="1" a="1"/>
  <c r="G1596" i="1" s="1"/>
  <c r="H1604" i="1" a="1"/>
  <c r="H1604" i="1" s="1"/>
  <c r="G1605" i="1" a="1"/>
  <c r="G1605" i="1" s="1"/>
  <c r="L1596" i="1" a="1"/>
  <c r="L1596" i="1" s="1"/>
  <c r="O1598" i="1" a="1"/>
  <c r="O1598" i="1" s="1"/>
  <c r="Q1595" i="1" a="1"/>
  <c r="Q1595" i="1" s="1"/>
  <c r="H1596" i="1" a="1"/>
  <c r="H1596" i="1" s="1"/>
  <c r="F1605" i="1" a="1"/>
  <c r="F1605" i="1" s="1"/>
  <c r="Q1604" i="1" a="1"/>
  <c r="Q1604" i="1"/>
  <c r="P1604" i="1" a="1"/>
  <c r="P1604" i="1"/>
  <c r="O1604" i="1" a="1"/>
  <c r="O1604" i="1"/>
  <c r="I1596" i="1" a="1"/>
  <c r="I1596" i="1"/>
  <c r="N1604" i="1" a="1"/>
  <c r="N1604" i="1" s="1"/>
  <c r="M1604" i="1" a="1"/>
  <c r="M1604" i="1" s="1"/>
  <c r="F1598" i="1" a="1"/>
  <c r="F1598" i="1" s="1"/>
  <c r="K1604" i="1" a="1"/>
  <c r="K1604" i="1"/>
  <c r="L1604" i="1" a="1"/>
  <c r="L1604" i="1"/>
  <c r="H1598" i="1" a="1"/>
  <c r="H1598" i="1"/>
  <c r="P1596" i="1" a="1"/>
  <c r="P1596" i="1" s="1"/>
  <c r="J1604" i="1" a="1"/>
  <c r="J1604" i="1" s="1"/>
  <c r="P1598" i="1" a="1"/>
  <c r="P1598" i="1"/>
  <c r="I1598" i="1" a="1"/>
  <c r="I1598" i="1"/>
  <c r="M1598" i="1" a="1"/>
  <c r="M1598" i="1"/>
  <c r="I1604" i="1" a="1"/>
  <c r="I1604" i="1" s="1"/>
  <c r="G1604" i="1" a="1"/>
  <c r="G1604" i="1" s="1"/>
  <c r="F1604" i="1" a="1"/>
  <c r="F1604" i="1" s="1"/>
  <c r="Q1596" i="1" a="1"/>
  <c r="Q1596" i="1" s="1"/>
  <c r="J1596" i="1" a="1"/>
  <c r="J1596" i="1" s="1"/>
  <c r="Q1598" i="1" a="1"/>
  <c r="Q1598" i="1"/>
  <c r="F1596" i="1" a="1"/>
  <c r="F1596" i="1" s="1"/>
  <c r="P1595" i="1" a="1"/>
  <c r="P1595" i="1" s="1"/>
  <c r="K1595" i="1" a="1"/>
  <c r="K1595" i="1" s="1"/>
  <c r="J1595" i="1" a="1"/>
  <c r="J1595" i="1" s="1"/>
  <c r="J1582" i="1" a="1"/>
  <c r="J1582" i="1"/>
  <c r="O1582" i="1" a="1"/>
  <c r="O1582" i="1" s="1"/>
  <c r="I1595" i="1" a="1"/>
  <c r="I1595" i="1" s="1"/>
  <c r="H1595" i="1" a="1"/>
  <c r="H1595" i="1"/>
  <c r="I1582" i="1" a="1"/>
  <c r="I1582" i="1" s="1"/>
  <c r="F1582" i="1" a="1"/>
  <c r="F1582" i="1"/>
  <c r="N1582" i="1" a="1"/>
  <c r="N1582" i="1"/>
  <c r="K1582" i="1" a="1"/>
  <c r="K1582" i="1"/>
  <c r="F1595" i="1" a="1"/>
  <c r="F1595" i="1" s="1"/>
  <c r="L1582" i="1" a="1"/>
  <c r="L1582" i="1" s="1"/>
  <c r="H1582" i="1" a="1"/>
  <c r="H1582" i="1" s="1"/>
  <c r="G1595" i="1" a="1"/>
  <c r="G1595" i="1"/>
  <c r="P1582" i="1" a="1"/>
  <c r="P1582" i="1"/>
  <c r="M1582" i="1" a="1"/>
  <c r="M1582" i="1"/>
  <c r="Q1582" i="1" a="1"/>
  <c r="Q1582" i="1" s="1"/>
  <c r="G1582" i="1" a="1"/>
  <c r="G1582" i="1"/>
  <c r="N1595" i="1" a="1"/>
  <c r="N1595" i="1"/>
  <c r="M1595" i="1" a="1"/>
  <c r="M1595" i="1"/>
  <c r="L1595" i="1" a="1"/>
  <c r="L1595" i="1" s="1"/>
  <c r="P1576" i="1" a="1"/>
  <c r="P1576" i="1" s="1"/>
  <c r="G1578" i="1" a="1"/>
  <c r="G1578" i="1" s="1"/>
  <c r="G1580" i="1" a="1"/>
  <c r="G1580" i="1" s="1"/>
  <c r="F1579" i="1" a="1"/>
  <c r="F1579" i="1" s="1"/>
  <c r="F1580" i="1" a="1"/>
  <c r="F1580" i="1" s="1"/>
  <c r="N1579" i="1" a="1"/>
  <c r="N1579" i="1"/>
  <c r="N1577" i="1" a="1"/>
  <c r="N1577" i="1" s="1"/>
  <c r="K1579" i="1" a="1"/>
  <c r="K1579" i="1" s="1"/>
  <c r="M1580" i="1" a="1"/>
  <c r="M1580" i="1" s="1"/>
  <c r="K1578" i="1" a="1"/>
  <c r="K1578" i="1" s="1"/>
  <c r="I1579" i="1" a="1"/>
  <c r="I1579" i="1"/>
  <c r="L1579" i="1" a="1"/>
  <c r="L1579" i="1" s="1"/>
  <c r="O1581" i="1" a="1"/>
  <c r="O1581" i="1" s="1"/>
  <c r="M1581" i="1" a="1"/>
  <c r="M1581" i="1" s="1"/>
  <c r="L1581" i="1" a="1"/>
  <c r="L1581" i="1" s="1"/>
  <c r="M1579" i="1" a="1"/>
  <c r="M1579" i="1"/>
  <c r="H1577" i="1" a="1"/>
  <c r="H1577" i="1"/>
  <c r="Q1576" i="1" a="1"/>
  <c r="Q1576" i="1" s="1"/>
  <c r="N1580" i="1" a="1"/>
  <c r="N1580" i="1" s="1"/>
  <c r="I1578" i="1" a="1"/>
  <c r="I1578" i="1" s="1"/>
  <c r="F1581" i="1" a="1"/>
  <c r="F1581" i="1" s="1"/>
  <c r="J1580" i="1" a="1"/>
  <c r="J1580" i="1"/>
  <c r="J1579" i="1" a="1"/>
  <c r="J1579" i="1"/>
  <c r="Q1579" i="1" a="1"/>
  <c r="Q1579" i="1"/>
  <c r="H1578" i="1" a="1"/>
  <c r="H1578" i="1" s="1"/>
  <c r="J1577" i="1" a="1"/>
  <c r="J1577" i="1" s="1"/>
  <c r="I1577" i="1" a="1"/>
  <c r="I1577" i="1"/>
  <c r="N1576" i="1" a="1"/>
  <c r="N1576" i="1"/>
  <c r="L1578" i="1" a="1"/>
  <c r="L1578" i="1"/>
  <c r="K1577" i="1" a="1"/>
  <c r="K1577" i="1" s="1"/>
  <c r="I1580" i="1" a="1"/>
  <c r="I1580" i="1" s="1"/>
  <c r="Q1578" i="1" a="1"/>
  <c r="Q1578" i="1" s="1"/>
  <c r="G1577" i="1" a="1"/>
  <c r="G1577" i="1"/>
  <c r="Q1581" i="1" a="1"/>
  <c r="Q1581" i="1" s="1"/>
  <c r="Q1580" i="1" a="1"/>
  <c r="Q1580" i="1"/>
  <c r="P1581" i="1" a="1"/>
  <c r="P1581" i="1" s="1"/>
  <c r="N1581" i="1" a="1"/>
  <c r="N1581" i="1" s="1"/>
  <c r="M1577" i="1" a="1"/>
  <c r="M1577" i="1" s="1"/>
  <c r="K1581" i="1" a="1"/>
  <c r="K1581" i="1"/>
  <c r="N1578" i="1" a="1"/>
  <c r="N1578" i="1" s="1"/>
  <c r="Q1577" i="1" a="1"/>
  <c r="Q1577" i="1" s="1"/>
  <c r="O1579" i="1" a="1"/>
  <c r="O1579" i="1" s="1"/>
  <c r="P1577" i="1" a="1"/>
  <c r="P1577" i="1" s="1"/>
  <c r="F1578" i="1" a="1"/>
  <c r="F1578" i="1"/>
  <c r="J1581" i="1" a="1"/>
  <c r="J1581" i="1"/>
  <c r="P1580" i="1" a="1"/>
  <c r="P1580" i="1" s="1"/>
  <c r="I1581" i="1" a="1"/>
  <c r="I1581" i="1" s="1"/>
  <c r="H1581" i="1" a="1"/>
  <c r="H1581" i="1" s="1"/>
  <c r="G1581" i="1" a="1"/>
  <c r="G1581" i="1" s="1"/>
  <c r="O1580" i="1" a="1"/>
  <c r="O1580" i="1" s="1"/>
  <c r="L1580" i="1" a="1"/>
  <c r="L1580" i="1"/>
  <c r="F1577" i="1" a="1"/>
  <c r="F1577" i="1"/>
  <c r="G1579" i="1" a="1"/>
  <c r="G1579" i="1"/>
  <c r="K1580" i="1" a="1"/>
  <c r="K1580" i="1"/>
  <c r="O1576" i="1" a="1"/>
  <c r="O1576" i="1"/>
  <c r="O1578" i="1" a="1"/>
  <c r="O1578" i="1"/>
  <c r="M1578" i="1" a="1"/>
  <c r="M1578" i="1"/>
  <c r="L1577" i="1" a="1"/>
  <c r="L1577" i="1" s="1"/>
  <c r="H1580" i="1" a="1"/>
  <c r="H1580" i="1" s="1"/>
  <c r="J1578" i="1" a="1"/>
  <c r="J1578" i="1" s="1"/>
  <c r="P1579" i="1" a="1"/>
  <c r="P1579" i="1"/>
  <c r="O1577" i="1" a="1"/>
  <c r="O1577" i="1"/>
  <c r="H1579" i="1" a="1"/>
  <c r="H1579" i="1" s="1"/>
  <c r="P1578" i="1" a="1"/>
  <c r="P1578" i="1"/>
  <c r="J1574" i="1" a="1"/>
  <c r="J1574" i="1" s="1"/>
  <c r="I1574" i="1" a="1"/>
  <c r="I1574" i="1" s="1"/>
  <c r="F1574" i="1" a="1"/>
  <c r="F1574" i="1" s="1"/>
  <c r="L1572" i="1" a="1"/>
  <c r="L1572" i="1" s="1"/>
  <c r="Q1566" i="1" a="1"/>
  <c r="Q1566" i="1" s="1"/>
  <c r="F1572" i="1" a="1"/>
  <c r="F1572" i="1" s="1"/>
  <c r="N1574" i="1" a="1"/>
  <c r="N1574" i="1" s="1"/>
  <c r="K1574" i="1" a="1"/>
  <c r="K1574" i="1"/>
  <c r="M1574" i="1" a="1"/>
  <c r="M1574" i="1"/>
  <c r="L1574" i="1" a="1"/>
  <c r="L1574" i="1" s="1"/>
  <c r="G1574" i="1" a="1"/>
  <c r="G1574" i="1" s="1"/>
  <c r="I1572" i="1" a="1"/>
  <c r="I1572" i="1" s="1"/>
  <c r="K1566" i="1" a="1"/>
  <c r="K1566" i="1" s="1"/>
  <c r="Q1572" i="1" a="1"/>
  <c r="Q1572" i="1" s="1"/>
  <c r="P1572" i="1" a="1"/>
  <c r="P1572" i="1" s="1"/>
  <c r="G1575" i="1" a="1"/>
  <c r="G1575" i="1"/>
  <c r="I1576" i="1" a="1"/>
  <c r="I1576" i="1"/>
  <c r="G1576" i="1" a="1"/>
  <c r="G1576" i="1"/>
  <c r="P1575" i="1" a="1"/>
  <c r="P1575" i="1" s="1"/>
  <c r="P1566" i="1" a="1"/>
  <c r="P1566" i="1"/>
  <c r="J1572" i="1" a="1"/>
  <c r="J1572" i="1"/>
  <c r="M1575" i="1" a="1"/>
  <c r="M1575" i="1"/>
  <c r="J1575" i="1" a="1"/>
  <c r="J1575" i="1" s="1"/>
  <c r="P1574" i="1" a="1"/>
  <c r="P1574" i="1" s="1"/>
  <c r="H1572" i="1" a="1"/>
  <c r="H1572" i="1"/>
  <c r="O1566" i="1" a="1"/>
  <c r="O1566" i="1"/>
  <c r="M1566" i="1" a="1"/>
  <c r="M1566" i="1"/>
  <c r="L1566" i="1" a="1"/>
  <c r="L1566" i="1" s="1"/>
  <c r="M1576" i="1" a="1"/>
  <c r="M1576" i="1"/>
  <c r="L1576" i="1" a="1"/>
  <c r="L1576" i="1" s="1"/>
  <c r="O1572" i="1" a="1"/>
  <c r="O1572" i="1" s="1"/>
  <c r="K1576" i="1" a="1"/>
  <c r="K1576" i="1" s="1"/>
  <c r="Q1575" i="1" a="1"/>
  <c r="Q1575" i="1" s="1"/>
  <c r="J1576" i="1" a="1"/>
  <c r="J1576" i="1"/>
  <c r="H1576" i="1" a="1"/>
  <c r="H1576" i="1" s="1"/>
  <c r="F1576" i="1" a="1"/>
  <c r="F1576" i="1" s="1"/>
  <c r="O1575" i="1" a="1"/>
  <c r="O1575" i="1" s="1"/>
  <c r="N1575" i="1" a="1"/>
  <c r="N1575" i="1" s="1"/>
  <c r="O1574" i="1" a="1"/>
  <c r="O1574" i="1" s="1"/>
  <c r="N1572" i="1" a="1"/>
  <c r="N1572" i="1" s="1"/>
  <c r="M1572" i="1" a="1"/>
  <c r="M1572" i="1" s="1"/>
  <c r="K1572" i="1" a="1"/>
  <c r="K1572" i="1" s="1"/>
  <c r="G1572" i="1" a="1"/>
  <c r="G1572" i="1" s="1"/>
  <c r="L1575" i="1" a="1"/>
  <c r="L1575" i="1" s="1"/>
  <c r="H1575" i="1" a="1"/>
  <c r="H1575" i="1"/>
  <c r="K1575" i="1" a="1"/>
  <c r="K1575" i="1"/>
  <c r="H1574" i="1" a="1"/>
  <c r="H1574" i="1"/>
  <c r="I1575" i="1" a="1"/>
  <c r="I1575" i="1" s="1"/>
  <c r="N1566" i="1" a="1"/>
  <c r="N1566" i="1"/>
  <c r="F1575" i="1" a="1"/>
  <c r="F1575" i="1"/>
  <c r="Q1574" i="1" a="1"/>
  <c r="Q1574" i="1"/>
  <c r="N1558" i="1" a="1"/>
  <c r="N1558" i="1" s="1"/>
  <c r="G1564" i="1" a="1"/>
  <c r="G1564" i="1"/>
  <c r="Q1558" i="1" a="1"/>
  <c r="Q1558" i="1"/>
  <c r="P1558" i="1" a="1"/>
  <c r="P1558" i="1"/>
  <c r="I1558" i="1" a="1"/>
  <c r="I1558" i="1"/>
  <c r="O1558" i="1" a="1"/>
  <c r="O1558" i="1" s="1"/>
  <c r="G1565" i="1" a="1"/>
  <c r="G1565" i="1"/>
  <c r="P1564" i="1" a="1"/>
  <c r="P1564" i="1" s="1"/>
  <c r="N1564" i="1" a="1"/>
  <c r="N1564" i="1" s="1"/>
  <c r="F1564" i="1" a="1"/>
  <c r="F1564" i="1" s="1"/>
  <c r="F1558" i="1" a="1"/>
  <c r="F1558" i="1" s="1"/>
  <c r="H1558" i="1" a="1"/>
  <c r="H1558" i="1"/>
  <c r="J1558" i="1" a="1"/>
  <c r="J1558" i="1" s="1"/>
  <c r="J1566" i="1" a="1"/>
  <c r="J1566" i="1" s="1"/>
  <c r="I1566" i="1" a="1"/>
  <c r="I1566" i="1" s="1"/>
  <c r="H1566" i="1" a="1"/>
  <c r="H1566" i="1"/>
  <c r="G1566" i="1" a="1"/>
  <c r="G1566" i="1" s="1"/>
  <c r="F1565" i="1" a="1"/>
  <c r="F1565" i="1" s="1"/>
  <c r="F1566" i="1" a="1"/>
  <c r="F1566" i="1" s="1"/>
  <c r="L1564" i="1" a="1"/>
  <c r="L1564" i="1" s="1"/>
  <c r="Q1565" i="1" a="1"/>
  <c r="Q1565" i="1" s="1"/>
  <c r="L1558" i="1" a="1"/>
  <c r="L1558" i="1" s="1"/>
  <c r="G1558" i="1" a="1"/>
  <c r="G1558" i="1"/>
  <c r="P1565" i="1" a="1"/>
  <c r="P1565" i="1"/>
  <c r="O1565" i="1" a="1"/>
  <c r="O1565" i="1"/>
  <c r="N1565" i="1" a="1"/>
  <c r="N1565" i="1"/>
  <c r="M1565" i="1" a="1"/>
  <c r="M1565" i="1" s="1"/>
  <c r="L1565" i="1" a="1"/>
  <c r="L1565" i="1"/>
  <c r="K1565" i="1" a="1"/>
  <c r="K1565" i="1" s="1"/>
  <c r="J1565" i="1" a="1"/>
  <c r="J1565" i="1" s="1"/>
  <c r="I1565" i="1" a="1"/>
  <c r="I1565" i="1"/>
  <c r="O1564" i="1" a="1"/>
  <c r="O1564" i="1"/>
  <c r="I1564" i="1" a="1"/>
  <c r="I1564" i="1"/>
  <c r="M1558" i="1" a="1"/>
  <c r="M1558" i="1"/>
  <c r="K1558" i="1" a="1"/>
  <c r="K1558" i="1" s="1"/>
  <c r="H1565" i="1" a="1"/>
  <c r="H1565" i="1"/>
  <c r="Q1564" i="1" a="1"/>
  <c r="Q1564" i="1" s="1"/>
  <c r="M1564" i="1" a="1"/>
  <c r="M1564" i="1" s="1"/>
  <c r="K1564" i="1" a="1"/>
  <c r="K1564" i="1" s="1"/>
  <c r="J1564" i="1" a="1"/>
  <c r="J1564" i="1"/>
  <c r="H1564" i="1" a="1"/>
  <c r="H1564" i="1" s="1"/>
  <c r="L1549" i="1" a="1"/>
  <c r="L1549" i="1" s="1"/>
  <c r="P1557" i="1" a="1"/>
  <c r="P1557" i="1" s="1"/>
  <c r="O1557" i="1" a="1"/>
  <c r="O1557" i="1"/>
  <c r="J1549" i="1" a="1"/>
  <c r="J1549" i="1"/>
  <c r="M1557" i="1" a="1"/>
  <c r="M1557" i="1" s="1"/>
  <c r="L1557" i="1" a="1"/>
  <c r="L1557" i="1" s="1"/>
  <c r="J1551" i="1" a="1"/>
  <c r="J1551" i="1" s="1"/>
  <c r="Q1548" i="1" a="1"/>
  <c r="Q1548" i="1" s="1"/>
  <c r="J1557" i="1" a="1"/>
  <c r="J1557" i="1" s="1"/>
  <c r="F1551" i="1" a="1"/>
  <c r="F1551" i="1" s="1"/>
  <c r="G1551" i="1" a="1"/>
  <c r="G1551" i="1"/>
  <c r="P1549" i="1" a="1"/>
  <c r="P1549" i="1"/>
  <c r="I1549" i="1" a="1"/>
  <c r="I1549" i="1"/>
  <c r="N1549" i="1" a="1"/>
  <c r="N1549" i="1" s="1"/>
  <c r="F1549" i="1" a="1"/>
  <c r="F1549" i="1" s="1"/>
  <c r="Q1551" i="1" a="1"/>
  <c r="Q1551" i="1" s="1"/>
  <c r="M1549" i="1" a="1"/>
  <c r="M1549" i="1" s="1"/>
  <c r="N1548" i="1" a="1"/>
  <c r="N1548" i="1"/>
  <c r="O1551" i="1" a="1"/>
  <c r="O1551" i="1" s="1"/>
  <c r="H1557" i="1" a="1"/>
  <c r="H1557" i="1"/>
  <c r="Q1549" i="1" a="1"/>
  <c r="Q1549" i="1"/>
  <c r="N1551" i="1" a="1"/>
  <c r="N1551" i="1"/>
  <c r="H1549" i="1" a="1"/>
  <c r="H1549" i="1" s="1"/>
  <c r="G1549" i="1" a="1"/>
  <c r="G1549" i="1"/>
  <c r="L1551" i="1" a="1"/>
  <c r="L1551" i="1" s="1"/>
  <c r="G1557" i="1" a="1"/>
  <c r="G1557" i="1" s="1"/>
  <c r="P1548" i="1" a="1"/>
  <c r="P1548" i="1" s="1"/>
  <c r="P1551" i="1" a="1"/>
  <c r="P1551" i="1"/>
  <c r="K1551" i="1" a="1"/>
  <c r="K1551" i="1"/>
  <c r="K1549" i="1" a="1"/>
  <c r="K1549" i="1" s="1"/>
  <c r="O1548" i="1" a="1"/>
  <c r="O1548" i="1"/>
  <c r="I1551" i="1" a="1"/>
  <c r="I1551" i="1"/>
  <c r="Q1557" i="1" a="1"/>
  <c r="Q1557" i="1" s="1"/>
  <c r="H1551" i="1" a="1"/>
  <c r="H1551" i="1" s="1"/>
  <c r="N1557" i="1" a="1"/>
  <c r="N1557" i="1" s="1"/>
  <c r="K1557" i="1" a="1"/>
  <c r="K1557" i="1" s="1"/>
  <c r="O1549" i="1" a="1"/>
  <c r="O1549" i="1" s="1"/>
  <c r="M1551" i="1" a="1"/>
  <c r="M1551" i="1" s="1"/>
  <c r="F1557" i="1" a="1"/>
  <c r="F1557" i="1" s="1"/>
  <c r="I1557" i="1" a="1"/>
  <c r="I1557" i="1"/>
  <c r="N1530" i="1" a="1"/>
  <c r="N1530" i="1"/>
  <c r="J1530" i="1" a="1"/>
  <c r="J1530" i="1"/>
  <c r="L1531" i="1" a="1"/>
  <c r="L1531" i="1"/>
  <c r="M1531" i="1" a="1"/>
  <c r="M1531" i="1" s="1"/>
  <c r="K1530" i="1" a="1"/>
  <c r="K1530" i="1"/>
  <c r="F1530" i="1" a="1"/>
  <c r="F1530" i="1" s="1"/>
  <c r="G1531" i="1" a="1"/>
  <c r="G1531" i="1" s="1"/>
  <c r="M1548" i="1" a="1"/>
  <c r="M1548" i="1"/>
  <c r="H1531" i="1" a="1"/>
  <c r="H1531" i="1"/>
  <c r="L1548" i="1" a="1"/>
  <c r="L1548" i="1"/>
  <c r="J1548" i="1" a="1"/>
  <c r="J1548" i="1"/>
  <c r="K1548" i="1" a="1"/>
  <c r="K1548" i="1" s="1"/>
  <c r="I1548" i="1" a="1"/>
  <c r="I1548" i="1"/>
  <c r="G1548" i="1" a="1"/>
  <c r="G1548" i="1" s="1"/>
  <c r="P1531" i="1" a="1"/>
  <c r="P1531" i="1" s="1"/>
  <c r="Q1529" i="1" a="1"/>
  <c r="Q1529" i="1" s="1"/>
  <c r="O1531" i="1" a="1"/>
  <c r="O1531" i="1"/>
  <c r="G1530" i="1" a="1"/>
  <c r="G1530" i="1" s="1"/>
  <c r="Q1530" i="1" a="1"/>
  <c r="Q1530" i="1"/>
  <c r="N1531" i="1" a="1"/>
  <c r="N1531" i="1"/>
  <c r="I1531" i="1" a="1"/>
  <c r="I1531" i="1"/>
  <c r="M1530" i="1" a="1"/>
  <c r="M1530" i="1"/>
  <c r="F1531" i="1" a="1"/>
  <c r="F1531" i="1" s="1"/>
  <c r="O1530" i="1" a="1"/>
  <c r="O1530" i="1" s="1"/>
  <c r="J1531" i="1" a="1"/>
  <c r="J1531" i="1" s="1"/>
  <c r="H1548" i="1" a="1"/>
  <c r="H1548" i="1" s="1"/>
  <c r="L1530" i="1" a="1"/>
  <c r="L1530" i="1" s="1"/>
  <c r="F1548" i="1" a="1"/>
  <c r="F1548" i="1" s="1"/>
  <c r="I1530" i="1" a="1"/>
  <c r="I1530" i="1"/>
  <c r="Q1531" i="1" a="1"/>
  <c r="Q1531" i="1"/>
  <c r="H1530" i="1" a="1"/>
  <c r="H1530" i="1"/>
  <c r="K1531" i="1" a="1"/>
  <c r="K1531" i="1" s="1"/>
  <c r="P1530" i="1" a="1"/>
  <c r="P1530" i="1" s="1"/>
  <c r="F1529" i="1" a="1"/>
  <c r="F1529" i="1"/>
  <c r="M1528" i="1" a="1"/>
  <c r="M1528" i="1" s="1"/>
  <c r="K1528" i="1" a="1"/>
  <c r="K1528" i="1"/>
  <c r="M1525" i="1" a="1"/>
  <c r="M1525" i="1"/>
  <c r="N1526" i="1" a="1"/>
  <c r="N1526" i="1"/>
  <c r="O1527" i="1" a="1"/>
  <c r="O1527" i="1"/>
  <c r="J1526" i="1" a="1"/>
  <c r="J1526" i="1"/>
  <c r="P1526" i="1" a="1"/>
  <c r="P1526" i="1" s="1"/>
  <c r="Q1528" i="1" a="1"/>
  <c r="Q1528" i="1"/>
  <c r="H1528" i="1" a="1"/>
  <c r="H1528" i="1" s="1"/>
  <c r="Q1526" i="1" a="1"/>
  <c r="Q1526" i="1" s="1"/>
  <c r="K1526" i="1" a="1"/>
  <c r="K1526" i="1" s="1"/>
  <c r="L1528" i="1" a="1"/>
  <c r="L1528" i="1" s="1"/>
  <c r="J1528" i="1" a="1"/>
  <c r="J1528" i="1" s="1"/>
  <c r="N1527" i="1" a="1"/>
  <c r="N1527" i="1" s="1"/>
  <c r="M1526" i="1" a="1"/>
  <c r="M1526" i="1" s="1"/>
  <c r="L1526" i="1" a="1"/>
  <c r="L1526" i="1"/>
  <c r="P1525" i="1" a="1"/>
  <c r="P1525" i="1"/>
  <c r="N1525" i="1" a="1"/>
  <c r="N1525" i="1" s="1"/>
  <c r="L1525" i="1" a="1"/>
  <c r="L1525" i="1" s="1"/>
  <c r="G1527" i="1" a="1"/>
  <c r="G1527" i="1" s="1"/>
  <c r="P1527" i="1" a="1"/>
  <c r="P1527" i="1" s="1"/>
  <c r="K1529" i="1" a="1"/>
  <c r="K1529" i="1" s="1"/>
  <c r="M1527" i="1" a="1"/>
  <c r="M1527" i="1"/>
  <c r="M1529" i="1" a="1"/>
  <c r="M1529" i="1"/>
  <c r="G1528" i="1" a="1"/>
  <c r="G1528" i="1"/>
  <c r="O1525" i="1" a="1"/>
  <c r="O1525" i="1" s="1"/>
  <c r="N1528" i="1" a="1"/>
  <c r="N1528" i="1" s="1"/>
  <c r="Q1527" i="1" a="1"/>
  <c r="Q1527" i="1"/>
  <c r="I1526" i="1" a="1"/>
  <c r="I1526" i="1" s="1"/>
  <c r="P1529" i="1" a="1"/>
  <c r="P1529" i="1" s="1"/>
  <c r="O1529" i="1" a="1"/>
  <c r="O1529" i="1" s="1"/>
  <c r="O1528" i="1" a="1"/>
  <c r="O1528" i="1"/>
  <c r="F1526" i="1" a="1"/>
  <c r="F1526" i="1"/>
  <c r="O1526" i="1" a="1"/>
  <c r="O1526" i="1"/>
  <c r="I1528" i="1" a="1"/>
  <c r="I1528" i="1"/>
  <c r="N1529" i="1" a="1"/>
  <c r="N1529" i="1" s="1"/>
  <c r="L1529" i="1" a="1"/>
  <c r="L1529" i="1"/>
  <c r="J1529" i="1" a="1"/>
  <c r="J1529" i="1" s="1"/>
  <c r="I1529" i="1" a="1"/>
  <c r="I1529" i="1" s="1"/>
  <c r="J1527" i="1" a="1"/>
  <c r="J1527" i="1" s="1"/>
  <c r="G1529" i="1" a="1"/>
  <c r="G1529" i="1"/>
  <c r="F1528" i="1" a="1"/>
  <c r="F1528" i="1"/>
  <c r="F1527" i="1" a="1"/>
  <c r="F1527" i="1"/>
  <c r="Q1525" i="1" a="1"/>
  <c r="Q1525" i="1"/>
  <c r="L1527" i="1" a="1"/>
  <c r="L1527" i="1"/>
  <c r="K1525" i="1" a="1"/>
  <c r="K1525" i="1" s="1"/>
  <c r="I1527" i="1" a="1"/>
  <c r="I1527" i="1" s="1"/>
  <c r="K1527" i="1" a="1"/>
  <c r="K1527" i="1" s="1"/>
  <c r="H1529" i="1" a="1"/>
  <c r="H1529" i="1" s="1"/>
  <c r="P1528" i="1" a="1"/>
  <c r="P1528" i="1" s="1"/>
  <c r="H1527" i="1" a="1"/>
  <c r="H1527" i="1" s="1"/>
  <c r="G1526" i="1" a="1"/>
  <c r="G1526" i="1" s="1"/>
  <c r="H1526" i="1" a="1"/>
  <c r="H1526" i="1"/>
  <c r="M1523" i="1" a="1"/>
  <c r="M1523" i="1" s="1"/>
  <c r="H1523" i="1" a="1"/>
  <c r="H1523" i="1" s="1"/>
  <c r="N1522" i="1" a="1"/>
  <c r="N1522" i="1" s="1"/>
  <c r="Q1522" i="1" a="1"/>
  <c r="Q1522" i="1" s="1"/>
  <c r="L1523" i="1" a="1"/>
  <c r="L1523" i="1"/>
  <c r="G1523" i="1" a="1"/>
  <c r="G1523" i="1" s="1"/>
  <c r="L1522" i="1" a="1"/>
  <c r="L1522" i="1"/>
  <c r="I1522" i="1" a="1"/>
  <c r="I1522" i="1"/>
  <c r="K1522" i="1" a="1"/>
  <c r="K1522" i="1"/>
  <c r="G1522" i="1" a="1"/>
  <c r="G1522" i="1"/>
  <c r="N1521" i="1" a="1"/>
  <c r="N1521" i="1"/>
  <c r="P1522" i="1" a="1"/>
  <c r="P1522" i="1" s="1"/>
  <c r="M1521" i="1" a="1"/>
  <c r="M1521" i="1"/>
  <c r="H1524" i="1" a="1"/>
  <c r="H1524" i="1" s="1"/>
  <c r="J1525" i="1" a="1"/>
  <c r="J1525" i="1" s="1"/>
  <c r="K1524" i="1" a="1"/>
  <c r="K1524" i="1"/>
  <c r="F1522" i="1" a="1"/>
  <c r="F1522" i="1"/>
  <c r="O1521" i="1" a="1"/>
  <c r="O1521" i="1"/>
  <c r="I1525" i="1" a="1"/>
  <c r="I1525" i="1" s="1"/>
  <c r="H1525" i="1" a="1"/>
  <c r="H1525" i="1" s="1"/>
  <c r="G1525" i="1" a="1"/>
  <c r="G1525" i="1"/>
  <c r="F1525" i="1" a="1"/>
  <c r="F1525" i="1"/>
  <c r="Q1524" i="1" a="1"/>
  <c r="Q1524" i="1" s="1"/>
  <c r="P1524" i="1" a="1"/>
  <c r="P1524" i="1" s="1"/>
  <c r="O1524" i="1" a="1"/>
  <c r="O1524" i="1" s="1"/>
  <c r="I1523" i="1" a="1"/>
  <c r="I1523" i="1" s="1"/>
  <c r="O1522" i="1" a="1"/>
  <c r="O1522" i="1" s="1"/>
  <c r="N1524" i="1" a="1"/>
  <c r="N1524" i="1"/>
  <c r="M1524" i="1" a="1"/>
  <c r="M1524" i="1" s="1"/>
  <c r="L1524" i="1" a="1"/>
  <c r="L1524" i="1" s="1"/>
  <c r="Q1523" i="1" a="1"/>
  <c r="Q1523" i="1" s="1"/>
  <c r="Q1521" i="1" a="1"/>
  <c r="Q1521" i="1" s="1"/>
  <c r="O1523" i="1" a="1"/>
  <c r="O1523" i="1" s="1"/>
  <c r="K1523" i="1" a="1"/>
  <c r="K1523" i="1" s="1"/>
  <c r="J1524" i="1" a="1"/>
  <c r="J1524" i="1" s="1"/>
  <c r="I1524" i="1" a="1"/>
  <c r="I1524" i="1" s="1"/>
  <c r="N1523" i="1" a="1"/>
  <c r="N1523" i="1"/>
  <c r="J1523" i="1" a="1"/>
  <c r="J1523" i="1"/>
  <c r="M1522" i="1" a="1"/>
  <c r="M1522" i="1"/>
  <c r="J1522" i="1" a="1"/>
  <c r="J1522" i="1"/>
  <c r="P1521" i="1" a="1"/>
  <c r="P1521" i="1" s="1"/>
  <c r="H1522" i="1" a="1"/>
  <c r="H1522" i="1"/>
  <c r="G1524" i="1" a="1"/>
  <c r="G1524" i="1" s="1"/>
  <c r="F1524" i="1" a="1"/>
  <c r="F1524" i="1"/>
  <c r="F1523" i="1" a="1"/>
  <c r="F1523" i="1"/>
  <c r="P1523" i="1" a="1"/>
  <c r="P1523" i="1"/>
  <c r="G1520" i="1" a="1"/>
  <c r="G1520" i="1" s="1"/>
  <c r="O1519" i="1" a="1"/>
  <c r="O1519" i="1"/>
  <c r="G1519" i="1" a="1"/>
  <c r="G1519" i="1"/>
  <c r="L1517" i="1" a="1"/>
  <c r="L1517" i="1"/>
  <c r="L1519" i="1" a="1"/>
  <c r="L1519" i="1" s="1"/>
  <c r="M1516" i="1" a="1"/>
  <c r="M1516" i="1" s="1"/>
  <c r="N1517" i="1" a="1"/>
  <c r="N1517" i="1" s="1"/>
  <c r="J1517" i="1" a="1"/>
  <c r="J1517" i="1" s="1"/>
  <c r="J1519" i="1" a="1"/>
  <c r="J1519" i="1" s="1"/>
  <c r="N1516" i="1" a="1"/>
  <c r="N1516" i="1" s="1"/>
  <c r="O1517" i="1" a="1"/>
  <c r="O1517" i="1" s="1"/>
  <c r="K1519" i="1" a="1"/>
  <c r="K1519" i="1" s="1"/>
  <c r="H1519" i="1" a="1"/>
  <c r="H1519" i="1" s="1"/>
  <c r="I1517" i="1" a="1"/>
  <c r="I1517" i="1" s="1"/>
  <c r="P1516" i="1" a="1"/>
  <c r="P1516" i="1"/>
  <c r="K1517" i="1" a="1"/>
  <c r="K1517" i="1" s="1"/>
  <c r="O1516" i="1" a="1"/>
  <c r="O1516" i="1"/>
  <c r="G1521" i="1" a="1"/>
  <c r="G1521" i="1" s="1"/>
  <c r="P1520" i="1" a="1"/>
  <c r="P1520" i="1"/>
  <c r="L1520" i="1" a="1"/>
  <c r="L1520" i="1" s="1"/>
  <c r="Q1516" i="1" a="1"/>
  <c r="Q1516" i="1"/>
  <c r="N1519" i="1" a="1"/>
  <c r="N1519" i="1"/>
  <c r="P1517" i="1" a="1"/>
  <c r="P1517" i="1"/>
  <c r="H1521" i="1" a="1"/>
  <c r="H1521" i="1" s="1"/>
  <c r="N1520" i="1" a="1"/>
  <c r="N1520" i="1" s="1"/>
  <c r="P1519" i="1" a="1"/>
  <c r="P1519" i="1" s="1"/>
  <c r="K1520" i="1" a="1"/>
  <c r="K1520" i="1"/>
  <c r="Q1517" i="1" a="1"/>
  <c r="Q1517" i="1"/>
  <c r="F1520" i="1" a="1"/>
  <c r="F1520" i="1"/>
  <c r="I1519" i="1" a="1"/>
  <c r="I1519" i="1"/>
  <c r="M1519" i="1" a="1"/>
  <c r="M1519" i="1"/>
  <c r="M1517" i="1" a="1"/>
  <c r="M1517" i="1"/>
  <c r="L1521" i="1" a="1"/>
  <c r="L1521" i="1"/>
  <c r="K1521" i="1" a="1"/>
  <c r="K1521" i="1" s="1"/>
  <c r="J1521" i="1" a="1"/>
  <c r="J1521" i="1" s="1"/>
  <c r="G1517" i="1" a="1"/>
  <c r="G1517" i="1" s="1"/>
  <c r="I1521" i="1" a="1"/>
  <c r="I1521" i="1" s="1"/>
  <c r="F1521" i="1" a="1"/>
  <c r="F1521" i="1" s="1"/>
  <c r="Q1520" i="1" a="1"/>
  <c r="Q1520" i="1" s="1"/>
  <c r="O1520" i="1" a="1"/>
  <c r="O1520" i="1"/>
  <c r="F1519" i="1" a="1"/>
  <c r="F1519" i="1" s="1"/>
  <c r="M1520" i="1" a="1"/>
  <c r="M1520" i="1" s="1"/>
  <c r="J1520" i="1" a="1"/>
  <c r="J1520" i="1" s="1"/>
  <c r="I1520" i="1" a="1"/>
  <c r="I1520" i="1" s="1"/>
  <c r="F1517" i="1" a="1"/>
  <c r="F1517" i="1"/>
  <c r="Q1519" i="1" a="1"/>
  <c r="Q1519" i="1"/>
  <c r="H1517" i="1" a="1"/>
  <c r="H1517" i="1" s="1"/>
  <c r="L1516" i="1" a="1"/>
  <c r="L1516" i="1"/>
  <c r="H1520" i="1" a="1"/>
  <c r="H1520" i="1"/>
  <c r="L1513" i="1" a="1"/>
  <c r="L1513" i="1"/>
  <c r="H1513" i="1" a="1"/>
  <c r="H1513" i="1"/>
  <c r="K1515" i="1" a="1"/>
  <c r="K1515" i="1"/>
  <c r="N1513" i="1" a="1"/>
  <c r="N1513" i="1" s="1"/>
  <c r="I1513" i="1" a="1"/>
  <c r="I1513" i="1" s="1"/>
  <c r="O1513" i="1" a="1"/>
  <c r="O1513" i="1" s="1"/>
  <c r="K1513" i="1" a="1"/>
  <c r="K1513" i="1"/>
  <c r="J1513" i="1" a="1"/>
  <c r="J1513" i="1"/>
  <c r="N1514" i="1" a="1"/>
  <c r="N1514" i="1"/>
  <c r="M1514" i="1" a="1"/>
  <c r="M1514" i="1"/>
  <c r="G1514" i="1" a="1"/>
  <c r="G1514" i="1" s="1"/>
  <c r="J1514" i="1" a="1"/>
  <c r="J1514" i="1" s="1"/>
  <c r="M1515" i="1" a="1"/>
  <c r="M1515" i="1"/>
  <c r="Q1514" i="1" a="1"/>
  <c r="Q1514" i="1"/>
  <c r="G1515" i="1" a="1"/>
  <c r="G1515" i="1" s="1"/>
  <c r="F1515" i="1" a="1"/>
  <c r="F1515" i="1" s="1"/>
  <c r="K1516" i="1" a="1"/>
  <c r="K1516" i="1" s="1"/>
  <c r="F1514" i="1" a="1"/>
  <c r="F1514" i="1" s="1"/>
  <c r="J1516" i="1" a="1"/>
  <c r="J1516" i="1" s="1"/>
  <c r="G1516" i="1" a="1"/>
  <c r="G1516" i="1"/>
  <c r="I1516" i="1" a="1"/>
  <c r="I1516" i="1" s="1"/>
  <c r="I1514" i="1" a="1"/>
  <c r="I1514" i="1" s="1"/>
  <c r="N1515" i="1" a="1"/>
  <c r="N1515" i="1" s="1"/>
  <c r="H1516" i="1" a="1"/>
  <c r="H1516" i="1" s="1"/>
  <c r="F1516" i="1" a="1"/>
  <c r="F1516" i="1" s="1"/>
  <c r="J1515" i="1" a="1"/>
  <c r="J1515" i="1" s="1"/>
  <c r="M1513" i="1" a="1"/>
  <c r="M1513" i="1" s="1"/>
  <c r="I1515" i="1" a="1"/>
  <c r="I1515" i="1" s="1"/>
  <c r="L1514" i="1" a="1"/>
  <c r="L1514" i="1" s="1"/>
  <c r="Q1515" i="1" a="1"/>
  <c r="Q1515" i="1"/>
  <c r="Q1513" i="1" a="1"/>
  <c r="Q1513" i="1"/>
  <c r="P1515" i="1" a="1"/>
  <c r="P1515" i="1" s="1"/>
  <c r="H1514" i="1" a="1"/>
  <c r="H1514" i="1" s="1"/>
  <c r="G1513" i="1" a="1"/>
  <c r="G1513" i="1" s="1"/>
  <c r="H1515" i="1" a="1"/>
  <c r="H1515" i="1"/>
  <c r="O1514" i="1" a="1"/>
  <c r="O1514" i="1"/>
  <c r="O1515" i="1" a="1"/>
  <c r="O1515" i="1"/>
  <c r="F1513" i="1" a="1"/>
  <c r="F1513" i="1"/>
  <c r="K1514" i="1" a="1"/>
  <c r="K1514" i="1" s="1"/>
  <c r="P1513" i="1" a="1"/>
  <c r="P1513" i="1" s="1"/>
  <c r="L1515" i="1" a="1"/>
  <c r="L1515" i="1" s="1"/>
  <c r="P1514" i="1" a="1"/>
  <c r="P1514" i="1"/>
  <c r="O1507" i="1" a="1"/>
  <c r="O1507" i="1"/>
  <c r="K1507" i="1" a="1"/>
  <c r="K1507" i="1" s="1"/>
  <c r="F1506" i="1" a="1"/>
  <c r="F1506" i="1" s="1"/>
  <c r="Q1506" i="1" a="1"/>
  <c r="Q1506" i="1" s="1"/>
  <c r="J1507" i="1" a="1"/>
  <c r="J1507" i="1"/>
  <c r="P1506" i="1" a="1"/>
  <c r="P1506" i="1" s="1"/>
  <c r="L1506" i="1" a="1"/>
  <c r="L1506" i="1"/>
  <c r="G1506" i="1" a="1"/>
  <c r="G1506" i="1" s="1"/>
  <c r="Q1505" i="1" a="1"/>
  <c r="Q1505" i="1" s="1"/>
  <c r="N1507" i="1" a="1"/>
  <c r="N1507" i="1" s="1"/>
  <c r="N1506" i="1" a="1"/>
  <c r="N1506" i="1"/>
  <c r="J1506" i="1" a="1"/>
  <c r="J1506" i="1"/>
  <c r="H1507" i="1" a="1"/>
  <c r="H1507" i="1" s="1"/>
  <c r="Q1507" i="1" a="1"/>
  <c r="Q1507" i="1" s="1"/>
  <c r="M1507" i="1" a="1"/>
  <c r="M1507" i="1" s="1"/>
  <c r="I1507" i="1" a="1"/>
  <c r="I1507" i="1" s="1"/>
  <c r="G1507" i="1" a="1"/>
  <c r="G1507" i="1"/>
  <c r="M1506" i="1" a="1"/>
  <c r="M1506" i="1" s="1"/>
  <c r="H1506" i="1" a="1"/>
  <c r="H1506" i="1" s="1"/>
  <c r="I1506" i="1" a="1"/>
  <c r="I1506" i="1" s="1"/>
  <c r="O1505" i="1" a="1"/>
  <c r="O1505" i="1" s="1"/>
  <c r="P1507" i="1" a="1"/>
  <c r="P1507" i="1"/>
  <c r="L1507" i="1" a="1"/>
  <c r="L1507" i="1"/>
  <c r="O1506" i="1" a="1"/>
  <c r="O1506" i="1"/>
  <c r="K1506" i="1" a="1"/>
  <c r="K1506" i="1"/>
  <c r="F1507" i="1" a="1"/>
  <c r="F1507" i="1"/>
  <c r="P1505" i="1" a="1"/>
  <c r="P1505" i="1"/>
  <c r="J1505" i="1" a="1"/>
  <c r="J1505" i="1" s="1"/>
  <c r="P1504" i="1" a="1"/>
  <c r="P1504" i="1"/>
  <c r="F1505" i="1" a="1"/>
  <c r="F1505" i="1"/>
  <c r="L1505" i="1" a="1"/>
  <c r="L1505" i="1" s="1"/>
  <c r="N1504" i="1" a="1"/>
  <c r="N1504" i="1" s="1"/>
  <c r="M1504" i="1" a="1"/>
  <c r="M1504" i="1"/>
  <c r="J1504" i="1" a="1"/>
  <c r="J1504" i="1"/>
  <c r="G1505" i="1" a="1"/>
  <c r="G1505" i="1" s="1"/>
  <c r="N1505" i="1" a="1"/>
  <c r="N1505" i="1"/>
  <c r="H1505" i="1" a="1"/>
  <c r="H1505" i="1" s="1"/>
  <c r="K1504" i="1" a="1"/>
  <c r="K1504" i="1" s="1"/>
  <c r="I1504" i="1" a="1"/>
  <c r="I1504" i="1" s="1"/>
  <c r="K1505" i="1" a="1"/>
  <c r="K1505" i="1" s="1"/>
  <c r="M1505" i="1" a="1"/>
  <c r="M1505" i="1" s="1"/>
  <c r="I1505" i="1" a="1"/>
  <c r="I1505" i="1"/>
  <c r="Q1504" i="1" a="1"/>
  <c r="Q1504" i="1" s="1"/>
  <c r="O1504" i="1" a="1"/>
  <c r="O1504" i="1"/>
  <c r="L1504" i="1" a="1"/>
  <c r="L1504" i="1"/>
  <c r="K1502" i="1" a="1"/>
  <c r="K1502" i="1" s="1"/>
  <c r="P1499" i="1" a="1"/>
  <c r="P1499" i="1" s="1"/>
  <c r="N1501" i="1" a="1"/>
  <c r="N1501" i="1" s="1"/>
  <c r="G1501" i="1" a="1"/>
  <c r="G1501" i="1" s="1"/>
  <c r="G1502" i="1" a="1"/>
  <c r="G1502" i="1" s="1"/>
  <c r="L1501" i="1" a="1"/>
  <c r="L1501" i="1" s="1"/>
  <c r="Q1499" i="1" a="1"/>
  <c r="Q1499" i="1"/>
  <c r="N1500" i="1" a="1"/>
  <c r="N1500" i="1"/>
  <c r="J1502" i="1" a="1"/>
  <c r="J1502" i="1"/>
  <c r="F1502" i="1" a="1"/>
  <c r="F1502" i="1"/>
  <c r="P1501" i="1" a="1"/>
  <c r="P1501" i="1"/>
  <c r="K1501" i="1" a="1"/>
  <c r="K1501" i="1" s="1"/>
  <c r="I1501" i="1" a="1"/>
  <c r="I1501" i="1"/>
  <c r="Q1500" i="1" a="1"/>
  <c r="Q1500" i="1"/>
  <c r="O1500" i="1" a="1"/>
  <c r="O1500" i="1" s="1"/>
  <c r="H1500" i="1" a="1"/>
  <c r="H1500" i="1"/>
  <c r="J1500" i="1" a="1"/>
  <c r="J1500" i="1"/>
  <c r="I1500" i="1" a="1"/>
  <c r="I1500" i="1"/>
  <c r="I1502" i="1" a="1"/>
  <c r="I1502" i="1" s="1"/>
  <c r="H1502" i="1" a="1"/>
  <c r="H1502" i="1"/>
  <c r="P1500" i="1" a="1"/>
  <c r="P1500" i="1" s="1"/>
  <c r="H1504" i="1" a="1"/>
  <c r="H1504" i="1" s="1"/>
  <c r="G1504" i="1" a="1"/>
  <c r="G1504" i="1" s="1"/>
  <c r="Q1502" i="1" a="1"/>
  <c r="Q1502" i="1"/>
  <c r="M1500" i="1" a="1"/>
  <c r="M1500" i="1"/>
  <c r="F1504" i="1" a="1"/>
  <c r="F1504" i="1"/>
  <c r="L1502" i="1" a="1"/>
  <c r="L1502" i="1" s="1"/>
  <c r="O1501" i="1" a="1"/>
  <c r="O1501" i="1"/>
  <c r="H1501" i="1" a="1"/>
  <c r="H1501" i="1" s="1"/>
  <c r="L1500" i="1" a="1"/>
  <c r="L1500" i="1" s="1"/>
  <c r="P1502" i="1" a="1"/>
  <c r="P1502" i="1" s="1"/>
  <c r="Q1501" i="1" a="1"/>
  <c r="Q1501" i="1" s="1"/>
  <c r="N1502" i="1" a="1"/>
  <c r="N1502" i="1" s="1"/>
  <c r="K1500" i="1" a="1"/>
  <c r="K1500" i="1" s="1"/>
  <c r="F1500" i="1" a="1"/>
  <c r="F1500" i="1"/>
  <c r="M1501" i="1" a="1"/>
  <c r="M1501" i="1"/>
  <c r="J1501" i="1" a="1"/>
  <c r="J1501" i="1"/>
  <c r="F1501" i="1" a="1"/>
  <c r="F1501" i="1"/>
  <c r="O1502" i="1" a="1"/>
  <c r="O1502" i="1"/>
  <c r="G1500" i="1" a="1"/>
  <c r="G1500" i="1" s="1"/>
  <c r="M1502" i="1" a="1"/>
  <c r="M1502" i="1" s="1"/>
  <c r="F1494" i="1" a="1"/>
  <c r="F1494" i="1"/>
  <c r="L1492" i="1" a="1"/>
  <c r="L1492" i="1" s="1"/>
  <c r="H1492" i="1" a="1"/>
  <c r="H1492" i="1"/>
  <c r="N1494" i="1" a="1"/>
  <c r="N1494" i="1"/>
  <c r="G1492" i="1" a="1"/>
  <c r="G1492" i="1"/>
  <c r="I1494" i="1" a="1"/>
  <c r="I1494" i="1"/>
  <c r="G1499" i="1" a="1"/>
  <c r="G1499" i="1" s="1"/>
  <c r="Q1494" i="1" a="1"/>
  <c r="Q1494" i="1"/>
  <c r="H1494" i="1" a="1"/>
  <c r="H1494" i="1" s="1"/>
  <c r="M1492" i="1" a="1"/>
  <c r="M1492" i="1" s="1"/>
  <c r="P1494" i="1" a="1"/>
  <c r="P1494" i="1" s="1"/>
  <c r="O1499" i="1" a="1"/>
  <c r="O1499" i="1"/>
  <c r="N1499" i="1" a="1"/>
  <c r="N1499" i="1"/>
  <c r="L1494" i="1" a="1"/>
  <c r="L1494" i="1"/>
  <c r="M1499" i="1" a="1"/>
  <c r="M1499" i="1" s="1"/>
  <c r="L1499" i="1" a="1"/>
  <c r="L1499" i="1" s="1"/>
  <c r="K1499" i="1" a="1"/>
  <c r="K1499" i="1" s="1"/>
  <c r="P1492" i="1" a="1"/>
  <c r="P1492" i="1" s="1"/>
  <c r="F1499" i="1" a="1"/>
  <c r="F1499" i="1" s="1"/>
  <c r="J1492" i="1" a="1"/>
  <c r="J1492" i="1" s="1"/>
  <c r="J1494" i="1" a="1"/>
  <c r="J1494" i="1" s="1"/>
  <c r="O1492" i="1" a="1"/>
  <c r="O1492" i="1" s="1"/>
  <c r="K1494" i="1" a="1"/>
  <c r="K1494" i="1"/>
  <c r="G1494" i="1" a="1"/>
  <c r="G1494" i="1"/>
  <c r="Q1492" i="1" a="1"/>
  <c r="Q1492" i="1"/>
  <c r="K1492" i="1" a="1"/>
  <c r="K1492" i="1"/>
  <c r="Q1487" i="1" a="1"/>
  <c r="Q1487" i="1"/>
  <c r="J1499" i="1" a="1"/>
  <c r="J1499" i="1"/>
  <c r="I1492" i="1" a="1"/>
  <c r="I1492" i="1"/>
  <c r="I1499" i="1" a="1"/>
  <c r="I1499" i="1" s="1"/>
  <c r="N1492" i="1" a="1"/>
  <c r="N1492" i="1"/>
  <c r="F1492" i="1" a="1"/>
  <c r="F1492" i="1"/>
  <c r="M1494" i="1" a="1"/>
  <c r="M1494" i="1"/>
  <c r="H1499" i="1" a="1"/>
  <c r="H1499" i="1"/>
  <c r="O1494" i="1" a="1"/>
  <c r="O1494" i="1"/>
  <c r="M2126" i="1" a="1"/>
  <c r="M2126" i="1" s="1"/>
  <c r="J2127" i="1" a="1"/>
  <c r="J2127" i="1"/>
  <c r="K2127" i="1" a="1"/>
  <c r="K2127" i="1" s="1"/>
  <c r="I2127" i="1" a="1"/>
  <c r="I2127" i="1" s="1"/>
  <c r="F2127" i="1" a="1"/>
  <c r="F2127" i="1" s="1"/>
  <c r="H2127" i="1" a="1"/>
  <c r="H2127" i="1" s="1"/>
  <c r="P2126" i="1" a="1"/>
  <c r="P2126" i="1"/>
  <c r="G2128" i="1" a="1"/>
  <c r="G2128" i="1"/>
  <c r="F2128" i="1" a="1"/>
  <c r="F2128" i="1" s="1"/>
  <c r="Q2127" i="1" a="1"/>
  <c r="Q2127" i="1"/>
  <c r="P2127" i="1" a="1"/>
  <c r="P2127" i="1"/>
  <c r="M2127" i="1" a="1"/>
  <c r="M2127" i="1" s="1"/>
  <c r="G2127" i="1" a="1"/>
  <c r="G2127" i="1" s="1"/>
  <c r="L2127" i="1" a="1"/>
  <c r="L2127" i="1" s="1"/>
  <c r="O2126" i="1" a="1"/>
  <c r="O2126" i="1" s="1"/>
  <c r="O2127" i="1" a="1"/>
  <c r="O2127" i="1" s="1"/>
  <c r="N2127" i="1" a="1"/>
  <c r="N2127" i="1"/>
  <c r="Q2126" i="1" a="1"/>
  <c r="Q2126" i="1"/>
  <c r="N2126" i="1" a="1"/>
  <c r="N2126" i="1"/>
  <c r="I2128" i="1" a="1"/>
  <c r="I2128" i="1"/>
  <c r="H2128" i="1" a="1"/>
  <c r="H2128" i="1"/>
  <c r="I2231" i="1" a="1"/>
  <c r="I2231" i="1" s="1"/>
  <c r="F2231" i="1" a="1"/>
  <c r="F2231" i="1" s="1"/>
  <c r="H2231" i="1" a="1"/>
  <c r="H2231" i="1"/>
  <c r="H2232" i="1" a="1"/>
  <c r="H2232" i="1"/>
  <c r="J2231" i="1" a="1"/>
  <c r="J2231" i="1"/>
  <c r="L2229" i="1" a="1"/>
  <c r="L2229" i="1"/>
  <c r="Q2231" i="1" a="1"/>
  <c r="Q2231" i="1" s="1"/>
  <c r="P2230" i="1" a="1"/>
  <c r="P2230" i="1" s="1"/>
  <c r="L2230" i="1" a="1"/>
  <c r="L2230" i="1" s="1"/>
  <c r="G2230" i="1" a="1"/>
  <c r="G2230" i="1" s="1"/>
  <c r="G2229" i="1" a="1"/>
  <c r="G2229" i="1"/>
  <c r="M2231" i="1" a="1"/>
  <c r="M2231" i="1" s="1"/>
  <c r="N2232" i="1" a="1"/>
  <c r="N2232" i="1" s="1"/>
  <c r="G2232" i="1" a="1"/>
  <c r="G2232" i="1"/>
  <c r="K2229" i="1" a="1"/>
  <c r="K2229" i="1"/>
  <c r="K2230" i="1" s="1" a="1"/>
  <c r="K2230" i="1" s="1"/>
  <c r="Q2232" i="1" a="1"/>
  <c r="Q2232" i="1"/>
  <c r="P2232" i="1" a="1"/>
  <c r="P2232" i="1"/>
  <c r="O2232" i="1" a="1"/>
  <c r="O2232" i="1"/>
  <c r="M2232" i="1" a="1"/>
  <c r="M2232" i="1"/>
  <c r="M2229" i="1" a="1"/>
  <c r="M2229" i="1" s="1"/>
  <c r="M2230" i="1" s="1" a="1"/>
  <c r="M2230" i="1" s="1"/>
  <c r="J2229" i="1" a="1"/>
  <c r="J2229" i="1"/>
  <c r="J2230" i="1" s="1" a="1"/>
  <c r="J2230" i="1" s="1"/>
  <c r="H2229" i="1" a="1"/>
  <c r="H2229" i="1" s="1"/>
  <c r="H2230" i="1" s="1" a="1"/>
  <c r="H2230" i="1" s="1"/>
  <c r="I2232" i="1" a="1"/>
  <c r="I2232" i="1" s="1"/>
  <c r="F2232" i="1" a="1"/>
  <c r="F2232" i="1"/>
  <c r="P2231" i="1" a="1"/>
  <c r="P2231" i="1"/>
  <c r="N2231" i="1" a="1"/>
  <c r="N2231" i="1"/>
  <c r="O2231" i="1" a="1"/>
  <c r="O2231" i="1" s="1"/>
  <c r="L2231" i="1" a="1"/>
  <c r="L2231" i="1" s="1"/>
  <c r="G2231" i="1" a="1"/>
  <c r="G2231" i="1" s="1"/>
  <c r="Q2229" i="1" a="1"/>
  <c r="Q2229" i="1" s="1"/>
  <c r="Q2230" i="1" s="1" a="1"/>
  <c r="Q2230" i="1" s="1"/>
  <c r="P2229" i="1" a="1"/>
  <c r="P2229" i="1"/>
  <c r="Q2228" i="1" a="1"/>
  <c r="Q2228" i="1"/>
  <c r="G2228" i="1" a="1"/>
  <c r="G2228" i="1"/>
  <c r="N2229" i="1" a="1"/>
  <c r="N2229" i="1" s="1"/>
  <c r="N2230" i="1" s="1" a="1"/>
  <c r="N2230" i="1" s="1"/>
  <c r="F2229" i="1" a="1"/>
  <c r="F2229" i="1" s="1"/>
  <c r="F2230" i="1" s="1" a="1"/>
  <c r="F2230" i="1" s="1"/>
  <c r="F2228" i="1" a="1"/>
  <c r="F2228" i="1" s="1"/>
  <c r="L2232" i="1" a="1"/>
  <c r="L2232" i="1"/>
  <c r="K2232" i="1" a="1"/>
  <c r="K2232" i="1"/>
  <c r="I2229" i="1" a="1"/>
  <c r="I2229" i="1"/>
  <c r="I2230" i="1" s="1" a="1"/>
  <c r="I2230" i="1" s="1"/>
  <c r="K2231" i="1" a="1"/>
  <c r="K2231" i="1" s="1"/>
  <c r="J2232" i="1" a="1"/>
  <c r="J2232" i="1"/>
  <c r="O2229" i="1" a="1"/>
  <c r="O2229" i="1" s="1"/>
  <c r="O2230" i="1" s="1" a="1"/>
  <c r="O2230" i="1" s="1"/>
  <c r="J2222" i="1" a="1"/>
  <c r="J2222" i="1" s="1"/>
  <c r="J2225" i="1" a="1"/>
  <c r="J2225" i="1"/>
  <c r="P2224" i="1" a="1"/>
  <c r="P2224" i="1"/>
  <c r="H2222" i="1" a="1"/>
  <c r="H2222" i="1"/>
  <c r="L2224" i="1" a="1"/>
  <c r="L2224" i="1"/>
  <c r="Q2227" i="1" a="1"/>
  <c r="Q2227" i="1"/>
  <c r="M2226" i="1" a="1"/>
  <c r="M2226" i="1"/>
  <c r="M2227" i="1" a="1"/>
  <c r="M2227" i="1"/>
  <c r="M2228" i="1" s="1" a="1"/>
  <c r="M2228" i="1" s="1"/>
  <c r="I2227" i="1" a="1"/>
  <c r="I2227" i="1" s="1"/>
  <c r="I2228" i="1" s="1" a="1"/>
  <c r="I2228" i="1" s="1"/>
  <c r="P2225" i="1" a="1"/>
  <c r="P2225" i="1" s="1"/>
  <c r="J2226" i="1" a="1"/>
  <c r="J2226" i="1" s="1"/>
  <c r="O2222" i="1" a="1"/>
  <c r="O2222" i="1" s="1"/>
  <c r="G2222" i="1" a="1"/>
  <c r="G2222" i="1" s="1"/>
  <c r="H2225" i="1" a="1"/>
  <c r="H2225" i="1" s="1"/>
  <c r="F2224" i="1" a="1"/>
  <c r="F2224" i="1"/>
  <c r="F2225" i="1" s="1" a="1"/>
  <c r="F2225" i="1" s="1"/>
  <c r="P2227" i="1" a="1"/>
  <c r="P2227" i="1" s="1"/>
  <c r="P2228" i="1" s="1" a="1"/>
  <c r="P2228" i="1" s="1"/>
  <c r="F2222" i="1" a="1"/>
  <c r="F2222" i="1" s="1"/>
  <c r="O2227" i="1" a="1"/>
  <c r="O2227" i="1" s="1"/>
  <c r="O2228" i="1" s="1" a="1"/>
  <c r="O2228" i="1" s="1"/>
  <c r="Q2226" i="1" a="1"/>
  <c r="Q2226" i="1" s="1"/>
  <c r="K2224" i="1" a="1"/>
  <c r="K2224" i="1"/>
  <c r="K2225" i="1" s="1" a="1"/>
  <c r="K2225" i="1" s="1"/>
  <c r="I2222" i="1" a="1"/>
  <c r="I2222" i="1"/>
  <c r="L2225" i="1" a="1"/>
  <c r="L2225" i="1" s="1"/>
  <c r="K2227" i="1" a="1"/>
  <c r="K2227" i="1"/>
  <c r="K2228" i="1" s="1" a="1"/>
  <c r="K2228" i="1" s="1"/>
  <c r="N2227" i="1" a="1"/>
  <c r="N2227" i="1" s="1"/>
  <c r="N2228" i="1" s="1" a="1"/>
  <c r="N2228" i="1" s="1"/>
  <c r="M2224" i="1" a="1"/>
  <c r="M2224" i="1" s="1"/>
  <c r="M2225" i="1" s="1" a="1"/>
  <c r="M2225" i="1" s="1"/>
  <c r="L2227" i="1" a="1"/>
  <c r="L2227" i="1" s="1"/>
  <c r="L2228" i="1" s="1" a="1"/>
  <c r="L2228" i="1" s="1"/>
  <c r="H2227" i="1" a="1"/>
  <c r="H2227" i="1" s="1"/>
  <c r="H2228" i="1" s="1" a="1"/>
  <c r="H2228" i="1" s="1"/>
  <c r="N2222" i="1" a="1"/>
  <c r="N2222" i="1" s="1"/>
  <c r="P2222" i="1" a="1"/>
  <c r="P2222" i="1"/>
  <c r="G2227" i="1" a="1"/>
  <c r="G2227" i="1"/>
  <c r="H2226" i="1" a="1"/>
  <c r="H2226" i="1"/>
  <c r="P2226" i="1" a="1"/>
  <c r="P2226" i="1"/>
  <c r="K2226" i="1" a="1"/>
  <c r="K2226" i="1"/>
  <c r="N2224" i="1" a="1"/>
  <c r="N2224" i="1"/>
  <c r="N2225" i="1" s="1" a="1"/>
  <c r="N2225" i="1" s="1"/>
  <c r="I2225" i="1" a="1"/>
  <c r="I2225" i="1" s="1"/>
  <c r="Q2224" i="1" a="1"/>
  <c r="Q2224" i="1"/>
  <c r="Q2225" i="1" s="1" a="1"/>
  <c r="Q2225" i="1" s="1"/>
  <c r="M2222" i="1" a="1"/>
  <c r="M2222" i="1" s="1"/>
  <c r="Q2222" i="1" a="1"/>
  <c r="Q2222" i="1" s="1"/>
  <c r="J2227" i="1" a="1"/>
  <c r="J2227" i="1"/>
  <c r="J2228" i="1" s="1" a="1"/>
  <c r="J2228" i="1" s="1"/>
  <c r="F2227" i="1" a="1"/>
  <c r="F2227" i="1"/>
  <c r="J2224" i="1" a="1"/>
  <c r="J2224" i="1"/>
  <c r="H2224" i="1" a="1"/>
  <c r="H2224" i="1" s="1"/>
  <c r="O2226" i="1" a="1"/>
  <c r="O2226" i="1" s="1"/>
  <c r="I2226" i="1" a="1"/>
  <c r="I2226" i="1" s="1"/>
  <c r="Q2221" i="1" a="1"/>
  <c r="Q2221" i="1" s="1"/>
  <c r="N2226" i="1" a="1"/>
  <c r="N2226" i="1"/>
  <c r="I2224" i="1" a="1"/>
  <c r="I2224" i="1"/>
  <c r="L2222" i="1" a="1"/>
  <c r="L2222" i="1"/>
  <c r="G2224" i="1" a="1"/>
  <c r="G2224" i="1" s="1"/>
  <c r="G2225" i="1" s="1" a="1"/>
  <c r="G2225" i="1" s="1"/>
  <c r="P2221" i="1" a="1"/>
  <c r="P2221" i="1"/>
  <c r="O2224" i="1" a="1"/>
  <c r="O2224" i="1" s="1"/>
  <c r="O2225" i="1" s="1" a="1"/>
  <c r="O2225" i="1" s="1"/>
  <c r="L2226" i="1" a="1"/>
  <c r="L2226" i="1" s="1"/>
  <c r="F2226" i="1" a="1"/>
  <c r="F2226" i="1" s="1"/>
  <c r="G2226" i="1" a="1"/>
  <c r="G2226" i="1"/>
  <c r="K2222" i="1" a="1"/>
  <c r="K2222" i="1" s="1"/>
  <c r="L2219" i="1" a="1"/>
  <c r="L2219" i="1"/>
  <c r="Q2216" i="1" a="1"/>
  <c r="Q2216" i="1" s="1"/>
  <c r="H2219" i="1" a="1"/>
  <c r="H2219" i="1" s="1"/>
  <c r="M2219" i="1" a="1"/>
  <c r="M2219" i="1" s="1"/>
  <c r="M2220" i="1" s="1" a="1"/>
  <c r="M2220" i="1" s="1"/>
  <c r="K2219" i="1" a="1"/>
  <c r="K2219" i="1" s="1"/>
  <c r="K2220" i="1" s="1" a="1"/>
  <c r="K2220" i="1" s="1"/>
  <c r="M2216" i="1" a="1"/>
  <c r="M2216" i="1"/>
  <c r="G2219" i="1" a="1"/>
  <c r="G2219" i="1"/>
  <c r="G2220" i="1" s="1" a="1"/>
  <c r="G2220" i="1" s="1"/>
  <c r="F2219" i="1" a="1"/>
  <c r="F2219" i="1"/>
  <c r="M2218" i="1" a="1"/>
  <c r="M2218" i="1" s="1"/>
  <c r="H2220" i="1" a="1"/>
  <c r="H2220" i="1" s="1"/>
  <c r="L2218" i="1" a="1"/>
  <c r="L2218" i="1" s="1"/>
  <c r="J2217" i="1" a="1"/>
  <c r="J2217" i="1" s="1"/>
  <c r="J2218" i="1" s="1" a="1"/>
  <c r="N2216" i="1" a="1"/>
  <c r="N2216" i="1" s="1"/>
  <c r="K2221" i="1" a="1"/>
  <c r="K2221" i="1" s="1"/>
  <c r="P2219" i="1" a="1"/>
  <c r="P2219" i="1"/>
  <c r="M2217" i="1" a="1"/>
  <c r="M2217" i="1"/>
  <c r="J2221" i="1" a="1"/>
  <c r="J2221" i="1" s="1"/>
  <c r="H2217" i="1" a="1"/>
  <c r="H2217" i="1" s="1"/>
  <c r="H2218" i="1" s="1" a="1"/>
  <c r="H2218" i="1" s="1"/>
  <c r="P2217" i="1" a="1"/>
  <c r="P2217" i="1"/>
  <c r="P2218" i="1" s="1" a="1"/>
  <c r="P2218" i="1" s="1"/>
  <c r="F2220" i="1" a="1"/>
  <c r="F2220" i="1" s="1"/>
  <c r="J2219" i="1" a="1"/>
  <c r="J2219" i="1" s="1"/>
  <c r="J2220" i="1" s="1" a="1"/>
  <c r="J2220" i="1" s="1"/>
  <c r="O2218" i="1" a="1"/>
  <c r="O2218" i="1" s="1"/>
  <c r="G2217" i="1" a="1"/>
  <c r="G2217" i="1"/>
  <c r="L2216" i="1" a="1"/>
  <c r="L2216" i="1"/>
  <c r="J2218" i="1"/>
  <c r="O2221" i="1" a="1"/>
  <c r="O2221" i="1" s="1"/>
  <c r="M2221" i="1" a="1"/>
  <c r="M2221" i="1" s="1"/>
  <c r="F2221" i="1" a="1"/>
  <c r="F2221" i="1" s="1"/>
  <c r="Q2219" i="1" a="1"/>
  <c r="Q2219" i="1"/>
  <c r="Q2220" i="1" s="1" a="1"/>
  <c r="Q2220" i="1" s="1"/>
  <c r="I2219" i="1" a="1"/>
  <c r="I2219" i="1" s="1"/>
  <c r="I2220" i="1" s="1" a="1"/>
  <c r="I2220" i="1" s="1"/>
  <c r="I2217" i="1" a="1"/>
  <c r="I2217" i="1" s="1"/>
  <c r="I2218" i="1" s="1" a="1"/>
  <c r="I2218" i="1" s="1"/>
  <c r="G2218" i="1" a="1"/>
  <c r="G2218" i="1" s="1"/>
  <c r="P2216" i="1" a="1"/>
  <c r="P2216" i="1" s="1"/>
  <c r="O2217" i="1" a="1"/>
  <c r="O2217" i="1" s="1"/>
  <c r="O2219" i="1" a="1"/>
  <c r="O2219" i="1" s="1"/>
  <c r="O2220" i="1" s="1" a="1"/>
  <c r="O2220" i="1" s="1"/>
  <c r="F2218" i="1" a="1"/>
  <c r="F2218" i="1"/>
  <c r="O2216" i="1" a="1"/>
  <c r="O2216" i="1" s="1"/>
  <c r="L2217" i="1" a="1"/>
  <c r="L2217" i="1" s="1"/>
  <c r="F2217" i="1" a="1"/>
  <c r="F2217" i="1"/>
  <c r="K2217" i="1" a="1"/>
  <c r="K2217" i="1"/>
  <c r="K2218" i="1" s="1" a="1"/>
  <c r="K2218" i="1" s="1"/>
  <c r="N2221" i="1" a="1"/>
  <c r="N2221" i="1"/>
  <c r="L2221" i="1" a="1"/>
  <c r="L2221" i="1" s="1"/>
  <c r="I2221" i="1" a="1"/>
  <c r="I2221" i="1" s="1"/>
  <c r="N2217" i="1" a="1"/>
  <c r="N2217" i="1"/>
  <c r="N2218" i="1" s="1" a="1"/>
  <c r="N2218" i="1" s="1"/>
  <c r="H2221" i="1" a="1"/>
  <c r="H2221" i="1"/>
  <c r="G2221" i="1" a="1"/>
  <c r="G2221" i="1"/>
  <c r="N2219" i="1" a="1"/>
  <c r="N2219" i="1"/>
  <c r="N2220" i="1" s="1" a="1"/>
  <c r="N2220" i="1" s="1"/>
  <c r="Q2217" i="1" a="1"/>
  <c r="Q2217" i="1" s="1"/>
  <c r="Q2218" i="1" s="1" a="1"/>
  <c r="Q2218" i="1" s="1"/>
  <c r="P2220" i="1" a="1"/>
  <c r="P2220" i="1" s="1"/>
  <c r="L2220" i="1" a="1"/>
  <c r="L2220" i="1" s="1"/>
  <c r="L2210" i="1" a="1"/>
  <c r="L2210" i="1"/>
  <c r="K2212" i="1" a="1"/>
  <c r="K2212" i="1" s="1"/>
  <c r="K2210" i="1" a="1"/>
  <c r="K2210" i="1" s="1"/>
  <c r="F2214" i="1" a="1"/>
  <c r="F2214" i="1"/>
  <c r="F2215" i="1" s="1" a="1"/>
  <c r="F2215" i="1" s="1"/>
  <c r="J2210" i="1" a="1"/>
  <c r="J2210" i="1" s="1"/>
  <c r="Q2211" i="1" a="1"/>
  <c r="Q2211" i="1" s="1"/>
  <c r="J2214" i="1" a="1"/>
  <c r="J2214" i="1" s="1"/>
  <c r="J2215" i="1" s="1" a="1"/>
  <c r="J2215" i="1" s="1"/>
  <c r="G2214" i="1" a="1"/>
  <c r="G2214" i="1" s="1"/>
  <c r="G2215" i="1" s="1" a="1"/>
  <c r="G2215" i="1" s="1"/>
  <c r="Q2210" i="1" a="1"/>
  <c r="Q2210" i="1" s="1"/>
  <c r="K2215" i="1" a="1"/>
  <c r="K2215" i="1"/>
  <c r="N2210" i="1" a="1"/>
  <c r="N2210" i="1" s="1"/>
  <c r="Q2212" i="1" a="1"/>
  <c r="Q2212" i="1"/>
  <c r="P2211" i="1" a="1"/>
  <c r="P2211" i="1" s="1"/>
  <c r="Q2214" i="1" a="1"/>
  <c r="Q2214" i="1" s="1"/>
  <c r="Q2215" i="1" s="1" a="1"/>
  <c r="Q2215" i="1" s="1"/>
  <c r="M2214" i="1" a="1"/>
  <c r="M2214" i="1"/>
  <c r="M2215" i="1" s="1" a="1"/>
  <c r="M2215" i="1" s="1"/>
  <c r="L2211" i="1" a="1"/>
  <c r="L2211" i="1"/>
  <c r="J2212" i="1" a="1"/>
  <c r="J2212" i="1"/>
  <c r="M2212" i="1" a="1"/>
  <c r="M2212" i="1" s="1"/>
  <c r="H2212" i="1" a="1"/>
  <c r="H2212" i="1"/>
  <c r="I2212" i="1" a="1"/>
  <c r="I2212" i="1"/>
  <c r="O2212" i="1" a="1"/>
  <c r="O2212" i="1"/>
  <c r="K2216" i="1" a="1"/>
  <c r="K2216" i="1" s="1"/>
  <c r="J2216" i="1" a="1"/>
  <c r="J2216" i="1" s="1"/>
  <c r="P2212" i="1" a="1"/>
  <c r="P2212" i="1" s="1"/>
  <c r="O2210" i="1" a="1"/>
  <c r="O2210" i="1"/>
  <c r="I2214" i="1" a="1"/>
  <c r="I2214" i="1"/>
  <c r="I2215" i="1" s="1" a="1"/>
  <c r="I2215" i="1" s="1"/>
  <c r="M2210" i="1" a="1"/>
  <c r="M2210" i="1"/>
  <c r="I2216" i="1" a="1"/>
  <c r="I2216" i="1"/>
  <c r="M2211" i="1" a="1"/>
  <c r="M2211" i="1" s="1"/>
  <c r="H2216" i="1" a="1"/>
  <c r="H2216" i="1" s="1"/>
  <c r="O2211" i="1" a="1"/>
  <c r="O2211" i="1" s="1"/>
  <c r="K2214" i="1" a="1"/>
  <c r="K2214" i="1" s="1"/>
  <c r="G2212" i="1" a="1"/>
  <c r="G2212" i="1" s="1"/>
  <c r="I2211" i="1" a="1"/>
  <c r="I2211" i="1" s="1"/>
  <c r="G2216" i="1" a="1"/>
  <c r="G2216" i="1" s="1"/>
  <c r="F2216" i="1" a="1"/>
  <c r="F2216" i="1"/>
  <c r="N2214" i="1" a="1"/>
  <c r="N2214" i="1" s="1"/>
  <c r="N2215" i="1" s="1" a="1"/>
  <c r="N2215" i="1" s="1"/>
  <c r="K2211" i="1" a="1"/>
  <c r="K2211" i="1" s="1"/>
  <c r="H2214" i="1" a="1"/>
  <c r="H2214" i="1" s="1"/>
  <c r="H2215" i="1" s="1" a="1"/>
  <c r="H2215" i="1" s="1"/>
  <c r="L2214" i="1" a="1"/>
  <c r="L2214" i="1" s="1"/>
  <c r="L2215" i="1" s="1" a="1"/>
  <c r="L2215" i="1" s="1"/>
  <c r="N2212" i="1" a="1"/>
  <c r="N2212" i="1" s="1"/>
  <c r="F2212" i="1" a="1"/>
  <c r="F2212" i="1"/>
  <c r="F2211" i="1" a="1"/>
  <c r="F2211" i="1"/>
  <c r="N2211" i="1" a="1"/>
  <c r="N2211" i="1"/>
  <c r="G2211" i="1" a="1"/>
  <c r="G2211" i="1" s="1"/>
  <c r="P2210" i="1" a="1"/>
  <c r="P2210" i="1" s="1"/>
  <c r="L2212" i="1" a="1"/>
  <c r="L2212" i="1"/>
  <c r="O2214" i="1" a="1"/>
  <c r="O2214" i="1" s="1"/>
  <c r="O2215" i="1" s="1" a="1"/>
  <c r="O2215" i="1" s="1"/>
  <c r="J2211" i="1" a="1"/>
  <c r="J2211" i="1" s="1"/>
  <c r="P2214" i="1" a="1"/>
  <c r="P2214" i="1" s="1"/>
  <c r="P2215" i="1" s="1" a="1"/>
  <c r="P2215" i="1" s="1"/>
  <c r="H2211" i="1" a="1"/>
  <c r="H2211" i="1" s="1"/>
  <c r="O2206" i="1" a="1"/>
  <c r="O2206" i="1" s="1"/>
  <c r="H2206" i="1" a="1"/>
  <c r="H2206" i="1" s="1"/>
  <c r="J2205" i="1" a="1"/>
  <c r="J2205" i="1" s="1"/>
  <c r="N2207" i="1" a="1"/>
  <c r="N2207" i="1" s="1"/>
  <c r="I2210" i="1" a="1"/>
  <c r="I2210" i="1" s="1"/>
  <c r="G2210" i="1" a="1"/>
  <c r="G2210" i="1" s="1"/>
  <c r="Q2209" i="1" a="1"/>
  <c r="Q2209" i="1"/>
  <c r="H2209" i="1" a="1"/>
  <c r="H2209" i="1"/>
  <c r="L2208" i="1" a="1"/>
  <c r="L2208" i="1"/>
  <c r="I2208" i="1" a="1"/>
  <c r="I2208" i="1"/>
  <c r="N2206" i="1" a="1"/>
  <c r="N2206" i="1" s="1"/>
  <c r="M2206" i="1" a="1"/>
  <c r="M2206" i="1" s="1"/>
  <c r="F2208" i="1" a="1"/>
  <c r="F2208" i="1"/>
  <c r="O2207" i="1" a="1"/>
  <c r="O2207" i="1"/>
  <c r="F2207" i="1" a="1"/>
  <c r="F2207" i="1"/>
  <c r="J2206" i="1" a="1"/>
  <c r="J2206" i="1"/>
  <c r="N2208" i="1" a="1"/>
  <c r="N2208" i="1" s="1"/>
  <c r="H2208" i="1" a="1"/>
  <c r="H2208" i="1" s="1"/>
  <c r="P2206" i="1" a="1"/>
  <c r="P2206" i="1"/>
  <c r="K2206" i="1" a="1"/>
  <c r="K2206" i="1" s="1"/>
  <c r="K2205" i="1" a="1"/>
  <c r="K2205" i="1" s="1"/>
  <c r="F2205" i="1" a="1"/>
  <c r="F2205" i="1" s="1"/>
  <c r="P2205" i="1" a="1"/>
  <c r="P2205" i="1" s="1"/>
  <c r="P2209" i="1" a="1"/>
  <c r="P2209" i="1" s="1"/>
  <c r="N2205" i="1" a="1"/>
  <c r="N2205" i="1" s="1"/>
  <c r="O2205" i="1" a="1"/>
  <c r="O2205" i="1"/>
  <c r="N2209" i="1" a="1"/>
  <c r="N2209" i="1"/>
  <c r="P2208" i="1" a="1"/>
  <c r="P2208" i="1" s="1"/>
  <c r="K2208" i="1" a="1"/>
  <c r="K2208" i="1" s="1"/>
  <c r="I2207" i="1" a="1"/>
  <c r="I2207" i="1" s="1"/>
  <c r="G2206" i="1" a="1"/>
  <c r="G2206" i="1" s="1"/>
  <c r="I2206" i="1" a="1"/>
  <c r="I2206" i="1" s="1"/>
  <c r="H2210" i="1" a="1"/>
  <c r="H2210" i="1" s="1"/>
  <c r="F2210" i="1" a="1"/>
  <c r="F2210" i="1" s="1"/>
  <c r="M2209" i="1" a="1"/>
  <c r="M2209" i="1"/>
  <c r="G2205" i="1" a="1"/>
  <c r="G2205" i="1"/>
  <c r="O2209" i="1" a="1"/>
  <c r="O2209" i="1"/>
  <c r="L2209" i="1" a="1"/>
  <c r="L2209" i="1" s="1"/>
  <c r="K2209" i="1" a="1"/>
  <c r="K2209" i="1" s="1"/>
  <c r="J2209" i="1" a="1"/>
  <c r="J2209" i="1" s="1"/>
  <c r="M2205" i="1" a="1"/>
  <c r="M2205" i="1"/>
  <c r="Q2205" i="1" a="1"/>
  <c r="Q2205" i="1"/>
  <c r="I2209" i="1" a="1"/>
  <c r="I2209" i="1" s="1"/>
  <c r="G2209" i="1" a="1"/>
  <c r="G2209" i="1" s="1"/>
  <c r="G2207" i="1" a="1"/>
  <c r="G2207" i="1" s="1"/>
  <c r="M2207" i="1" a="1"/>
  <c r="M2207" i="1" s="1"/>
  <c r="F2209" i="1" a="1"/>
  <c r="F2209" i="1"/>
  <c r="Q2208" i="1" a="1"/>
  <c r="Q2208" i="1" s="1"/>
  <c r="J2208" i="1" a="1"/>
  <c r="J2208" i="1" s="1"/>
  <c r="Q2207" i="1" a="1"/>
  <c r="Q2207" i="1" s="1"/>
  <c r="Q2206" i="1" a="1"/>
  <c r="Q2206" i="1" s="1"/>
  <c r="L2205" i="1" a="1"/>
  <c r="L2205" i="1"/>
  <c r="O2208" i="1" a="1"/>
  <c r="O2208" i="1" s="1"/>
  <c r="L2206" i="1" a="1"/>
  <c r="L2206" i="1" s="1"/>
  <c r="P2207" i="1" a="1"/>
  <c r="P2207" i="1" s="1"/>
  <c r="M2208" i="1" a="1"/>
  <c r="M2208" i="1" s="1"/>
  <c r="J2207" i="1" a="1"/>
  <c r="J2207" i="1"/>
  <c r="I2205" i="1" a="1"/>
  <c r="I2205" i="1"/>
  <c r="G2208" i="1" a="1"/>
  <c r="G2208" i="1" s="1"/>
  <c r="K2207" i="1" a="1"/>
  <c r="K2207" i="1" s="1"/>
  <c r="F2206" i="1" a="1"/>
  <c r="F2206" i="1" s="1"/>
  <c r="L2207" i="1" a="1"/>
  <c r="L2207" i="1" s="1"/>
  <c r="H2205" i="1" a="1"/>
  <c r="H2205" i="1"/>
  <c r="H2207" i="1" a="1"/>
  <c r="H2207" i="1"/>
  <c r="I2202" i="1" a="1"/>
  <c r="I2202" i="1"/>
  <c r="Q2201" i="1" a="1"/>
  <c r="Q2201" i="1"/>
  <c r="H2201" i="1" a="1"/>
  <c r="H2201" i="1" s="1"/>
  <c r="K2200" i="1" a="1"/>
  <c r="K2200" i="1"/>
  <c r="J2200" i="1" a="1"/>
  <c r="J2200" i="1"/>
  <c r="O2202" i="1" a="1"/>
  <c r="O2202" i="1"/>
  <c r="Q2200" i="1" a="1"/>
  <c r="Q2200" i="1"/>
  <c r="P2199" i="1" a="1"/>
  <c r="P2199" i="1" s="1"/>
  <c r="N2201" i="1" a="1"/>
  <c r="N2201" i="1"/>
  <c r="N2203" i="1" a="1"/>
  <c r="N2203" i="1"/>
  <c r="H2202" i="1" a="1"/>
  <c r="H2202" i="1"/>
  <c r="I2203" i="1" a="1"/>
  <c r="I2203" i="1" s="1"/>
  <c r="F2202" i="1" a="1"/>
  <c r="F2202" i="1" s="1"/>
  <c r="P2201" i="1" a="1"/>
  <c r="P2201" i="1" s="1"/>
  <c r="O2200" i="1" a="1"/>
  <c r="O2200" i="1" s="1"/>
  <c r="L2200" i="1" a="1"/>
  <c r="L2200" i="1" s="1"/>
  <c r="K2201" i="1" a="1"/>
  <c r="K2201" i="1" s="1"/>
  <c r="N2202" i="1" a="1"/>
  <c r="N2202" i="1" s="1"/>
  <c r="M2201" i="1" a="1"/>
  <c r="M2201" i="1"/>
  <c r="L2202" i="1" a="1"/>
  <c r="L2202" i="1"/>
  <c r="F2201" i="1" a="1"/>
  <c r="F2201" i="1" s="1"/>
  <c r="N2200" i="1" a="1"/>
  <c r="N2200" i="1" s="1"/>
  <c r="Q2199" i="1" a="1"/>
  <c r="Q2199" i="1" s="1"/>
  <c r="O2199" i="1" a="1"/>
  <c r="O2199" i="1"/>
  <c r="N2199" i="1" a="1"/>
  <c r="N2199" i="1"/>
  <c r="J2204" i="1" a="1"/>
  <c r="J2204" i="1" s="1"/>
  <c r="L2203" i="1" a="1"/>
  <c r="L2203" i="1"/>
  <c r="M2202" i="1" a="1"/>
  <c r="M2202" i="1"/>
  <c r="L2201" i="1" a="1"/>
  <c r="L2201" i="1"/>
  <c r="J2201" i="1" a="1"/>
  <c r="J2201" i="1"/>
  <c r="F2200" i="1" a="1"/>
  <c r="F2200" i="1"/>
  <c r="I2201" i="1" a="1"/>
  <c r="I2201" i="1" s="1"/>
  <c r="Q2202" i="1" a="1"/>
  <c r="Q2202" i="1" s="1"/>
  <c r="M2200" i="1" a="1"/>
  <c r="M2200" i="1"/>
  <c r="I2200" i="1" a="1"/>
  <c r="I2200" i="1"/>
  <c r="Q2204" i="1" a="1"/>
  <c r="Q2204" i="1" s="1"/>
  <c r="P2204" i="1" a="1"/>
  <c r="P2204" i="1"/>
  <c r="O2204" i="1" a="1"/>
  <c r="O2204" i="1"/>
  <c r="N2204" i="1" a="1"/>
  <c r="N2204" i="1" s="1"/>
  <c r="H2200" i="1" a="1"/>
  <c r="H2200" i="1" s="1"/>
  <c r="M2204" i="1" a="1"/>
  <c r="M2204" i="1" s="1"/>
  <c r="G2201" i="1" a="1"/>
  <c r="G2201" i="1" s="1"/>
  <c r="F2204" i="1" a="1"/>
  <c r="F2204" i="1" s="1"/>
  <c r="F2203" i="1" a="1"/>
  <c r="F2203" i="1" s="1"/>
  <c r="O2203" i="1" a="1"/>
  <c r="O2203" i="1" s="1"/>
  <c r="P2200" i="1" a="1"/>
  <c r="P2200" i="1" s="1"/>
  <c r="J2202" i="1" a="1"/>
  <c r="J2202" i="1"/>
  <c r="L2204" i="1" a="1"/>
  <c r="L2204" i="1" s="1"/>
  <c r="G2200" i="1" a="1"/>
  <c r="G2200" i="1" s="1"/>
  <c r="K2204" i="1" a="1"/>
  <c r="K2204" i="1"/>
  <c r="I2204" i="1" a="1"/>
  <c r="I2204" i="1" s="1"/>
  <c r="K2202" i="1" a="1"/>
  <c r="K2202" i="1"/>
  <c r="H2204" i="1" a="1"/>
  <c r="H2204" i="1" s="1"/>
  <c r="G2204" i="1" a="1"/>
  <c r="G2204" i="1" s="1"/>
  <c r="K2203" i="1" a="1"/>
  <c r="K2203" i="1"/>
  <c r="P2202" i="1" a="1"/>
  <c r="P2202" i="1" s="1"/>
  <c r="G2202" i="1" a="1"/>
  <c r="G2202" i="1"/>
  <c r="O2201" i="1" a="1"/>
  <c r="O2201" i="1"/>
  <c r="Q2203" i="1" a="1"/>
  <c r="Q2203" i="1"/>
  <c r="P2203" i="1" a="1"/>
  <c r="P2203" i="1"/>
  <c r="M2203" i="1" a="1"/>
  <c r="M2203" i="1"/>
  <c r="J2203" i="1" a="1"/>
  <c r="J2203" i="1"/>
  <c r="H2203" i="1" a="1"/>
  <c r="H2203" i="1"/>
  <c r="G2203" i="1" a="1"/>
  <c r="G2203" i="1" s="1"/>
  <c r="M2196" i="1" a="1"/>
  <c r="M2196" i="1" s="1"/>
  <c r="N2197" i="1" a="1"/>
  <c r="N2197" i="1" s="1"/>
  <c r="F2197" i="1" a="1"/>
  <c r="F2197" i="1" s="1"/>
  <c r="L2196" i="1" a="1"/>
  <c r="L2196" i="1" s="1"/>
  <c r="L2197" i="1" a="1"/>
  <c r="L2197" i="1" s="1"/>
  <c r="Q2194" i="1" a="1"/>
  <c r="Q2194" i="1"/>
  <c r="G2196" i="1" a="1"/>
  <c r="G2196" i="1" s="1"/>
  <c r="K2196" i="1" a="1"/>
  <c r="K2196" i="1" s="1"/>
  <c r="K2195" i="1" a="1"/>
  <c r="K2195" i="1" s="1"/>
  <c r="O2195" i="1" a="1"/>
  <c r="O2195" i="1" s="1"/>
  <c r="I2198" i="1" a="1"/>
  <c r="I2198" i="1" s="1"/>
  <c r="H2198" i="1" a="1"/>
  <c r="H2198" i="1" s="1"/>
  <c r="P2194" i="1" a="1"/>
  <c r="P2194" i="1" s="1"/>
  <c r="O2196" i="1" a="1"/>
  <c r="O2196" i="1" s="1"/>
  <c r="P2195" i="1" a="1"/>
  <c r="P2195" i="1" s="1"/>
  <c r="I2197" i="1" a="1"/>
  <c r="I2197" i="1" s="1"/>
  <c r="J2195" i="1" a="1"/>
  <c r="J2195" i="1"/>
  <c r="K2197" i="1" a="1"/>
  <c r="K2197" i="1" s="1"/>
  <c r="G2198" i="1" a="1"/>
  <c r="G2198" i="1"/>
  <c r="Q2197" i="1" a="1"/>
  <c r="Q2197" i="1" s="1"/>
  <c r="P2197" i="1" a="1"/>
  <c r="P2197" i="1"/>
  <c r="G2195" i="1" a="1"/>
  <c r="G2195" i="1"/>
  <c r="M2194" i="1" a="1"/>
  <c r="M2194" i="1"/>
  <c r="O2197" i="1" a="1"/>
  <c r="O2197" i="1"/>
  <c r="F2196" i="1" a="1"/>
  <c r="F2196" i="1"/>
  <c r="J2197" i="1" a="1"/>
  <c r="J2197" i="1"/>
  <c r="H2197" i="1" a="1"/>
  <c r="H2197" i="1"/>
  <c r="G2197" i="1" a="1"/>
  <c r="G2197" i="1"/>
  <c r="M2195" i="1" a="1"/>
  <c r="M2195" i="1" s="1"/>
  <c r="P2196" i="1" a="1"/>
  <c r="P2196" i="1" s="1"/>
  <c r="I2196" i="1" a="1"/>
  <c r="I2196" i="1" s="1"/>
  <c r="N2196" i="1" a="1"/>
  <c r="N2196" i="1" s="1"/>
  <c r="L2198" i="1" a="1"/>
  <c r="L2198" i="1" s="1"/>
  <c r="N2195" i="1" a="1"/>
  <c r="N2195" i="1"/>
  <c r="I2195" i="1" a="1"/>
  <c r="I2195" i="1" s="1"/>
  <c r="O2194" i="1" a="1"/>
  <c r="O2194" i="1" s="1"/>
  <c r="M2199" i="1" a="1"/>
  <c r="M2199" i="1" s="1"/>
  <c r="L2199" i="1" a="1"/>
  <c r="L2199" i="1" s="1"/>
  <c r="K2199" i="1" a="1"/>
  <c r="K2199" i="1" s="1"/>
  <c r="O2198" i="1" a="1"/>
  <c r="O2198" i="1"/>
  <c r="Q2196" i="1" a="1"/>
  <c r="Q2196" i="1" s="1"/>
  <c r="L2195" i="1" a="1"/>
  <c r="L2195" i="1" s="1"/>
  <c r="Q2195" i="1" a="1"/>
  <c r="Q2195" i="1" s="1"/>
  <c r="J2199" i="1" a="1"/>
  <c r="J2199" i="1" s="1"/>
  <c r="I2199" i="1" a="1"/>
  <c r="I2199" i="1"/>
  <c r="K2198" i="1" a="1"/>
  <c r="K2198" i="1" s="1"/>
  <c r="J2196" i="1" a="1"/>
  <c r="J2196" i="1" s="1"/>
  <c r="H2195" i="1" a="1"/>
  <c r="H2195" i="1" s="1"/>
  <c r="F2195" i="1" a="1"/>
  <c r="F2195" i="1" s="1"/>
  <c r="L2194" i="1" a="1"/>
  <c r="L2194" i="1"/>
  <c r="N2194" i="1" a="1"/>
  <c r="N2194" i="1"/>
  <c r="H2199" i="1" a="1"/>
  <c r="H2199" i="1"/>
  <c r="G2199" i="1" a="1"/>
  <c r="G2199" i="1"/>
  <c r="F2199" i="1" a="1"/>
  <c r="F2199" i="1"/>
  <c r="M2197" i="1" a="1"/>
  <c r="M2197" i="1" s="1"/>
  <c r="H2196" i="1" a="1"/>
  <c r="H2196" i="1"/>
  <c r="Q2198" i="1" a="1"/>
  <c r="Q2198" i="1"/>
  <c r="P2198" i="1" a="1"/>
  <c r="P2198" i="1"/>
  <c r="N2198" i="1" a="1"/>
  <c r="N2198" i="1"/>
  <c r="M2198" i="1" a="1"/>
  <c r="M2198" i="1" s="1"/>
  <c r="J2198" i="1" a="1"/>
  <c r="J2198" i="1" s="1"/>
  <c r="F2198" i="1" a="1"/>
  <c r="F2198" i="1" s="1"/>
  <c r="F2192" i="1" a="1"/>
  <c r="F2192" i="1"/>
  <c r="Q2191" i="1" a="1"/>
  <c r="Q2191" i="1" s="1"/>
  <c r="L2188" i="1" a="1"/>
  <c r="L2188" i="1" s="1"/>
  <c r="N2188" i="1" a="1"/>
  <c r="N2188" i="1" s="1"/>
  <c r="G2193" i="1" a="1"/>
  <c r="G2193" i="1" s="1"/>
  <c r="Q2192" i="1" a="1"/>
  <c r="Q2192" i="1" s="1"/>
  <c r="I2190" i="1" a="1"/>
  <c r="I2190" i="1" s="1"/>
  <c r="M2192" i="1" a="1"/>
  <c r="M2192" i="1"/>
  <c r="P2191" i="1" a="1"/>
  <c r="P2191" i="1"/>
  <c r="N2191" i="1" a="1"/>
  <c r="N2191" i="1" s="1"/>
  <c r="M2188" i="1" a="1"/>
  <c r="M2188" i="1" s="1"/>
  <c r="K2191" i="1" a="1"/>
  <c r="K2191" i="1" s="1"/>
  <c r="L2193" i="1" a="1"/>
  <c r="L2193" i="1"/>
  <c r="J2193" i="1" a="1"/>
  <c r="J2193" i="1"/>
  <c r="F2191" i="1" a="1"/>
  <c r="F2191" i="1"/>
  <c r="L2192" i="1" a="1"/>
  <c r="L2192" i="1" s="1"/>
  <c r="P2190" i="1" a="1"/>
  <c r="P2190" i="1" s="1"/>
  <c r="M2191" i="1" a="1"/>
  <c r="M2191" i="1"/>
  <c r="F2190" i="1" a="1"/>
  <c r="F2190" i="1"/>
  <c r="G2190" i="1" a="1"/>
  <c r="G2190" i="1"/>
  <c r="K2194" i="1" a="1"/>
  <c r="K2194" i="1"/>
  <c r="J2194" i="1" a="1"/>
  <c r="J2194" i="1"/>
  <c r="J2188" i="1" a="1"/>
  <c r="J2188" i="1" s="1"/>
  <c r="I2192" i="1" a="1"/>
  <c r="I2192" i="1" s="1"/>
  <c r="G2194" i="1" a="1"/>
  <c r="G2194" i="1"/>
  <c r="I2193" i="1" a="1"/>
  <c r="I2193" i="1" s="1"/>
  <c r="P2192" i="1" a="1"/>
  <c r="P2192" i="1" s="1"/>
  <c r="L2191" i="1" a="1"/>
  <c r="L2191" i="1" s="1"/>
  <c r="F2194" i="1" a="1"/>
  <c r="F2194" i="1" s="1"/>
  <c r="Q2193" i="1" a="1"/>
  <c r="Q2193" i="1" s="1"/>
  <c r="G2191" i="1" a="1"/>
  <c r="G2191" i="1" s="1"/>
  <c r="J2191" i="1" a="1"/>
  <c r="J2191" i="1" s="1"/>
  <c r="H2191" i="1" a="1"/>
  <c r="H2191" i="1" s="1"/>
  <c r="O2190" i="1" a="1"/>
  <c r="O2190" i="1" s="1"/>
  <c r="P2193" i="1" a="1"/>
  <c r="P2193" i="1" s="1"/>
  <c r="O2193" i="1" a="1"/>
  <c r="O2193" i="1" s="1"/>
  <c r="K2192" i="1" a="1"/>
  <c r="K2192" i="1" s="1"/>
  <c r="M2190" i="1" a="1"/>
  <c r="M2190" i="1" s="1"/>
  <c r="N2192" i="1" a="1"/>
  <c r="N2192" i="1"/>
  <c r="I2191" i="1" a="1"/>
  <c r="I2191" i="1" s="1"/>
  <c r="N2190" i="1" a="1"/>
  <c r="N2190" i="1"/>
  <c r="Q2188" i="1" a="1"/>
  <c r="Q2188" i="1"/>
  <c r="H2193" i="1" a="1"/>
  <c r="H2193" i="1"/>
  <c r="O2192" i="1" a="1"/>
  <c r="O2192" i="1"/>
  <c r="G2192" i="1" a="1"/>
  <c r="G2192" i="1" s="1"/>
  <c r="H2192" i="1" a="1"/>
  <c r="H2192" i="1"/>
  <c r="H2190" i="1" a="1"/>
  <c r="H2190" i="1"/>
  <c r="K2190" i="1" a="1"/>
  <c r="K2190" i="1"/>
  <c r="O2188" i="1" a="1"/>
  <c r="O2188" i="1"/>
  <c r="L2190" i="1" a="1"/>
  <c r="L2190" i="1"/>
  <c r="J2192" i="1" a="1"/>
  <c r="J2192" i="1" s="1"/>
  <c r="I2194" i="1" a="1"/>
  <c r="I2194" i="1"/>
  <c r="H2194" i="1" a="1"/>
  <c r="H2194" i="1"/>
  <c r="N2193" i="1" a="1"/>
  <c r="N2193" i="1" s="1"/>
  <c r="K2188" i="1" a="1"/>
  <c r="K2188" i="1"/>
  <c r="O2191" i="1" a="1"/>
  <c r="O2191" i="1" s="1"/>
  <c r="K2193" i="1" a="1"/>
  <c r="K2193" i="1"/>
  <c r="F2193" i="1" a="1"/>
  <c r="F2193" i="1"/>
  <c r="Q2190" i="1" a="1"/>
  <c r="Q2190" i="1"/>
  <c r="J2190" i="1" a="1"/>
  <c r="J2190" i="1" s="1"/>
  <c r="P2188" i="1" a="1"/>
  <c r="P2188" i="1" s="1"/>
  <c r="M2193" i="1" a="1"/>
  <c r="M2193" i="1" s="1"/>
  <c r="P2183" i="1" a="1"/>
  <c r="P2183" i="1" s="1"/>
  <c r="N2185" i="1" a="1"/>
  <c r="N2185" i="1" s="1"/>
  <c r="H2185" i="1" a="1"/>
  <c r="H2185" i="1"/>
  <c r="N2183" i="1" a="1"/>
  <c r="N2183" i="1"/>
  <c r="I2183" i="1" a="1"/>
  <c r="I2183" i="1"/>
  <c r="L2185" i="1" a="1"/>
  <c r="L2185" i="1" s="1"/>
  <c r="L2184" i="1" a="1"/>
  <c r="L2184" i="1"/>
  <c r="J2185" i="1" a="1"/>
  <c r="J2185" i="1"/>
  <c r="G2185" i="1" a="1"/>
  <c r="G2185" i="1" s="1"/>
  <c r="O2184" i="1" a="1"/>
  <c r="O2184" i="1"/>
  <c r="I2184" i="1" a="1"/>
  <c r="I2184" i="1" s="1"/>
  <c r="M2183" i="1" a="1"/>
  <c r="M2183" i="1"/>
  <c r="K2184" i="1" a="1"/>
  <c r="K2184" i="1"/>
  <c r="F2184" i="1" a="1"/>
  <c r="F2184" i="1"/>
  <c r="J2183" i="1" a="1"/>
  <c r="J2183" i="1"/>
  <c r="F2186" i="1" a="1"/>
  <c r="F2186" i="1"/>
  <c r="K2185" i="1" a="1"/>
  <c r="K2185" i="1"/>
  <c r="Q2184" i="1" a="1"/>
  <c r="Q2184" i="1"/>
  <c r="G2184" i="1" a="1"/>
  <c r="G2184" i="1" s="1"/>
  <c r="O2183" i="1" a="1"/>
  <c r="O2183" i="1" s="1"/>
  <c r="I2188" i="1" a="1"/>
  <c r="I2188" i="1" s="1"/>
  <c r="H2188" i="1" a="1"/>
  <c r="H2188" i="1" s="1"/>
  <c r="G2188" i="1" a="1"/>
  <c r="G2188" i="1"/>
  <c r="J2184" i="1" a="1"/>
  <c r="J2184" i="1"/>
  <c r="I2187" i="1" a="1"/>
  <c r="I2187" i="1" s="1"/>
  <c r="M2184" i="1" a="1"/>
  <c r="M2184" i="1" s="1"/>
  <c r="N2184" i="1" a="1"/>
  <c r="N2184" i="1"/>
  <c r="G2187" i="1" a="1"/>
  <c r="G2187" i="1" s="1"/>
  <c r="L2183" i="1" a="1"/>
  <c r="L2183" i="1" s="1"/>
  <c r="F2187" i="1" a="1"/>
  <c r="F2187" i="1" s="1"/>
  <c r="Q2183" i="1" a="1"/>
  <c r="Q2183" i="1"/>
  <c r="F2183" i="1" a="1"/>
  <c r="F2183" i="1" s="1"/>
  <c r="J2186" i="1" a="1"/>
  <c r="J2186" i="1"/>
  <c r="F2188" i="1" a="1"/>
  <c r="F2188" i="1" s="1"/>
  <c r="G2183" i="1" a="1"/>
  <c r="G2183" i="1" s="1"/>
  <c r="P2187" i="1" a="1"/>
  <c r="P2187" i="1" s="1"/>
  <c r="N2187" i="1" a="1"/>
  <c r="N2187" i="1" s="1"/>
  <c r="K2186" i="1" a="1"/>
  <c r="K2186" i="1" s="1"/>
  <c r="M2186" i="1" a="1"/>
  <c r="M2186" i="1"/>
  <c r="P2186" i="1" a="1"/>
  <c r="P2186" i="1"/>
  <c r="P2184" i="1" a="1"/>
  <c r="P2184" i="1" s="1"/>
  <c r="H2184" i="1" a="1"/>
  <c r="H2184" i="1" s="1"/>
  <c r="H2183" i="1" a="1"/>
  <c r="H2183" i="1"/>
  <c r="Q2187" i="1" a="1"/>
  <c r="Q2187" i="1"/>
  <c r="O2187" i="1" a="1"/>
  <c r="O2187" i="1"/>
  <c r="M2187" i="1" a="1"/>
  <c r="M2187" i="1"/>
  <c r="P2185" i="1" a="1"/>
  <c r="P2185" i="1" s="1"/>
  <c r="Q2186" i="1" a="1"/>
  <c r="Q2186" i="1" s="1"/>
  <c r="H2186" i="1" a="1"/>
  <c r="H2186" i="1" s="1"/>
  <c r="K2183" i="1" a="1"/>
  <c r="K2183" i="1"/>
  <c r="Q2185" i="1" a="1"/>
  <c r="Q2185" i="1" s="1"/>
  <c r="F2185" i="1" a="1"/>
  <c r="F2185" i="1"/>
  <c r="L2187" i="1" a="1"/>
  <c r="L2187" i="1"/>
  <c r="K2187" i="1" a="1"/>
  <c r="K2187" i="1"/>
  <c r="J2187" i="1" a="1"/>
  <c r="J2187" i="1" s="1"/>
  <c r="H2187" i="1" a="1"/>
  <c r="H2187" i="1" s="1"/>
  <c r="L2186" i="1" a="1"/>
  <c r="L2186" i="1" s="1"/>
  <c r="M2185" i="1" a="1"/>
  <c r="M2185" i="1" s="1"/>
  <c r="O2186" i="1" a="1"/>
  <c r="O2186" i="1" s="1"/>
  <c r="N2186" i="1" a="1"/>
  <c r="N2186" i="1" s="1"/>
  <c r="I2186" i="1" a="1"/>
  <c r="I2186" i="1"/>
  <c r="G2186" i="1" a="1"/>
  <c r="G2186" i="1" s="1"/>
  <c r="O2185" i="1" a="1"/>
  <c r="O2185" i="1"/>
  <c r="I2185" i="1" a="1"/>
  <c r="I2185" i="1"/>
  <c r="O2181" i="1" a="1"/>
  <c r="O2181" i="1"/>
  <c r="N2178" i="1" a="1"/>
  <c r="N2178" i="1" s="1"/>
  <c r="J2178" i="1" a="1"/>
  <c r="J2178" i="1" s="1"/>
  <c r="N2179" i="1" a="1"/>
  <c r="N2179" i="1"/>
  <c r="P2177" i="1" a="1"/>
  <c r="P2177" i="1"/>
  <c r="G2179" i="1" a="1"/>
  <c r="G2179" i="1" s="1"/>
  <c r="P2178" i="1" a="1"/>
  <c r="P2178" i="1" s="1"/>
  <c r="N2181" i="1" a="1"/>
  <c r="N2181" i="1"/>
  <c r="N2180" i="1" a="1"/>
  <c r="N2180" i="1"/>
  <c r="F2179" i="1" a="1"/>
  <c r="F2179" i="1"/>
  <c r="I2178" i="1" a="1"/>
  <c r="I2178" i="1" s="1"/>
  <c r="O2179" i="1" a="1"/>
  <c r="O2179" i="1" s="1"/>
  <c r="G2178" i="1" a="1"/>
  <c r="G2178" i="1"/>
  <c r="Q2177" i="1" a="1"/>
  <c r="Q2177" i="1"/>
  <c r="K2181" i="1" a="1"/>
  <c r="K2181" i="1"/>
  <c r="J2179" i="1" a="1"/>
  <c r="J2179" i="1" s="1"/>
  <c r="K2178" i="1" a="1"/>
  <c r="K2178" i="1"/>
  <c r="G2180" i="1" a="1"/>
  <c r="G2180" i="1" s="1"/>
  <c r="F2178" i="1" a="1"/>
  <c r="F2178" i="1" s="1"/>
  <c r="O2180" i="1" a="1"/>
  <c r="O2180" i="1"/>
  <c r="Q2181" i="1" a="1"/>
  <c r="Q2181" i="1"/>
  <c r="P2181" i="1" a="1"/>
  <c r="P2181" i="1" s="1"/>
  <c r="J2180" i="1" a="1"/>
  <c r="J2180" i="1" s="1"/>
  <c r="M2178" i="1" a="1"/>
  <c r="M2178" i="1" s="1"/>
  <c r="G2181" i="1" a="1"/>
  <c r="G2181" i="1"/>
  <c r="Q2180" i="1" a="1"/>
  <c r="Q2180" i="1" s="1"/>
  <c r="P2179" i="1" a="1"/>
  <c r="P2179" i="1" s="1"/>
  <c r="L2181" i="1" a="1"/>
  <c r="L2181" i="1"/>
  <c r="J2181" i="1" a="1"/>
  <c r="J2181" i="1"/>
  <c r="H2181" i="1" a="1"/>
  <c r="H2181" i="1" s="1"/>
  <c r="Q2179" i="1" a="1"/>
  <c r="Q2179" i="1"/>
  <c r="K2179" i="1" a="1"/>
  <c r="K2179" i="1" s="1"/>
  <c r="I2180" i="1" a="1"/>
  <c r="I2180" i="1" s="1"/>
  <c r="Q2178" i="1" a="1"/>
  <c r="Q2178" i="1"/>
  <c r="L2179" i="1" a="1"/>
  <c r="L2179" i="1"/>
  <c r="Q2182" i="1" a="1"/>
  <c r="Q2182" i="1" s="1"/>
  <c r="M2181" i="1" a="1"/>
  <c r="M2181" i="1" s="1"/>
  <c r="M2180" i="1" a="1"/>
  <c r="M2180" i="1"/>
  <c r="K2180" i="1" a="1"/>
  <c r="K2180" i="1"/>
  <c r="H2179" i="1" a="1"/>
  <c r="H2179" i="1" s="1"/>
  <c r="F2180" i="1" a="1"/>
  <c r="F2180" i="1"/>
  <c r="M2179" i="1" a="1"/>
  <c r="M2179" i="1" s="1"/>
  <c r="O2177" i="1" a="1"/>
  <c r="O2177" i="1"/>
  <c r="N2177" i="1" a="1"/>
  <c r="N2177" i="1" s="1"/>
  <c r="P2182" i="1" a="1"/>
  <c r="P2182" i="1"/>
  <c r="H2182" i="1" a="1"/>
  <c r="H2182" i="1"/>
  <c r="M2182" i="1" a="1"/>
  <c r="M2182" i="1"/>
  <c r="F2182" i="1" a="1"/>
  <c r="F2182" i="1" s="1"/>
  <c r="L2182" i="1" a="1"/>
  <c r="L2182" i="1" s="1"/>
  <c r="I2181" i="1" a="1"/>
  <c r="I2181" i="1"/>
  <c r="L2178" i="1" a="1"/>
  <c r="L2178" i="1"/>
  <c r="F2181" i="1" a="1"/>
  <c r="F2181" i="1" s="1"/>
  <c r="L2180" i="1" a="1"/>
  <c r="L2180" i="1" s="1"/>
  <c r="O2182" i="1" a="1"/>
  <c r="O2182" i="1" s="1"/>
  <c r="K2182" i="1" a="1"/>
  <c r="K2182" i="1" s="1"/>
  <c r="H2180" i="1" a="1"/>
  <c r="H2180" i="1" s="1"/>
  <c r="P2180" i="1" a="1"/>
  <c r="P2180" i="1" s="1"/>
  <c r="H2178" i="1" a="1"/>
  <c r="H2178" i="1"/>
  <c r="I2179" i="1" a="1"/>
  <c r="I2179" i="1" s="1"/>
  <c r="N2182" i="1" a="1"/>
  <c r="N2182" i="1" s="1"/>
  <c r="O2178" i="1" a="1"/>
  <c r="O2178" i="1"/>
  <c r="J2182" i="1" a="1"/>
  <c r="J2182" i="1" s="1"/>
  <c r="G2182" i="1" a="1"/>
  <c r="G2182" i="1" s="1"/>
  <c r="I2182" i="1" a="1"/>
  <c r="I2182" i="1"/>
  <c r="F2176" i="1" a="1"/>
  <c r="F2176" i="1"/>
  <c r="G2173" i="1" a="1"/>
  <c r="G2173" i="1" s="1"/>
  <c r="I2174" i="1" a="1"/>
  <c r="I2174" i="1"/>
  <c r="L2175" i="1" a="1"/>
  <c r="L2175" i="1" s="1"/>
  <c r="M2172" i="1" a="1"/>
  <c r="M2172" i="1"/>
  <c r="L2177" i="1" a="1"/>
  <c r="L2177" i="1" s="1"/>
  <c r="I2173" i="1" a="1"/>
  <c r="I2173" i="1" s="1"/>
  <c r="J2177" i="1" a="1"/>
  <c r="J2177" i="1"/>
  <c r="G2177" i="1" a="1"/>
  <c r="G2177" i="1"/>
  <c r="P2174" i="1" a="1"/>
  <c r="P2174" i="1"/>
  <c r="H2174" i="1" a="1"/>
  <c r="H2174" i="1"/>
  <c r="F2177" i="1" a="1"/>
  <c r="F2177" i="1" s="1"/>
  <c r="J2175" i="1" a="1"/>
  <c r="J2175" i="1"/>
  <c r="N2172" i="1" a="1"/>
  <c r="N2172" i="1" s="1"/>
  <c r="Q2176" i="1" a="1"/>
  <c r="Q2176" i="1" s="1"/>
  <c r="N2176" i="1" a="1"/>
  <c r="N2176" i="1"/>
  <c r="P2176" i="1" a="1"/>
  <c r="P2176" i="1" s="1"/>
  <c r="O2174" i="1" a="1"/>
  <c r="O2174" i="1" s="1"/>
  <c r="O2172" i="1" a="1"/>
  <c r="O2172" i="1"/>
  <c r="G2176" i="1" a="1"/>
  <c r="G2176" i="1"/>
  <c r="F2174" i="1" a="1"/>
  <c r="F2174" i="1"/>
  <c r="P2173" i="1" a="1"/>
  <c r="P2173" i="1" s="1"/>
  <c r="O2175" i="1" a="1"/>
  <c r="O2175" i="1" s="1"/>
  <c r="F2173" i="1" a="1"/>
  <c r="F2173" i="1"/>
  <c r="L2174" i="1" a="1"/>
  <c r="L2174" i="1"/>
  <c r="L2176" i="1" a="1"/>
  <c r="L2176" i="1"/>
  <c r="J2176" i="1" a="1"/>
  <c r="J2176" i="1"/>
  <c r="I2176" i="1" a="1"/>
  <c r="I2176" i="1" s="1"/>
  <c r="Q2172" i="1" a="1"/>
  <c r="Q2172" i="1" s="1"/>
  <c r="H2176" i="1" a="1"/>
  <c r="H2176" i="1" s="1"/>
  <c r="K2173" i="1" a="1"/>
  <c r="K2173" i="1"/>
  <c r="J2172" i="1" a="1"/>
  <c r="J2172" i="1" s="1"/>
  <c r="Q2175" i="1" a="1"/>
  <c r="Q2175" i="1" s="1"/>
  <c r="J2173" i="1" a="1"/>
  <c r="J2173" i="1" s="1"/>
  <c r="K2172" i="1" a="1"/>
  <c r="K2172" i="1"/>
  <c r="Q2173" i="1" a="1"/>
  <c r="Q2173" i="1"/>
  <c r="F2175" i="1" a="1"/>
  <c r="F2175" i="1"/>
  <c r="N2174" i="1" a="1"/>
  <c r="N2174" i="1" s="1"/>
  <c r="P2175" i="1" a="1"/>
  <c r="P2175" i="1" s="1"/>
  <c r="M2175" i="1" a="1"/>
  <c r="M2175" i="1"/>
  <c r="M2173" i="1" a="1"/>
  <c r="M2173" i="1"/>
  <c r="G2175" i="1" a="1"/>
  <c r="G2175" i="1"/>
  <c r="L2172" i="1" a="1"/>
  <c r="L2172" i="1"/>
  <c r="I2175" i="1" a="1"/>
  <c r="I2175" i="1" s="1"/>
  <c r="O2173" i="1" a="1"/>
  <c r="O2173" i="1" s="1"/>
  <c r="Q2174" i="1" a="1"/>
  <c r="Q2174" i="1" s="1"/>
  <c r="J2174" i="1" a="1"/>
  <c r="J2174" i="1"/>
  <c r="H2175" i="1" a="1"/>
  <c r="H2175" i="1"/>
  <c r="G2174" i="1" a="1"/>
  <c r="G2174" i="1" s="1"/>
  <c r="N2175" i="1" a="1"/>
  <c r="N2175" i="1"/>
  <c r="M2174" i="1" a="1"/>
  <c r="M2174" i="1" s="1"/>
  <c r="K2174" i="1" a="1"/>
  <c r="K2174" i="1" s="1"/>
  <c r="P2172" i="1" a="1"/>
  <c r="P2172" i="1" s="1"/>
  <c r="M2177" i="1" a="1"/>
  <c r="M2177" i="1" s="1"/>
  <c r="O2176" i="1" a="1"/>
  <c r="O2176" i="1" s="1"/>
  <c r="K2177" i="1" a="1"/>
  <c r="K2177" i="1" s="1"/>
  <c r="H2177" i="1" a="1"/>
  <c r="H2177" i="1"/>
  <c r="I2177" i="1" a="1"/>
  <c r="I2177" i="1" s="1"/>
  <c r="M2176" i="1" a="1"/>
  <c r="M2176" i="1"/>
  <c r="K2175" i="1" a="1"/>
  <c r="K2175" i="1" s="1"/>
  <c r="H2173" i="1" a="1"/>
  <c r="H2173" i="1" s="1"/>
  <c r="N2173" i="1" a="1"/>
  <c r="N2173" i="1" s="1"/>
  <c r="K2176" i="1" a="1"/>
  <c r="K2176" i="1"/>
  <c r="L2173" i="1" a="1"/>
  <c r="L2173" i="1"/>
  <c r="G2169" i="1" a="1"/>
  <c r="G2169" i="1" s="1"/>
  <c r="Q2168" i="1" a="1"/>
  <c r="Q2168" i="1"/>
  <c r="F2168" i="1" a="1"/>
  <c r="F2168" i="1" s="1"/>
  <c r="Q2167" i="1" a="1"/>
  <c r="Q2167" i="1" s="1"/>
  <c r="I2167" i="1" a="1"/>
  <c r="I2167" i="1" s="1"/>
  <c r="P2168" i="1" a="1"/>
  <c r="P2168" i="1" s="1"/>
  <c r="H2168" i="1" a="1"/>
  <c r="H2168" i="1" s="1"/>
  <c r="O2167" i="1" a="1"/>
  <c r="O2167" i="1" s="1"/>
  <c r="H2167" i="1" a="1"/>
  <c r="H2167" i="1"/>
  <c r="J2171" i="1" a="1"/>
  <c r="J2171" i="1" s="1"/>
  <c r="F2171" i="1" a="1"/>
  <c r="F2171" i="1"/>
  <c r="K2170" i="1" a="1"/>
  <c r="K2170" i="1"/>
  <c r="O2169" i="1" a="1"/>
  <c r="O2169" i="1"/>
  <c r="F2169" i="1" a="1"/>
  <c r="F2169" i="1" s="1"/>
  <c r="K2168" i="1" a="1"/>
  <c r="K2168" i="1"/>
  <c r="L2169" i="1" a="1"/>
  <c r="L2169" i="1" s="1"/>
  <c r="L2167" i="1" a="1"/>
  <c r="L2167" i="1" s="1"/>
  <c r="G2167" i="1" a="1"/>
  <c r="G2167" i="1"/>
  <c r="N2167" i="1" a="1"/>
  <c r="N2167" i="1"/>
  <c r="N2171" i="1" a="1"/>
  <c r="N2171" i="1" s="1"/>
  <c r="M2171" i="1" a="1"/>
  <c r="M2171" i="1" s="1"/>
  <c r="H2171" i="1" a="1"/>
  <c r="H2171" i="1"/>
  <c r="N2169" i="1" a="1"/>
  <c r="N2169" i="1"/>
  <c r="Q2170" i="1" a="1"/>
  <c r="Q2170" i="1" s="1"/>
  <c r="O2170" i="1" a="1"/>
  <c r="O2170" i="1" s="1"/>
  <c r="N2170" i="1" a="1"/>
  <c r="N2170" i="1" s="1"/>
  <c r="Q2169" i="1" a="1"/>
  <c r="Q2169" i="1" s="1"/>
  <c r="M2169" i="1" a="1"/>
  <c r="M2169" i="1"/>
  <c r="J2168" i="1" a="1"/>
  <c r="J2168" i="1"/>
  <c r="M2167" i="1" a="1"/>
  <c r="M2167" i="1" s="1"/>
  <c r="K2167" i="1" a="1"/>
  <c r="K2167" i="1"/>
  <c r="J2167" i="1" a="1"/>
  <c r="J2167" i="1" s="1"/>
  <c r="N2168" i="1" a="1"/>
  <c r="N2168" i="1" s="1"/>
  <c r="J2169" i="1" a="1"/>
  <c r="J2169" i="1"/>
  <c r="L2168" i="1" a="1"/>
  <c r="L2168" i="1"/>
  <c r="I2172" i="1" a="1"/>
  <c r="I2172" i="1" s="1"/>
  <c r="G2172" i="1" a="1"/>
  <c r="G2172" i="1" s="1"/>
  <c r="F2172" i="1" a="1"/>
  <c r="F2172" i="1" s="1"/>
  <c r="I2169" i="1" a="1"/>
  <c r="I2169" i="1" s="1"/>
  <c r="F2167" i="1" a="1"/>
  <c r="F2167" i="1" s="1"/>
  <c r="H2172" i="1" a="1"/>
  <c r="H2172" i="1"/>
  <c r="M2170" i="1" a="1"/>
  <c r="M2170" i="1"/>
  <c r="H2170" i="1" a="1"/>
  <c r="H2170" i="1"/>
  <c r="H2169" i="1" a="1"/>
  <c r="H2169" i="1"/>
  <c r="Q2171" i="1" a="1"/>
  <c r="Q2171" i="1" s="1"/>
  <c r="P2169" i="1" a="1"/>
  <c r="P2169" i="1"/>
  <c r="O2171" i="1" a="1"/>
  <c r="O2171" i="1" s="1"/>
  <c r="P2171" i="1" a="1"/>
  <c r="P2171" i="1" s="1"/>
  <c r="L2171" i="1" a="1"/>
  <c r="L2171" i="1" s="1"/>
  <c r="K2171" i="1" a="1"/>
  <c r="K2171" i="1"/>
  <c r="F2170" i="1" a="1"/>
  <c r="F2170" i="1" s="1"/>
  <c r="O2168" i="1" a="1"/>
  <c r="O2168" i="1" s="1"/>
  <c r="I2168" i="1" a="1"/>
  <c r="I2168" i="1" s="1"/>
  <c r="I2171" i="1" a="1"/>
  <c r="I2171" i="1" s="1"/>
  <c r="G2171" i="1" a="1"/>
  <c r="G2171" i="1" s="1"/>
  <c r="P2170" i="1" a="1"/>
  <c r="P2170" i="1" s="1"/>
  <c r="M2168" i="1" a="1"/>
  <c r="M2168" i="1"/>
  <c r="P2167" i="1" a="1"/>
  <c r="P2167" i="1"/>
  <c r="L2170" i="1" a="1"/>
  <c r="L2170" i="1" s="1"/>
  <c r="J2170" i="1" a="1"/>
  <c r="J2170" i="1"/>
  <c r="I2170" i="1" a="1"/>
  <c r="I2170" i="1" s="1"/>
  <c r="G2168" i="1" a="1"/>
  <c r="G2168" i="1" s="1"/>
  <c r="G2170" i="1" a="1"/>
  <c r="G2170" i="1"/>
  <c r="K2169" i="1" a="1"/>
  <c r="K2169" i="1" s="1"/>
  <c r="K2164" i="1" a="1"/>
  <c r="K2164" i="1" s="1"/>
  <c r="J2163" i="1" a="1"/>
  <c r="J2163" i="1" s="1"/>
  <c r="G2161" i="1" a="1"/>
  <c r="G2161" i="1" s="1"/>
  <c r="Q2163" i="1" a="1"/>
  <c r="Q2163" i="1" s="1"/>
  <c r="L2163" i="1" a="1"/>
  <c r="L2163" i="1" s="1"/>
  <c r="P2163" i="1" a="1"/>
  <c r="P2163" i="1"/>
  <c r="O2163" i="1" a="1"/>
  <c r="O2163" i="1"/>
  <c r="N2163" i="1" a="1"/>
  <c r="N2163" i="1" s="1"/>
  <c r="M2163" i="1" a="1"/>
  <c r="M2163" i="1"/>
  <c r="F2163" i="1" a="1"/>
  <c r="F2163" i="1"/>
  <c r="P2162" i="1" a="1"/>
  <c r="P2162" i="1" s="1"/>
  <c r="O2162" i="1" a="1"/>
  <c r="O2162" i="1"/>
  <c r="L2162" i="1" a="1"/>
  <c r="L2162" i="1"/>
  <c r="N2161" i="1" a="1"/>
  <c r="N2161" i="1" s="1"/>
  <c r="K2162" i="1" a="1"/>
  <c r="K2162" i="1" s="1"/>
  <c r="J2161" i="1" a="1"/>
  <c r="J2161" i="1" s="1"/>
  <c r="F2164" i="1" a="1"/>
  <c r="F2164" i="1" s="1"/>
  <c r="M2161" i="1" a="1"/>
  <c r="M2161" i="1" s="1"/>
  <c r="O2166" i="1" a="1"/>
  <c r="O2166" i="1"/>
  <c r="I2164" i="1" a="1"/>
  <c r="I2164" i="1" s="1"/>
  <c r="K2166" i="1" a="1"/>
  <c r="K2166" i="1" s="1"/>
  <c r="P2164" i="1" a="1"/>
  <c r="P2164" i="1"/>
  <c r="G2162" i="1" a="1"/>
  <c r="G2162" i="1"/>
  <c r="Q2166" i="1" a="1"/>
  <c r="Q2166" i="1" s="1"/>
  <c r="P2166" i="1" a="1"/>
  <c r="P2166" i="1"/>
  <c r="N2166" i="1" a="1"/>
  <c r="N2166" i="1" s="1"/>
  <c r="M2166" i="1" a="1"/>
  <c r="M2166" i="1"/>
  <c r="P2161" i="1" a="1"/>
  <c r="P2161" i="1" s="1"/>
  <c r="J2164" i="1" a="1"/>
  <c r="J2164" i="1"/>
  <c r="L2166" i="1" a="1"/>
  <c r="L2166" i="1" s="1"/>
  <c r="H2163" i="1" a="1"/>
  <c r="H2163" i="1" s="1"/>
  <c r="L2161" i="1" a="1"/>
  <c r="L2161" i="1" s="1"/>
  <c r="J2166" i="1" a="1"/>
  <c r="J2166" i="1"/>
  <c r="H2166" i="1" a="1"/>
  <c r="H2166" i="1" s="1"/>
  <c r="F2166" i="1" a="1"/>
  <c r="F2166" i="1"/>
  <c r="I2161" i="1" a="1"/>
  <c r="I2161" i="1"/>
  <c r="F2162" i="1" a="1"/>
  <c r="F2162" i="1" s="1"/>
  <c r="N2164" i="1" a="1"/>
  <c r="N2164" i="1" s="1"/>
  <c r="H2164" i="1" a="1"/>
  <c r="H2164" i="1" s="1"/>
  <c r="Q2161" i="1" a="1"/>
  <c r="Q2161" i="1" s="1"/>
  <c r="Q2162" i="1" a="1"/>
  <c r="Q2162" i="1" s="1"/>
  <c r="H2162" i="1" a="1"/>
  <c r="H2162" i="1"/>
  <c r="G2164" i="1" a="1"/>
  <c r="G2164" i="1" s="1"/>
  <c r="K2163" i="1" a="1"/>
  <c r="K2163" i="1" s="1"/>
  <c r="F2161" i="1" a="1"/>
  <c r="F2161" i="1" s="1"/>
  <c r="G2163" i="1" a="1"/>
  <c r="G2163" i="1" s="1"/>
  <c r="N2162" i="1" a="1"/>
  <c r="N2162" i="1"/>
  <c r="J2162" i="1" a="1"/>
  <c r="J2162" i="1"/>
  <c r="O2161" i="1" a="1"/>
  <c r="O2161" i="1" s="1"/>
  <c r="K2161" i="1" a="1"/>
  <c r="K2161" i="1" s="1"/>
  <c r="O2164" i="1" a="1"/>
  <c r="O2164" i="1"/>
  <c r="I2166" i="1" a="1"/>
  <c r="I2166" i="1"/>
  <c r="M2162" i="1" a="1"/>
  <c r="M2162" i="1"/>
  <c r="I2163" i="1" a="1"/>
  <c r="I2163" i="1"/>
  <c r="I2162" i="1" a="1"/>
  <c r="I2162" i="1"/>
  <c r="H2161" i="1" a="1"/>
  <c r="H2161" i="1" s="1"/>
  <c r="G2166" i="1" a="1"/>
  <c r="G2166" i="1" s="1"/>
  <c r="Q2164" i="1" a="1"/>
  <c r="Q2164" i="1" s="1"/>
  <c r="M2164" i="1" a="1"/>
  <c r="M2164" i="1" s="1"/>
  <c r="L2164" i="1" a="1"/>
  <c r="L2164" i="1" s="1"/>
  <c r="P2156" i="1" a="1"/>
  <c r="P2156" i="1"/>
  <c r="Q2157" i="1" a="1"/>
  <c r="Q2157" i="1"/>
  <c r="M2157" i="1" a="1"/>
  <c r="M2157" i="1" s="1"/>
  <c r="H2156" i="1" a="1"/>
  <c r="H2156" i="1"/>
  <c r="M2159" i="1" a="1"/>
  <c r="M2159" i="1"/>
  <c r="L2158" i="1" a="1"/>
  <c r="L2158" i="1"/>
  <c r="O2158" i="1" a="1"/>
  <c r="O2158" i="1" s="1"/>
  <c r="F2159" i="1" a="1"/>
  <c r="F2159" i="1" s="1"/>
  <c r="K2157" i="1" a="1"/>
  <c r="K2157" i="1" s="1"/>
  <c r="I2159" i="1" a="1"/>
  <c r="I2159" i="1" s="1"/>
  <c r="G2159" i="1" a="1"/>
  <c r="G2159" i="1" s="1"/>
  <c r="P2158" i="1" a="1"/>
  <c r="P2158" i="1" s="1"/>
  <c r="F2157" i="1" a="1"/>
  <c r="F2157" i="1"/>
  <c r="J2158" i="1" a="1"/>
  <c r="J2158" i="1"/>
  <c r="I2158" i="1" a="1"/>
  <c r="I2158" i="1" s="1"/>
  <c r="Q2155" i="1" a="1"/>
  <c r="Q2155" i="1" s="1"/>
  <c r="N2157" i="1" a="1"/>
  <c r="N2157" i="1" s="1"/>
  <c r="J2157" i="1" a="1"/>
  <c r="J2157" i="1" s="1"/>
  <c r="L2157" i="1" a="1"/>
  <c r="L2157" i="1" s="1"/>
  <c r="L2156" i="1" a="1"/>
  <c r="L2156" i="1"/>
  <c r="N2155" i="1" a="1"/>
  <c r="N2155" i="1" s="1"/>
  <c r="Q2160" i="1" a="1"/>
  <c r="Q2160" i="1"/>
  <c r="O2156" i="1" a="1"/>
  <c r="O2156" i="1"/>
  <c r="F2158" i="1" a="1"/>
  <c r="F2158" i="1"/>
  <c r="O2155" i="1" a="1"/>
  <c r="O2155" i="1"/>
  <c r="P2160" i="1" a="1"/>
  <c r="P2160" i="1" s="1"/>
  <c r="O2160" i="1" a="1"/>
  <c r="O2160" i="1" s="1"/>
  <c r="N2160" i="1" a="1"/>
  <c r="N2160" i="1"/>
  <c r="K2160" i="1" a="1"/>
  <c r="K2160" i="1" s="1"/>
  <c r="I2156" i="1" a="1"/>
  <c r="I2156" i="1"/>
  <c r="I2157" i="1" a="1"/>
  <c r="I2157" i="1"/>
  <c r="P2159" i="1" a="1"/>
  <c r="P2159" i="1"/>
  <c r="N2158" i="1" a="1"/>
  <c r="N2158" i="1"/>
  <c r="N2156" i="1" a="1"/>
  <c r="N2156" i="1"/>
  <c r="M2156" i="1" a="1"/>
  <c r="M2156" i="1" s="1"/>
  <c r="M2160" i="1" a="1"/>
  <c r="M2160" i="1"/>
  <c r="J2160" i="1" a="1"/>
  <c r="J2160" i="1" s="1"/>
  <c r="O2159" i="1" a="1"/>
  <c r="O2159" i="1"/>
  <c r="G2157" i="1" a="1"/>
  <c r="G2157" i="1" s="1"/>
  <c r="K2159" i="1" a="1"/>
  <c r="K2159" i="1" s="1"/>
  <c r="P2157" i="1" a="1"/>
  <c r="P2157" i="1"/>
  <c r="K2156" i="1" a="1"/>
  <c r="K2156" i="1" s="1"/>
  <c r="J2159" i="1" a="1"/>
  <c r="J2159" i="1" s="1"/>
  <c r="P2155" i="1" a="1"/>
  <c r="P2155" i="1"/>
  <c r="O2157" i="1" a="1"/>
  <c r="O2157" i="1" s="1"/>
  <c r="J2156" i="1" a="1"/>
  <c r="J2156" i="1"/>
  <c r="L2160" i="1" a="1"/>
  <c r="L2160" i="1" s="1"/>
  <c r="I2160" i="1" a="1"/>
  <c r="I2160" i="1" s="1"/>
  <c r="H2160" i="1" a="1"/>
  <c r="H2160" i="1"/>
  <c r="G2160" i="1" a="1"/>
  <c r="G2160" i="1" s="1"/>
  <c r="F2156" i="1" a="1"/>
  <c r="F2156" i="1" s="1"/>
  <c r="H2157" i="1" a="1"/>
  <c r="H2157" i="1"/>
  <c r="F2160" i="1" a="1"/>
  <c r="F2160" i="1"/>
  <c r="L2159" i="1" a="1"/>
  <c r="L2159" i="1" s="1"/>
  <c r="M2158" i="1" a="1"/>
  <c r="M2158" i="1" s="1"/>
  <c r="Q2159" i="1" a="1"/>
  <c r="Q2159" i="1"/>
  <c r="G2158" i="1" a="1"/>
  <c r="G2158" i="1"/>
  <c r="G2156" i="1" a="1"/>
  <c r="G2156" i="1"/>
  <c r="Q2156" i="1" a="1"/>
  <c r="Q2156" i="1" s="1"/>
  <c r="N2159" i="1" a="1"/>
  <c r="N2159" i="1" s="1"/>
  <c r="H2159" i="1" a="1"/>
  <c r="H2159" i="1"/>
  <c r="Q2158" i="1" a="1"/>
  <c r="Q2158" i="1"/>
  <c r="K2158" i="1" a="1"/>
  <c r="K2158" i="1"/>
  <c r="H2158" i="1" a="1"/>
  <c r="H2158" i="1" s="1"/>
  <c r="P2153" i="1" a="1"/>
  <c r="P2153" i="1" s="1"/>
  <c r="N2153" i="1" a="1"/>
  <c r="N2153" i="1"/>
  <c r="O2152" i="1" a="1"/>
  <c r="O2152" i="1" s="1"/>
  <c r="F2152" i="1" a="1"/>
  <c r="F2152" i="1" s="1"/>
  <c r="L2150" i="1" a="1"/>
  <c r="L2150" i="1"/>
  <c r="K2155" i="1" a="1"/>
  <c r="K2155" i="1"/>
  <c r="O2153" i="1" a="1"/>
  <c r="O2153" i="1" s="1"/>
  <c r="P2151" i="1" a="1"/>
  <c r="P2151" i="1" s="1"/>
  <c r="Q2154" i="1" a="1"/>
  <c r="Q2154" i="1"/>
  <c r="H2154" i="1" a="1"/>
  <c r="H2154" i="1"/>
  <c r="F2153" i="1" a="1"/>
  <c r="F2153" i="1" s="1"/>
  <c r="I2151" i="1" a="1"/>
  <c r="I2151" i="1" s="1"/>
  <c r="J2155" i="1" a="1"/>
  <c r="J2155" i="1" s="1"/>
  <c r="Q2151" i="1" a="1"/>
  <c r="Q2151" i="1"/>
  <c r="H2155" i="1" a="1"/>
  <c r="H2155" i="1"/>
  <c r="J2150" i="1" a="1"/>
  <c r="J2150" i="1" s="1"/>
  <c r="G2155" i="1" a="1"/>
  <c r="G2155" i="1" s="1"/>
  <c r="G2152" i="1" a="1"/>
  <c r="G2152" i="1" s="1"/>
  <c r="L2152" i="1" a="1"/>
  <c r="L2152" i="1" s="1"/>
  <c r="J2152" i="1" a="1"/>
  <c r="J2152" i="1" s="1"/>
  <c r="G2151" i="1" a="1"/>
  <c r="G2151" i="1" s="1"/>
  <c r="L2151" i="1" a="1"/>
  <c r="L2151" i="1"/>
  <c r="K2154" i="1" a="1"/>
  <c r="K2154" i="1" s="1"/>
  <c r="N2150" i="1" a="1"/>
  <c r="N2150" i="1"/>
  <c r="H2153" i="1" a="1"/>
  <c r="H2153" i="1" s="1"/>
  <c r="G2154" i="1" a="1"/>
  <c r="G2154" i="1"/>
  <c r="J2153" i="1" a="1"/>
  <c r="J2153" i="1"/>
  <c r="I2155" i="1" a="1"/>
  <c r="I2155" i="1"/>
  <c r="L2153" i="1" a="1"/>
  <c r="L2153" i="1" s="1"/>
  <c r="N2151" i="1" a="1"/>
  <c r="N2151" i="1" s="1"/>
  <c r="F2151" i="1" a="1"/>
  <c r="F2151" i="1" s="1"/>
  <c r="F2155" i="1" a="1"/>
  <c r="F2155" i="1" s="1"/>
  <c r="P2154" i="1" a="1"/>
  <c r="P2154" i="1"/>
  <c r="O2154" i="1" a="1"/>
  <c r="O2154" i="1"/>
  <c r="I2154" i="1" a="1"/>
  <c r="I2154" i="1"/>
  <c r="M2151" i="1" a="1"/>
  <c r="M2151" i="1"/>
  <c r="Q2152" i="1" a="1"/>
  <c r="Q2152" i="1"/>
  <c r="M2153" i="1" a="1"/>
  <c r="M2153" i="1" s="1"/>
  <c r="N2154" i="1" a="1"/>
  <c r="N2154" i="1"/>
  <c r="L2154" i="1" a="1"/>
  <c r="L2154" i="1"/>
  <c r="M2150" i="1" a="1"/>
  <c r="M2150" i="1" s="1"/>
  <c r="K2153" i="1" a="1"/>
  <c r="K2153" i="1" s="1"/>
  <c r="N2152" i="1" a="1"/>
  <c r="N2152" i="1" s="1"/>
  <c r="I2152" i="1" a="1"/>
  <c r="I2152" i="1" s="1"/>
  <c r="H2152" i="1" a="1"/>
  <c r="H2152" i="1"/>
  <c r="Q2150" i="1" a="1"/>
  <c r="Q2150" i="1" s="1"/>
  <c r="J2154" i="1" a="1"/>
  <c r="J2154" i="1" s="1"/>
  <c r="F2154" i="1" a="1"/>
  <c r="F2154" i="1"/>
  <c r="Q2153" i="1" a="1"/>
  <c r="Q2153" i="1" s="1"/>
  <c r="I2153" i="1" a="1"/>
  <c r="I2153" i="1"/>
  <c r="K2152" i="1" a="1"/>
  <c r="K2152" i="1" s="1"/>
  <c r="P2152" i="1" a="1"/>
  <c r="P2152" i="1" s="1"/>
  <c r="O2150" i="1" a="1"/>
  <c r="O2150" i="1" s="1"/>
  <c r="O2151" i="1" a="1"/>
  <c r="O2151" i="1"/>
  <c r="M2152" i="1" a="1"/>
  <c r="M2152" i="1" s="1"/>
  <c r="J2151" i="1" a="1"/>
  <c r="J2151" i="1"/>
  <c r="P2150" i="1" a="1"/>
  <c r="P2150" i="1"/>
  <c r="K2150" i="1" a="1"/>
  <c r="K2150" i="1"/>
  <c r="H2151" i="1" a="1"/>
  <c r="H2151" i="1" s="1"/>
  <c r="L2155" i="1" a="1"/>
  <c r="L2155" i="1" s="1"/>
  <c r="M2155" i="1" a="1"/>
  <c r="M2155" i="1" s="1"/>
  <c r="G2153" i="1" a="1"/>
  <c r="G2153" i="1" s="1"/>
  <c r="K2151" i="1" a="1"/>
  <c r="K2151" i="1"/>
  <c r="M2154" i="1" a="1"/>
  <c r="M2154" i="1"/>
  <c r="L2145" i="1" a="1"/>
  <c r="L2145" i="1"/>
  <c r="K2146" i="1" a="1"/>
  <c r="K2146" i="1"/>
  <c r="I2146" i="1" a="1"/>
  <c r="I2146" i="1" s="1"/>
  <c r="O2145" i="1" a="1"/>
  <c r="O2145" i="1" s="1"/>
  <c r="F2146" i="1" a="1"/>
  <c r="F2146" i="1" s="1"/>
  <c r="H2148" i="1" a="1"/>
  <c r="H2148" i="1" s="1"/>
  <c r="J2146" i="1" a="1"/>
  <c r="J2146" i="1" s="1"/>
  <c r="I2149" i="1" a="1"/>
  <c r="I2149" i="1" s="1"/>
  <c r="J2149" i="1" a="1"/>
  <c r="J2149" i="1"/>
  <c r="H2147" i="1" a="1"/>
  <c r="H2147" i="1" s="1"/>
  <c r="G2149" i="1" a="1"/>
  <c r="G2149" i="1" s="1"/>
  <c r="O2147" i="1" a="1"/>
  <c r="O2147" i="1" s="1"/>
  <c r="M2147" i="1" a="1"/>
  <c r="M2147" i="1" s="1"/>
  <c r="J2145" i="1" a="1"/>
  <c r="J2145" i="1"/>
  <c r="N2147" i="1" a="1"/>
  <c r="N2147" i="1" s="1"/>
  <c r="H2149" i="1" a="1"/>
  <c r="H2149" i="1" s="1"/>
  <c r="P2145" i="1" a="1"/>
  <c r="P2145" i="1" s="1"/>
  <c r="I2150" i="1" a="1"/>
  <c r="I2150" i="1" s="1"/>
  <c r="H2150" i="1" a="1"/>
  <c r="H2150" i="1"/>
  <c r="Q2145" i="1" a="1"/>
  <c r="Q2145" i="1"/>
  <c r="F2149" i="1" a="1"/>
  <c r="F2149" i="1"/>
  <c r="N2146" i="1" a="1"/>
  <c r="N2146" i="1"/>
  <c r="G2150" i="1" a="1"/>
  <c r="G2150" i="1"/>
  <c r="K2147" i="1" a="1"/>
  <c r="K2147" i="1" s="1"/>
  <c r="I2145" i="1" a="1"/>
  <c r="I2145" i="1" s="1"/>
  <c r="G2147" i="1" a="1"/>
  <c r="G2147" i="1"/>
  <c r="P2146" i="1" a="1"/>
  <c r="P2146" i="1" s="1"/>
  <c r="G2146" i="1" a="1"/>
  <c r="G2146" i="1" s="1"/>
  <c r="F2150" i="1" a="1"/>
  <c r="F2150" i="1"/>
  <c r="P2149" i="1" a="1"/>
  <c r="P2149" i="1"/>
  <c r="L2149" i="1" a="1"/>
  <c r="L2149" i="1"/>
  <c r="P2148" i="1" a="1"/>
  <c r="P2148" i="1"/>
  <c r="F2148" i="1" a="1"/>
  <c r="F2148" i="1"/>
  <c r="I2147" i="1" a="1"/>
  <c r="I2147" i="1" s="1"/>
  <c r="Q2146" i="1" a="1"/>
  <c r="Q2146" i="1" s="1"/>
  <c r="H2146" i="1" a="1"/>
  <c r="H2146" i="1" s="1"/>
  <c r="M2149" i="1" a="1"/>
  <c r="M2149" i="1"/>
  <c r="Q2149" i="1" a="1"/>
  <c r="Q2149" i="1" s="1"/>
  <c r="M2148" i="1" a="1"/>
  <c r="M2148" i="1"/>
  <c r="K2148" i="1" a="1"/>
  <c r="K2148" i="1" s="1"/>
  <c r="F2147" i="1" a="1"/>
  <c r="F2147" i="1" s="1"/>
  <c r="O2149" i="1" a="1"/>
  <c r="O2149" i="1"/>
  <c r="N2149" i="1" a="1"/>
  <c r="N2149" i="1" s="1"/>
  <c r="O2148" i="1" a="1"/>
  <c r="O2148" i="1"/>
  <c r="P2147" i="1" a="1"/>
  <c r="P2147" i="1" s="1"/>
  <c r="J2148" i="1" a="1"/>
  <c r="J2148" i="1"/>
  <c r="M2146" i="1" a="1"/>
  <c r="M2146" i="1" s="1"/>
  <c r="G2148" i="1" a="1"/>
  <c r="G2148" i="1" s="1"/>
  <c r="M2145" i="1" a="1"/>
  <c r="M2145" i="1" s="1"/>
  <c r="Q2147" i="1" a="1"/>
  <c r="Q2147" i="1"/>
  <c r="L2147" i="1" a="1"/>
  <c r="L2147" i="1"/>
  <c r="L2146" i="1" a="1"/>
  <c r="L2146" i="1" s="1"/>
  <c r="K2145" i="1" a="1"/>
  <c r="K2145" i="1" s="1"/>
  <c r="J2147" i="1" a="1"/>
  <c r="J2147" i="1"/>
  <c r="N2145" i="1" a="1"/>
  <c r="N2145" i="1" s="1"/>
  <c r="K2149" i="1" a="1"/>
  <c r="K2149" i="1"/>
  <c r="Q2148" i="1" a="1"/>
  <c r="Q2148" i="1" s="1"/>
  <c r="N2148" i="1" a="1"/>
  <c r="N2148" i="1" s="1"/>
  <c r="L2148" i="1" a="1"/>
  <c r="L2148" i="1"/>
  <c r="I2148" i="1" a="1"/>
  <c r="I2148" i="1"/>
  <c r="O2146" i="1" a="1"/>
  <c r="O2146" i="1"/>
  <c r="P2142" i="1" a="1"/>
  <c r="P2142" i="1"/>
  <c r="M2140" i="1" a="1"/>
  <c r="M2140" i="1"/>
  <c r="H2140" i="1" a="1"/>
  <c r="H2140" i="1" s="1"/>
  <c r="J2140" i="1" a="1"/>
  <c r="J2140" i="1"/>
  <c r="F2142" i="1" a="1"/>
  <c r="F2142" i="1" s="1"/>
  <c r="L2143" i="1" a="1"/>
  <c r="L2143" i="1" s="1"/>
  <c r="I2140" i="1" a="1"/>
  <c r="I2140" i="1"/>
  <c r="F2144" i="1" a="1"/>
  <c r="F2144" i="1"/>
  <c r="O2142" i="1" a="1"/>
  <c r="O2142" i="1" s="1"/>
  <c r="Q2143" i="1" a="1"/>
  <c r="Q2143" i="1" s="1"/>
  <c r="N2142" i="1" a="1"/>
  <c r="N2142" i="1" s="1"/>
  <c r="Q2142" i="1" a="1"/>
  <c r="Q2142" i="1"/>
  <c r="F2140" i="1" a="1"/>
  <c r="F2140" i="1" s="1"/>
  <c r="M2142" i="1" a="1"/>
  <c r="M2142" i="1"/>
  <c r="L2144" i="1" a="1"/>
  <c r="L2144" i="1" s="1"/>
  <c r="H2145" i="1" a="1"/>
  <c r="H2145" i="1" s="1"/>
  <c r="G2145" i="1" a="1"/>
  <c r="G2145" i="1" s="1"/>
  <c r="G2144" i="1" a="1"/>
  <c r="G2144" i="1" s="1"/>
  <c r="O2144" i="1" a="1"/>
  <c r="O2144" i="1" s="1"/>
  <c r="F2145" i="1" a="1"/>
  <c r="F2145" i="1"/>
  <c r="K2144" i="1" a="1"/>
  <c r="K2144" i="1" s="1"/>
  <c r="F2143" i="1" a="1"/>
  <c r="F2143" i="1" s="1"/>
  <c r="N2140" i="1" a="1"/>
  <c r="N2140" i="1" s="1"/>
  <c r="L2142" i="1" a="1"/>
  <c r="L2142" i="1"/>
  <c r="I2141" i="1" a="1"/>
  <c r="I2141" i="1" s="1"/>
  <c r="O2141" i="1" a="1"/>
  <c r="O2141" i="1" s="1"/>
  <c r="K2141" i="1" a="1"/>
  <c r="K2141" i="1"/>
  <c r="Q2144" i="1" a="1"/>
  <c r="Q2144" i="1"/>
  <c r="P2144" i="1" a="1"/>
  <c r="P2144" i="1"/>
  <c r="N2144" i="1" a="1"/>
  <c r="N2144" i="1"/>
  <c r="M2144" i="1" a="1"/>
  <c r="M2144" i="1" s="1"/>
  <c r="O2140" i="1" a="1"/>
  <c r="O2140" i="1" s="1"/>
  <c r="J2144" i="1" a="1"/>
  <c r="J2144" i="1"/>
  <c r="N2143" i="1" a="1"/>
  <c r="N2143" i="1" s="1"/>
  <c r="I2144" i="1" a="1"/>
  <c r="I2144" i="1" s="1"/>
  <c r="H2144" i="1" a="1"/>
  <c r="H2144" i="1"/>
  <c r="P2143" i="1" a="1"/>
  <c r="P2143" i="1"/>
  <c r="G2140" i="1" a="1"/>
  <c r="G2140" i="1" s="1"/>
  <c r="F2141" i="1" a="1"/>
  <c r="F2141" i="1" s="1"/>
  <c r="O2143" i="1" a="1"/>
  <c r="O2143" i="1" s="1"/>
  <c r="M2143" i="1" a="1"/>
  <c r="M2143" i="1"/>
  <c r="J2143" i="1" a="1"/>
  <c r="J2143" i="1" s="1"/>
  <c r="I2143" i="1" a="1"/>
  <c r="I2143" i="1"/>
  <c r="P2141" i="1" a="1"/>
  <c r="P2141" i="1" s="1"/>
  <c r="L2141" i="1" a="1"/>
  <c r="L2141" i="1" s="1"/>
  <c r="H2143" i="1" a="1"/>
  <c r="H2143" i="1"/>
  <c r="G2143" i="1" a="1"/>
  <c r="G2143" i="1" s="1"/>
  <c r="I2142" i="1" a="1"/>
  <c r="I2142" i="1"/>
  <c r="G2142" i="1" a="1"/>
  <c r="G2142" i="1" s="1"/>
  <c r="Q2141" i="1" a="1"/>
  <c r="Q2141" i="1" s="1"/>
  <c r="G2141" i="1" a="1"/>
  <c r="G2141" i="1" s="1"/>
  <c r="K2140" i="1" a="1"/>
  <c r="K2140" i="1" s="1"/>
  <c r="N2141" i="1" a="1"/>
  <c r="N2141" i="1"/>
  <c r="L2140" i="1" a="1"/>
  <c r="L2140" i="1" s="1"/>
  <c r="Q2140" i="1" a="1"/>
  <c r="Q2140" i="1" s="1"/>
  <c r="M2141" i="1" a="1"/>
  <c r="M2141" i="1"/>
  <c r="J2141" i="1" a="1"/>
  <c r="J2141" i="1"/>
  <c r="P2140" i="1" a="1"/>
  <c r="P2140" i="1"/>
  <c r="Q2139" i="1" a="1"/>
  <c r="Q2139" i="1" s="1"/>
  <c r="K2142" i="1" a="1"/>
  <c r="K2142" i="1"/>
  <c r="J2142" i="1" a="1"/>
  <c r="J2142" i="1" s="1"/>
  <c r="H2141" i="1" a="1"/>
  <c r="H2141" i="1"/>
  <c r="H2142" i="1" a="1"/>
  <c r="H2142" i="1" s="1"/>
  <c r="K2143" i="1" a="1"/>
  <c r="K2143" i="1"/>
  <c r="I2139" i="1" a="1"/>
  <c r="I2139" i="1"/>
  <c r="J2138" i="1" a="1"/>
  <c r="J2138" i="1"/>
  <c r="P2137" i="1" a="1"/>
  <c r="P2137" i="1" s="1"/>
  <c r="O2137" i="1" a="1"/>
  <c r="O2137" i="1" s="1"/>
  <c r="N2137" i="1" a="1"/>
  <c r="N2137" i="1" s="1"/>
  <c r="I2137" i="1" a="1"/>
  <c r="I2137" i="1"/>
  <c r="Q2136" i="1" a="1"/>
  <c r="Q2136" i="1" s="1"/>
  <c r="Q2135" i="1" a="1"/>
  <c r="Q2135" i="1"/>
  <c r="Q2134" i="1" a="1"/>
  <c r="Q2134" i="1" s="1"/>
  <c r="P2136" i="1" a="1"/>
  <c r="P2136" i="1" s="1"/>
  <c r="I2136" i="1" a="1"/>
  <c r="I2136" i="1"/>
  <c r="G2136" i="1" a="1"/>
  <c r="G2136" i="1" s="1"/>
  <c r="L2135" i="1" a="1"/>
  <c r="L2135" i="1" s="1"/>
  <c r="N2134" i="1" a="1"/>
  <c r="N2134" i="1"/>
  <c r="G2139" i="1" a="1"/>
  <c r="G2139" i="1" s="1"/>
  <c r="H2138" i="1" a="1"/>
  <c r="H2138" i="1" s="1"/>
  <c r="P2138" i="1" a="1"/>
  <c r="P2138" i="1"/>
  <c r="P2134" i="1" a="1"/>
  <c r="P2134" i="1"/>
  <c r="M2137" i="1" a="1"/>
  <c r="M2137" i="1" s="1"/>
  <c r="O2135" i="1" a="1"/>
  <c r="O2135" i="1" s="1"/>
  <c r="M2138" i="1" a="1"/>
  <c r="M2138" i="1"/>
  <c r="L2138" i="1" a="1"/>
  <c r="L2138" i="1"/>
  <c r="K2137" i="1" a="1"/>
  <c r="K2137" i="1" s="1"/>
  <c r="K2136" i="1" a="1"/>
  <c r="K2136" i="1" s="1"/>
  <c r="H2136" i="1" a="1"/>
  <c r="H2136" i="1"/>
  <c r="O2138" i="1" a="1"/>
  <c r="O2138" i="1" s="1"/>
  <c r="M2136" i="1" a="1"/>
  <c r="M2136" i="1"/>
  <c r="F2138" i="1" a="1"/>
  <c r="F2138" i="1"/>
  <c r="N2135" i="1" a="1"/>
  <c r="N2135" i="1" s="1"/>
  <c r="M2134" i="1" a="1"/>
  <c r="M2134" i="1"/>
  <c r="K2138" i="1" a="1"/>
  <c r="K2138" i="1"/>
  <c r="K2135" i="1" a="1"/>
  <c r="K2135" i="1" s="1"/>
  <c r="F2137" i="1" a="1"/>
  <c r="F2137" i="1" s="1"/>
  <c r="P2139" i="1" a="1"/>
  <c r="P2139" i="1" s="1"/>
  <c r="G2135" i="1" a="1"/>
  <c r="G2135" i="1"/>
  <c r="I2138" i="1" a="1"/>
  <c r="I2138" i="1" s="1"/>
  <c r="F2136" i="1" a="1"/>
  <c r="F2136" i="1" s="1"/>
  <c r="L2139" i="1" a="1"/>
  <c r="L2139" i="1"/>
  <c r="Q2138" i="1" a="1"/>
  <c r="Q2138" i="1"/>
  <c r="P2135" i="1" a="1"/>
  <c r="P2135" i="1" s="1"/>
  <c r="N2138" i="1" a="1"/>
  <c r="N2138" i="1" s="1"/>
  <c r="Q2137" i="1" a="1"/>
  <c r="Q2137" i="1" s="1"/>
  <c r="J2135" i="1" a="1"/>
  <c r="J2135" i="1" s="1"/>
  <c r="G2137" i="1" a="1"/>
  <c r="G2137" i="1"/>
  <c r="N2136" i="1" a="1"/>
  <c r="N2136" i="1"/>
  <c r="O2139" i="1" a="1"/>
  <c r="O2139" i="1" s="1"/>
  <c r="N2139" i="1" a="1"/>
  <c r="N2139" i="1"/>
  <c r="M2139" i="1" a="1"/>
  <c r="M2139" i="1" s="1"/>
  <c r="F2139" i="1" a="1"/>
  <c r="F2139" i="1" s="1"/>
  <c r="J2137" i="1" a="1"/>
  <c r="J2137" i="1"/>
  <c r="K2139" i="1" a="1"/>
  <c r="K2139" i="1" s="1"/>
  <c r="M2135" i="1" a="1"/>
  <c r="M2135" i="1"/>
  <c r="J2139" i="1" a="1"/>
  <c r="J2139" i="1" s="1"/>
  <c r="H2139" i="1" a="1"/>
  <c r="H2139" i="1" s="1"/>
  <c r="I2135" i="1" a="1"/>
  <c r="I2135" i="1"/>
  <c r="L2137" i="1" a="1"/>
  <c r="L2137" i="1"/>
  <c r="L2136" i="1" a="1"/>
  <c r="L2136" i="1"/>
  <c r="O2136" i="1" a="1"/>
  <c r="O2136" i="1" s="1"/>
  <c r="H2135" i="1" a="1"/>
  <c r="H2135" i="1"/>
  <c r="H2137" i="1" a="1"/>
  <c r="H2137" i="1"/>
  <c r="F2135" i="1" a="1"/>
  <c r="F2135" i="1" s="1"/>
  <c r="J2136" i="1" a="1"/>
  <c r="J2136" i="1" s="1"/>
  <c r="O2134" i="1" a="1"/>
  <c r="O2134" i="1" s="1"/>
  <c r="G2138" i="1" a="1"/>
  <c r="G2138" i="1"/>
  <c r="G2131" i="1" a="1"/>
  <c r="G2131" i="1" s="1"/>
  <c r="I2130" i="1" a="1"/>
  <c r="I2130" i="1"/>
  <c r="P2129" i="1" a="1"/>
  <c r="P2129" i="1"/>
  <c r="N2129" i="1" a="1"/>
  <c r="N2129" i="1"/>
  <c r="J2129" i="1" a="1"/>
  <c r="J2129" i="1"/>
  <c r="H2131" i="1" a="1"/>
  <c r="H2131" i="1"/>
  <c r="Q2130" i="1" a="1"/>
  <c r="Q2130" i="1" s="1"/>
  <c r="G2130" i="1" a="1"/>
  <c r="G2130" i="1"/>
  <c r="M2129" i="1" a="1"/>
  <c r="M2129" i="1" s="1"/>
  <c r="L2129" i="1" a="1"/>
  <c r="L2129" i="1" s="1"/>
  <c r="K2129" i="1" a="1"/>
  <c r="K2129" i="1"/>
  <c r="P2132" i="1" a="1"/>
  <c r="P2132" i="1"/>
  <c r="N2130" i="1" a="1"/>
  <c r="N2130" i="1" s="1"/>
  <c r="L2130" i="1" a="1"/>
  <c r="L2130" i="1" s="1"/>
  <c r="H2130" i="1" a="1"/>
  <c r="H2130" i="1" s="1"/>
  <c r="M2130" i="1" a="1"/>
  <c r="M2130" i="1" s="1"/>
  <c r="Q2133" i="1" a="1"/>
  <c r="Q2133" i="1"/>
  <c r="P2133" i="1" a="1"/>
  <c r="P2133" i="1"/>
  <c r="K2133" i="1" a="1"/>
  <c r="K2133" i="1"/>
  <c r="H2132" i="1" a="1"/>
  <c r="H2132" i="1"/>
  <c r="G2133" i="1" a="1"/>
  <c r="G2133" i="1"/>
  <c r="Q2132" i="1" a="1"/>
  <c r="Q2132" i="1"/>
  <c r="F2130" i="1" a="1"/>
  <c r="F2130" i="1" s="1"/>
  <c r="G2132" i="1" a="1"/>
  <c r="G2132" i="1" s="1"/>
  <c r="L2131" i="1" a="1"/>
  <c r="L2131" i="1" s="1"/>
  <c r="L2134" i="1" a="1"/>
  <c r="L2134" i="1" s="1"/>
  <c r="N2131" i="1" a="1"/>
  <c r="N2131" i="1"/>
  <c r="K2134" i="1" a="1"/>
  <c r="K2134" i="1" s="1"/>
  <c r="J2134" i="1" a="1"/>
  <c r="J2134" i="1" s="1"/>
  <c r="K2130" i="1" a="1"/>
  <c r="K2130" i="1"/>
  <c r="I2134" i="1" a="1"/>
  <c r="I2134" i="1"/>
  <c r="J2132" i="1" a="1"/>
  <c r="J2132" i="1"/>
  <c r="H2134" i="1" a="1"/>
  <c r="H2134" i="1"/>
  <c r="F2133" i="1" a="1"/>
  <c r="F2133" i="1"/>
  <c r="N2132" i="1" a="1"/>
  <c r="N2132" i="1" s="1"/>
  <c r="G2134" i="1" a="1"/>
  <c r="G2134" i="1" s="1"/>
  <c r="F2134" i="1" a="1"/>
  <c r="F2134" i="1" s="1"/>
  <c r="F2131" i="1" a="1"/>
  <c r="F2131" i="1" s="1"/>
  <c r="O2133" i="1" a="1"/>
  <c r="O2133" i="1" s="1"/>
  <c r="O2129" i="1" a="1"/>
  <c r="O2129" i="1" s="1"/>
  <c r="N2133" i="1" a="1"/>
  <c r="N2133" i="1"/>
  <c r="M2133" i="1" a="1"/>
  <c r="M2133" i="1" s="1"/>
  <c r="L2133" i="1" a="1"/>
  <c r="L2133" i="1" s="1"/>
  <c r="J2133" i="1" a="1"/>
  <c r="J2133" i="1"/>
  <c r="O2131" i="1" a="1"/>
  <c r="O2131" i="1" s="1"/>
  <c r="I2133" i="1" a="1"/>
  <c r="I2133" i="1"/>
  <c r="O2130" i="1" a="1"/>
  <c r="O2130" i="1"/>
  <c r="J2130" i="1" a="1"/>
  <c r="J2130" i="1" s="1"/>
  <c r="H2133" i="1" a="1"/>
  <c r="H2133" i="1"/>
  <c r="I2129" i="1" a="1"/>
  <c r="I2129" i="1" s="1"/>
  <c r="O2132" i="1" a="1"/>
  <c r="O2132" i="1" s="1"/>
  <c r="J2131" i="1" a="1"/>
  <c r="J2131" i="1"/>
  <c r="P2130" i="1" a="1"/>
  <c r="P2130" i="1" s="1"/>
  <c r="M2132" i="1" a="1"/>
  <c r="M2132" i="1"/>
  <c r="L2132" i="1" a="1"/>
  <c r="L2132" i="1" s="1"/>
  <c r="M2131" i="1" a="1"/>
  <c r="M2131" i="1" s="1"/>
  <c r="Q2129" i="1" a="1"/>
  <c r="Q2129" i="1" s="1"/>
  <c r="P2131" i="1" a="1"/>
  <c r="P2131" i="1" s="1"/>
  <c r="K2132" i="1" a="1"/>
  <c r="K2132" i="1"/>
  <c r="I2132" i="1" a="1"/>
  <c r="I2132" i="1"/>
  <c r="F2132" i="1" a="1"/>
  <c r="F2132" i="1"/>
  <c r="K2131" i="1" a="1"/>
  <c r="K2131" i="1"/>
  <c r="Q2131" i="1" a="1"/>
  <c r="Q2131" i="1"/>
  <c r="I2131" i="1" a="1"/>
  <c r="I2131" i="1"/>
  <c r="Q1241" i="1" a="1"/>
  <c r="Q1241" i="1"/>
  <c r="J1241" i="1" a="1"/>
  <c r="J1241" i="1" s="1"/>
  <c r="Q1240" i="1" a="1"/>
  <c r="Q1240" i="1" s="1"/>
  <c r="K1241" i="1" a="1"/>
  <c r="K1241" i="1"/>
  <c r="O1242" i="1" a="1"/>
  <c r="O1242" i="1"/>
  <c r="L1241" i="1" a="1"/>
  <c r="L1241" i="1"/>
  <c r="G1241" i="1" a="1"/>
  <c r="G1241" i="1" s="1"/>
  <c r="N1239" i="1" a="1"/>
  <c r="N1239" i="1" s="1"/>
  <c r="M1242" i="1" a="1"/>
  <c r="M1242" i="1"/>
  <c r="F1242" i="1" a="1"/>
  <c r="F1242" i="1" s="1"/>
  <c r="Q1239" i="1" a="1"/>
  <c r="Q1239" i="1"/>
  <c r="M1240" i="1" a="1"/>
  <c r="M1240" i="1"/>
  <c r="G1244" i="1" a="1"/>
  <c r="G1244" i="1" s="1"/>
  <c r="O1243" i="1" a="1"/>
  <c r="O1243" i="1"/>
  <c r="L1240" i="1" a="1"/>
  <c r="L1240" i="1" s="1"/>
  <c r="M1243" i="1" a="1"/>
  <c r="M1243" i="1" s="1"/>
  <c r="J1243" i="1" a="1"/>
  <c r="J1243" i="1" s="1"/>
  <c r="F1241" i="1" a="1"/>
  <c r="F1241" i="1"/>
  <c r="N1242" i="1" a="1"/>
  <c r="N1242" i="1"/>
  <c r="O1239" i="1" a="1"/>
  <c r="O1239" i="1" s="1"/>
  <c r="I1243" i="1" a="1"/>
  <c r="I1243" i="1" s="1"/>
  <c r="K1242" i="1" a="1"/>
  <c r="K1242" i="1" s="1"/>
  <c r="J1244" i="1" a="1"/>
  <c r="J1244" i="1" s="1"/>
  <c r="F1243" i="1" a="1"/>
  <c r="F1243" i="1"/>
  <c r="M1241" i="1" a="1"/>
  <c r="M1241" i="1"/>
  <c r="F1240" i="1" a="1"/>
  <c r="F1240" i="1"/>
  <c r="L1239" i="1" a="1"/>
  <c r="L1239" i="1"/>
  <c r="J1240" i="1" a="1"/>
  <c r="J1240" i="1"/>
  <c r="G1240" i="1" a="1"/>
  <c r="G1240" i="1" s="1"/>
  <c r="N1241" i="1" a="1"/>
  <c r="N1241" i="1"/>
  <c r="G1242" i="1" a="1"/>
  <c r="G1242" i="1" s="1"/>
  <c r="N1240" i="1" a="1"/>
  <c r="N1240" i="1" s="1"/>
  <c r="K1244" i="1" a="1"/>
  <c r="K1244" i="1" s="1"/>
  <c r="I1244" i="1" a="1"/>
  <c r="I1244" i="1" s="1"/>
  <c r="H1244" i="1" a="1"/>
  <c r="H1244" i="1" s="1"/>
  <c r="F1244" i="1" a="1"/>
  <c r="F1244" i="1"/>
  <c r="Q1243" i="1" a="1"/>
  <c r="Q1243" i="1" s="1"/>
  <c r="P1243" i="1" a="1"/>
  <c r="P1243" i="1"/>
  <c r="P1239" i="1" a="1"/>
  <c r="P1239" i="1" s="1"/>
  <c r="I1242" i="1" a="1"/>
  <c r="I1242" i="1"/>
  <c r="H1240" i="1" a="1"/>
  <c r="H1240" i="1" s="1"/>
  <c r="H1241" i="1" a="1"/>
  <c r="H1241" i="1" s="1"/>
  <c r="N1243" i="1" a="1"/>
  <c r="N1243" i="1"/>
  <c r="I1240" i="1" a="1"/>
  <c r="I1240" i="1" s="1"/>
  <c r="L1243" i="1" a="1"/>
  <c r="L1243" i="1"/>
  <c r="K1243" i="1" a="1"/>
  <c r="K1243" i="1" s="1"/>
  <c r="H1243" i="1" a="1"/>
  <c r="H1243" i="1"/>
  <c r="Q1242" i="1" a="1"/>
  <c r="Q1242" i="1"/>
  <c r="H1242" i="1" a="1"/>
  <c r="H1242" i="1" s="1"/>
  <c r="P1241" i="1" a="1"/>
  <c r="P1241" i="1"/>
  <c r="O1241" i="1" a="1"/>
  <c r="O1241" i="1" s="1"/>
  <c r="I1241" i="1" a="1"/>
  <c r="I1241" i="1" s="1"/>
  <c r="P1240" i="1" a="1"/>
  <c r="P1240" i="1"/>
  <c r="K1240" i="1" a="1"/>
  <c r="K1240" i="1"/>
  <c r="M1239" i="1" a="1"/>
  <c r="M1239" i="1"/>
  <c r="G1243" i="1" a="1"/>
  <c r="G1243" i="1" s="1"/>
  <c r="O1240" i="1" a="1"/>
  <c r="O1240" i="1" s="1"/>
  <c r="P1242" i="1" a="1"/>
  <c r="P1242" i="1"/>
  <c r="L1242" i="1" a="1"/>
  <c r="L1242" i="1"/>
  <c r="J1242" i="1" a="1"/>
  <c r="J1242" i="1" s="1"/>
  <c r="N1234" i="1" a="1"/>
  <c r="N1234" i="1"/>
  <c r="I1238" i="1" a="1"/>
  <c r="I1238" i="1" s="1"/>
  <c r="G1236" i="1" a="1"/>
  <c r="G1236" i="1" s="1"/>
  <c r="P1235" i="1" a="1"/>
  <c r="P1235" i="1" s="1"/>
  <c r="Q1236" i="1" a="1"/>
  <c r="Q1236" i="1"/>
  <c r="L1236" i="1" a="1"/>
  <c r="L1236" i="1" s="1"/>
  <c r="O1236" i="1" a="1"/>
  <c r="O1236" i="1"/>
  <c r="L1237" i="1" a="1"/>
  <c r="L1237" i="1" s="1"/>
  <c r="G1237" i="1" a="1"/>
  <c r="G1237" i="1"/>
  <c r="G1235" i="1" a="1"/>
  <c r="G1235" i="1" s="1"/>
  <c r="K1238" i="1" a="1"/>
  <c r="K1238" i="1"/>
  <c r="O1237" i="1" a="1"/>
  <c r="O1237" i="1" s="1"/>
  <c r="H1237" i="1" a="1"/>
  <c r="H1237" i="1" s="1"/>
  <c r="N1235" i="1" a="1"/>
  <c r="N1235" i="1"/>
  <c r="M1234" i="1" a="1"/>
  <c r="M1234" i="1"/>
  <c r="H1234" i="1" a="1"/>
  <c r="H1234" i="1" s="1"/>
  <c r="P1237" i="1" a="1"/>
  <c r="P1237" i="1" s="1"/>
  <c r="O1234" i="1" a="1"/>
  <c r="O1234" i="1"/>
  <c r="G1238" i="1" a="1"/>
  <c r="G1238" i="1"/>
  <c r="M1237" i="1" a="1"/>
  <c r="M1237" i="1" s="1"/>
  <c r="J1234" i="1" a="1"/>
  <c r="J1234" i="1" s="1"/>
  <c r="F1238" i="1" a="1"/>
  <c r="F1238" i="1"/>
  <c r="N1236" i="1" a="1"/>
  <c r="N1236" i="1"/>
  <c r="Q1235" i="1" a="1"/>
  <c r="Q1235" i="1"/>
  <c r="K1234" i="1" a="1"/>
  <c r="K1234" i="1" s="1"/>
  <c r="M1236" i="1" a="1"/>
  <c r="M1236" i="1" s="1"/>
  <c r="K1236" i="1" a="1"/>
  <c r="K1236" i="1" s="1"/>
  <c r="H1239" i="1" a="1"/>
  <c r="H1239" i="1" s="1"/>
  <c r="G1239" i="1" a="1"/>
  <c r="G1239" i="1" s="1"/>
  <c r="F1239" i="1" a="1"/>
  <c r="F1239" i="1"/>
  <c r="M1238" i="1" a="1"/>
  <c r="M1238" i="1" s="1"/>
  <c r="O1238" i="1" a="1"/>
  <c r="O1238" i="1" s="1"/>
  <c r="I1237" i="1" a="1"/>
  <c r="I1237" i="1" s="1"/>
  <c r="J1236" i="1" a="1"/>
  <c r="J1236" i="1" s="1"/>
  <c r="F1237" i="1" a="1"/>
  <c r="F1237" i="1" s="1"/>
  <c r="I1236" i="1" a="1"/>
  <c r="I1236" i="1"/>
  <c r="O1235" i="1" a="1"/>
  <c r="O1235" i="1" s="1"/>
  <c r="F1235" i="1" a="1"/>
  <c r="F1235" i="1"/>
  <c r="P1236" i="1" a="1"/>
  <c r="P1236" i="1" s="1"/>
  <c r="L1238" i="1" a="1"/>
  <c r="L1238" i="1" s="1"/>
  <c r="J1237" i="1" a="1"/>
  <c r="J1237" i="1" s="1"/>
  <c r="N1237" i="1" a="1"/>
  <c r="N1237" i="1" s="1"/>
  <c r="Q1234" i="1" a="1"/>
  <c r="Q1234" i="1" s="1"/>
  <c r="L1234" i="1" a="1"/>
  <c r="L1234" i="1" s="1"/>
  <c r="Q1237" i="1" a="1"/>
  <c r="Q1237" i="1" s="1"/>
  <c r="K1235" i="1" a="1"/>
  <c r="K1235" i="1"/>
  <c r="H1236" i="1" a="1"/>
  <c r="H1236" i="1"/>
  <c r="I1235" i="1" a="1"/>
  <c r="I1235" i="1"/>
  <c r="P1234" i="1" a="1"/>
  <c r="P1234" i="1"/>
  <c r="I1239" i="1" a="1"/>
  <c r="I1239" i="1" s="1"/>
  <c r="P1238" i="1" a="1"/>
  <c r="P1238" i="1"/>
  <c r="M1235" i="1" a="1"/>
  <c r="M1235" i="1"/>
  <c r="J1235" i="1" a="1"/>
  <c r="J1235" i="1"/>
  <c r="K1239" i="1" a="1"/>
  <c r="K1239" i="1" s="1"/>
  <c r="N1238" i="1" a="1"/>
  <c r="N1238" i="1"/>
  <c r="J1239" i="1" a="1"/>
  <c r="J1239" i="1" s="1"/>
  <c r="I1234" i="1" a="1"/>
  <c r="I1234" i="1" s="1"/>
  <c r="F1236" i="1" a="1"/>
  <c r="F1236" i="1" s="1"/>
  <c r="H1238" i="1" a="1"/>
  <c r="H1238" i="1" s="1"/>
  <c r="Q1238" i="1" a="1"/>
  <c r="Q1238" i="1" s="1"/>
  <c r="K1237" i="1" a="1"/>
  <c r="K1237" i="1"/>
  <c r="H1235" i="1" a="1"/>
  <c r="H1235" i="1" s="1"/>
  <c r="L1235" i="1" a="1"/>
  <c r="L1235" i="1" s="1"/>
  <c r="J1238" i="1" a="1"/>
  <c r="J1238" i="1" s="1"/>
  <c r="M1230" i="1" a="1"/>
  <c r="M1230" i="1"/>
  <c r="P1231" i="1" a="1"/>
  <c r="P1231" i="1" s="1"/>
  <c r="I1230" i="1" a="1"/>
  <c r="I1230" i="1"/>
  <c r="O1231" i="1" a="1"/>
  <c r="O1231" i="1" s="1"/>
  <c r="K1230" i="1" a="1"/>
  <c r="K1230" i="1" s="1"/>
  <c r="L1231" i="1" a="1"/>
  <c r="L1231" i="1" s="1"/>
  <c r="I1231" i="1" a="1"/>
  <c r="I1231" i="1"/>
  <c r="Q1230" i="1" a="1"/>
  <c r="Q1230" i="1" s="1"/>
  <c r="N1230" i="1" a="1"/>
  <c r="N1230" i="1" s="1"/>
  <c r="G1229" i="1" a="1"/>
  <c r="G1229" i="1" s="1"/>
  <c r="L1230" i="1" a="1"/>
  <c r="L1230" i="1" s="1"/>
  <c r="M1232" i="1" a="1"/>
  <c r="M1232" i="1" s="1"/>
  <c r="F1232" i="1" a="1"/>
  <c r="F1232" i="1"/>
  <c r="N1229" i="1" a="1"/>
  <c r="N1229" i="1"/>
  <c r="Q1228" i="1" a="1"/>
  <c r="Q1228" i="1" s="1"/>
  <c r="O1229" i="1" a="1"/>
  <c r="O1229" i="1"/>
  <c r="Q1231" i="1" a="1"/>
  <c r="Q1231" i="1"/>
  <c r="N1231" i="1" a="1"/>
  <c r="N1231" i="1"/>
  <c r="F1230" i="1" a="1"/>
  <c r="F1230" i="1"/>
  <c r="M1231" i="1" a="1"/>
  <c r="M1231" i="1"/>
  <c r="K1231" i="1" a="1"/>
  <c r="K1231" i="1" s="1"/>
  <c r="P1230" i="1" a="1"/>
  <c r="P1230" i="1" s="1"/>
  <c r="J1230" i="1" a="1"/>
  <c r="J1230" i="1" s="1"/>
  <c r="L1233" i="1" a="1"/>
  <c r="L1233" i="1"/>
  <c r="Q1232" i="1" a="1"/>
  <c r="Q1232" i="1" s="1"/>
  <c r="G1234" i="1" a="1"/>
  <c r="G1234" i="1" s="1"/>
  <c r="F1229" i="1" a="1"/>
  <c r="F1229" i="1" s="1"/>
  <c r="F1233" i="1" a="1"/>
  <c r="F1233" i="1" s="1"/>
  <c r="G1231" i="1" a="1"/>
  <c r="G1231" i="1" s="1"/>
  <c r="G1230" i="1" a="1"/>
  <c r="G1230" i="1"/>
  <c r="K1229" i="1" a="1"/>
  <c r="K1229" i="1" s="1"/>
  <c r="L1229" i="1" a="1"/>
  <c r="L1229" i="1"/>
  <c r="G1232" i="1" a="1"/>
  <c r="G1232" i="1" s="1"/>
  <c r="F1234" i="1" a="1"/>
  <c r="F1234" i="1"/>
  <c r="Q1233" i="1" a="1"/>
  <c r="Q1233" i="1" s="1"/>
  <c r="P1233" i="1" a="1"/>
  <c r="P1233" i="1"/>
  <c r="O1233" i="1" a="1"/>
  <c r="O1233" i="1" s="1"/>
  <c r="G1233" i="1" a="1"/>
  <c r="G1233" i="1"/>
  <c r="P1232" i="1" a="1"/>
  <c r="P1232" i="1"/>
  <c r="Q1229" i="1" a="1"/>
  <c r="Q1229" i="1"/>
  <c r="J1229" i="1" a="1"/>
  <c r="J1229" i="1"/>
  <c r="N1233" i="1" a="1"/>
  <c r="N1233" i="1"/>
  <c r="I1233" i="1" a="1"/>
  <c r="I1233" i="1" s="1"/>
  <c r="M1233" i="1" a="1"/>
  <c r="M1233" i="1" s="1"/>
  <c r="K1233" i="1" a="1"/>
  <c r="K1233" i="1"/>
  <c r="J1233" i="1" a="1"/>
  <c r="J1233" i="1"/>
  <c r="L1232" i="1" a="1"/>
  <c r="L1232" i="1"/>
  <c r="H1233" i="1" a="1"/>
  <c r="H1233" i="1"/>
  <c r="O1232" i="1" a="1"/>
  <c r="O1232" i="1"/>
  <c r="I1232" i="1" a="1"/>
  <c r="I1232" i="1"/>
  <c r="M1229" i="1" a="1"/>
  <c r="M1229" i="1" s="1"/>
  <c r="P1228" i="1" a="1"/>
  <c r="P1228" i="1"/>
  <c r="J1232" i="1" a="1"/>
  <c r="J1232" i="1" s="1"/>
  <c r="J1231" i="1" a="1"/>
  <c r="J1231" i="1" s="1"/>
  <c r="H1230" i="1" a="1"/>
  <c r="H1230" i="1" s="1"/>
  <c r="P1229" i="1" a="1"/>
  <c r="P1229" i="1" s="1"/>
  <c r="O1230" i="1" a="1"/>
  <c r="O1230" i="1" s="1"/>
  <c r="I1229" i="1" a="1"/>
  <c r="I1229" i="1" s="1"/>
  <c r="N1232" i="1" a="1"/>
  <c r="N1232" i="1"/>
  <c r="K1232" i="1" a="1"/>
  <c r="K1232" i="1" s="1"/>
  <c r="H1232" i="1" a="1"/>
  <c r="H1232" i="1"/>
  <c r="F1231" i="1" a="1"/>
  <c r="F1231" i="1" s="1"/>
  <c r="H1231" i="1" a="1"/>
  <c r="H1231" i="1"/>
  <c r="H1229" i="1" a="1"/>
  <c r="H1229" i="1" s="1"/>
  <c r="G1224" i="1" a="1"/>
  <c r="G1224" i="1" s="1"/>
  <c r="F1226" i="1" a="1"/>
  <c r="F1226" i="1"/>
  <c r="K1225" i="1" a="1"/>
  <c r="K1225" i="1"/>
  <c r="J1225" i="1" a="1"/>
  <c r="J1225" i="1" s="1"/>
  <c r="Q1223" i="1" a="1"/>
  <c r="Q1223" i="1"/>
  <c r="L1225" i="1" a="1"/>
  <c r="L1225" i="1"/>
  <c r="L1224" i="1" a="1"/>
  <c r="L1224" i="1"/>
  <c r="H1224" i="1" a="1"/>
  <c r="H1224" i="1"/>
  <c r="N1224" i="1" a="1"/>
  <c r="N1224" i="1" s="1"/>
  <c r="O1223" i="1" a="1"/>
  <c r="O1223" i="1"/>
  <c r="G1225" i="1" a="1"/>
  <c r="G1225" i="1"/>
  <c r="O1228" i="1" a="1"/>
  <c r="O1228" i="1"/>
  <c r="L1227" i="1" a="1"/>
  <c r="L1227" i="1" s="1"/>
  <c r="H1227" i="1" a="1"/>
  <c r="H1227" i="1"/>
  <c r="Q1226" i="1" a="1"/>
  <c r="Q1226" i="1" s="1"/>
  <c r="N1223" i="1" a="1"/>
  <c r="N1223" i="1" s="1"/>
  <c r="I1228" i="1" a="1"/>
  <c r="I1228" i="1" s="1"/>
  <c r="H1228" i="1" a="1"/>
  <c r="H1228" i="1" s="1"/>
  <c r="N1228" i="1" a="1"/>
  <c r="N1228" i="1" s="1"/>
  <c r="M1228" i="1" a="1"/>
  <c r="M1228" i="1"/>
  <c r="F1225" i="1" a="1"/>
  <c r="F1225" i="1" s="1"/>
  <c r="J1228" i="1" a="1"/>
  <c r="J1228" i="1"/>
  <c r="Q1227" i="1" a="1"/>
  <c r="Q1227" i="1" s="1"/>
  <c r="J1227" i="1" a="1"/>
  <c r="J1227" i="1"/>
  <c r="P1226" i="1" a="1"/>
  <c r="P1226" i="1" s="1"/>
  <c r="M1225" i="1" a="1"/>
  <c r="M1225" i="1"/>
  <c r="F1224" i="1" a="1"/>
  <c r="F1224" i="1" s="1"/>
  <c r="L1228" i="1" a="1"/>
  <c r="L1228" i="1"/>
  <c r="P1225" i="1" a="1"/>
  <c r="P1225" i="1" s="1"/>
  <c r="K1228" i="1" a="1"/>
  <c r="K1228" i="1" s="1"/>
  <c r="N1225" i="1" a="1"/>
  <c r="N1225" i="1"/>
  <c r="O1226" i="1" a="1"/>
  <c r="O1226" i="1" s="1"/>
  <c r="Q1225" i="1" a="1"/>
  <c r="Q1225" i="1" s="1"/>
  <c r="O1225" i="1" a="1"/>
  <c r="O1225" i="1"/>
  <c r="G1228" i="1" a="1"/>
  <c r="G1228" i="1"/>
  <c r="F1228" i="1" a="1"/>
  <c r="F1228" i="1"/>
  <c r="P1227" i="1" a="1"/>
  <c r="P1227" i="1" s="1"/>
  <c r="I1227" i="1" a="1"/>
  <c r="I1227" i="1" s="1"/>
  <c r="O1227" i="1" a="1"/>
  <c r="O1227" i="1"/>
  <c r="L1226" i="1" a="1"/>
  <c r="L1226" i="1"/>
  <c r="Q1224" i="1" a="1"/>
  <c r="Q1224" i="1"/>
  <c r="N1227" i="1" a="1"/>
  <c r="N1227" i="1" s="1"/>
  <c r="M1227" i="1" a="1"/>
  <c r="M1227" i="1" s="1"/>
  <c r="K1227" i="1" a="1"/>
  <c r="K1227" i="1"/>
  <c r="I1226" i="1" a="1"/>
  <c r="I1226" i="1" s="1"/>
  <c r="G1226" i="1" a="1"/>
  <c r="G1226" i="1"/>
  <c r="G1227" i="1" a="1"/>
  <c r="G1227" i="1" s="1"/>
  <c r="F1227" i="1" a="1"/>
  <c r="F1227" i="1" s="1"/>
  <c r="N1226" i="1" a="1"/>
  <c r="N1226" i="1"/>
  <c r="M1226" i="1" a="1"/>
  <c r="M1226" i="1" s="1"/>
  <c r="K1226" i="1" a="1"/>
  <c r="K1226" i="1" s="1"/>
  <c r="K1224" i="1" a="1"/>
  <c r="K1224" i="1" s="1"/>
  <c r="J1226" i="1" a="1"/>
  <c r="J1226" i="1"/>
  <c r="P1224" i="1" a="1"/>
  <c r="P1224" i="1" s="1"/>
  <c r="I1224" i="1" a="1"/>
  <c r="I1224" i="1"/>
  <c r="P1223" i="1" a="1"/>
  <c r="P1223" i="1" s="1"/>
  <c r="M1223" i="1" a="1"/>
  <c r="M1223" i="1" s="1"/>
  <c r="I1225" i="1" a="1"/>
  <c r="I1225" i="1" s="1"/>
  <c r="J1224" i="1" a="1"/>
  <c r="J1224" i="1"/>
  <c r="H1225" i="1" a="1"/>
  <c r="H1225" i="1"/>
  <c r="H1226" i="1" a="1"/>
  <c r="H1226" i="1"/>
  <c r="O1224" i="1" a="1"/>
  <c r="O1224" i="1" s="1"/>
  <c r="M1224" i="1" a="1"/>
  <c r="M1224" i="1"/>
  <c r="I1222" i="1" a="1"/>
  <c r="I1222" i="1" s="1"/>
  <c r="H1222" i="1" a="1"/>
  <c r="H1222" i="1" s="1"/>
  <c r="F1222" i="1" a="1"/>
  <c r="F1222" i="1" s="1"/>
  <c r="O1221" i="1" a="1"/>
  <c r="O1221" i="1" s="1"/>
  <c r="O1218" i="1" a="1"/>
  <c r="O1218" i="1"/>
  <c r="M1220" i="1" a="1"/>
  <c r="M1220" i="1"/>
  <c r="J1221" i="1" a="1"/>
  <c r="J1221" i="1"/>
  <c r="P1220" i="1" a="1"/>
  <c r="P1220" i="1" s="1"/>
  <c r="M1221" i="1" a="1"/>
  <c r="M1221" i="1" s="1"/>
  <c r="N1218" i="1" a="1"/>
  <c r="N1218" i="1" s="1"/>
  <c r="N1219" i="1" a="1"/>
  <c r="N1219" i="1"/>
  <c r="Q1220" i="1" a="1"/>
  <c r="Q1220" i="1"/>
  <c r="J1219" i="1" a="1"/>
  <c r="J1219" i="1"/>
  <c r="O1220" i="1" a="1"/>
  <c r="O1220" i="1"/>
  <c r="J1220" i="1" a="1"/>
  <c r="J1220" i="1"/>
  <c r="I1219" i="1" a="1"/>
  <c r="I1219" i="1" s="1"/>
  <c r="H1219" i="1" a="1"/>
  <c r="H1219" i="1" s="1"/>
  <c r="L1218" i="1" a="1"/>
  <c r="L1218" i="1" s="1"/>
  <c r="I1218" i="1" a="1"/>
  <c r="I1218" i="1"/>
  <c r="N1220" i="1" a="1"/>
  <c r="N1220" i="1" s="1"/>
  <c r="H1220" i="1" a="1"/>
  <c r="H1220" i="1"/>
  <c r="G1220" i="1" a="1"/>
  <c r="G1220" i="1" s="1"/>
  <c r="Q1218" i="1" a="1"/>
  <c r="Q1218" i="1" s="1"/>
  <c r="J1218" i="1" a="1"/>
  <c r="J1218" i="1" s="1"/>
  <c r="L1220" i="1" a="1"/>
  <c r="L1220" i="1" s="1"/>
  <c r="M1218" i="1" a="1"/>
  <c r="M1218" i="1"/>
  <c r="O1219" i="1" a="1"/>
  <c r="O1219" i="1"/>
  <c r="K1220" i="1" a="1"/>
  <c r="K1220" i="1" s="1"/>
  <c r="F1221" i="1" a="1"/>
  <c r="F1221" i="1"/>
  <c r="L1223" i="1" a="1"/>
  <c r="L1223" i="1" s="1"/>
  <c r="K1223" i="1" a="1"/>
  <c r="K1223" i="1" s="1"/>
  <c r="I1220" i="1" a="1"/>
  <c r="I1220" i="1"/>
  <c r="G1221" i="1" a="1"/>
  <c r="G1221" i="1" s="1"/>
  <c r="F1220" i="1" a="1"/>
  <c r="F1220" i="1"/>
  <c r="K1219" i="1" a="1"/>
  <c r="K1219" i="1"/>
  <c r="J1223" i="1" a="1"/>
  <c r="J1223" i="1" s="1"/>
  <c r="I1221" i="1" a="1"/>
  <c r="I1221" i="1"/>
  <c r="I1223" i="1" a="1"/>
  <c r="I1223" i="1" s="1"/>
  <c r="F1219" i="1" a="1"/>
  <c r="F1219" i="1" s="1"/>
  <c r="K1221" i="1" a="1"/>
  <c r="K1221" i="1" s="1"/>
  <c r="P1218" i="1" a="1"/>
  <c r="P1218" i="1"/>
  <c r="H1223" i="1" a="1"/>
  <c r="H1223" i="1"/>
  <c r="G1223" i="1" a="1"/>
  <c r="G1223" i="1" s="1"/>
  <c r="M1219" i="1" a="1"/>
  <c r="M1219" i="1"/>
  <c r="F1223" i="1" a="1"/>
  <c r="F1223" i="1" s="1"/>
  <c r="Q1222" i="1" a="1"/>
  <c r="Q1222" i="1" s="1"/>
  <c r="P1222" i="1" a="1"/>
  <c r="P1222" i="1" s="1"/>
  <c r="O1222" i="1" a="1"/>
  <c r="O1222" i="1"/>
  <c r="N1222" i="1" a="1"/>
  <c r="N1222" i="1" s="1"/>
  <c r="N1221" i="1" a="1"/>
  <c r="N1221" i="1" s="1"/>
  <c r="M1222" i="1" a="1"/>
  <c r="M1222" i="1"/>
  <c r="H1221" i="1" a="1"/>
  <c r="H1221" i="1" s="1"/>
  <c r="L1219" i="1" a="1"/>
  <c r="L1219" i="1" s="1"/>
  <c r="L1222" i="1" a="1"/>
  <c r="L1222" i="1" s="1"/>
  <c r="P1219" i="1" a="1"/>
  <c r="P1219" i="1" s="1"/>
  <c r="K1222" i="1" a="1"/>
  <c r="K1222" i="1" s="1"/>
  <c r="G1222" i="1" a="1"/>
  <c r="G1222" i="1"/>
  <c r="Q1221" i="1" a="1"/>
  <c r="Q1221" i="1" s="1"/>
  <c r="P1221" i="1" a="1"/>
  <c r="P1221" i="1"/>
  <c r="L1221" i="1" a="1"/>
  <c r="L1221" i="1" s="1"/>
  <c r="Q1219" i="1" a="1"/>
  <c r="Q1219" i="1"/>
  <c r="K1218" i="1" a="1"/>
  <c r="K1218" i="1" s="1"/>
  <c r="G1219" i="1" a="1"/>
  <c r="G1219" i="1"/>
  <c r="J1222" i="1" a="1"/>
  <c r="J1222" i="1" s="1"/>
  <c r="F1217" i="1" a="1"/>
  <c r="F1217" i="1"/>
  <c r="K1214" i="1" a="1"/>
  <c r="K1214" i="1" s="1"/>
  <c r="K1215" i="1" a="1"/>
  <c r="K1215" i="1"/>
  <c r="O1216" i="1" a="1"/>
  <c r="O1216" i="1"/>
  <c r="P1215" i="1" a="1"/>
  <c r="P1215" i="1" s="1"/>
  <c r="G1216" i="1" a="1"/>
  <c r="G1216" i="1" s="1"/>
  <c r="H1216" i="1" a="1"/>
  <c r="H1216" i="1" s="1"/>
  <c r="Q1216" i="1" a="1"/>
  <c r="Q1216" i="1"/>
  <c r="N1216" i="1" a="1"/>
  <c r="N1216" i="1" s="1"/>
  <c r="F1215" i="1" a="1"/>
  <c r="F1215" i="1"/>
  <c r="L1214" i="1" a="1"/>
  <c r="L1214" i="1"/>
  <c r="I1214" i="1" a="1"/>
  <c r="I1214" i="1" s="1"/>
  <c r="L1215" i="1" a="1"/>
  <c r="L1215" i="1"/>
  <c r="M1215" i="1" a="1"/>
  <c r="M1215" i="1" s="1"/>
  <c r="N1214" i="1" a="1"/>
  <c r="N1214" i="1"/>
  <c r="Q1214" i="1" a="1"/>
  <c r="Q1214" i="1"/>
  <c r="H1215" i="1" a="1"/>
  <c r="H1215" i="1"/>
  <c r="H1218" i="1" a="1"/>
  <c r="H1218" i="1"/>
  <c r="L1216" i="1" a="1"/>
  <c r="L1216" i="1"/>
  <c r="G1215" i="1" a="1"/>
  <c r="G1215" i="1" s="1"/>
  <c r="P1214" i="1" a="1"/>
  <c r="P1214" i="1" s="1"/>
  <c r="M1217" i="1" a="1"/>
  <c r="M1217" i="1" s="1"/>
  <c r="L1212" i="1" a="1"/>
  <c r="L1212" i="1"/>
  <c r="G1218" i="1" a="1"/>
  <c r="G1218" i="1" s="1"/>
  <c r="N1212" i="1" a="1"/>
  <c r="N1212" i="1"/>
  <c r="F1218" i="1" a="1"/>
  <c r="F1218" i="1" s="1"/>
  <c r="O1214" i="1" a="1"/>
  <c r="O1214" i="1" s="1"/>
  <c r="O1212" i="1" a="1"/>
  <c r="O1212" i="1" s="1"/>
  <c r="I1215" i="1" a="1"/>
  <c r="I1215" i="1" s="1"/>
  <c r="Q1217" i="1" a="1"/>
  <c r="Q1217" i="1"/>
  <c r="N1217" i="1" a="1"/>
  <c r="N1217" i="1" s="1"/>
  <c r="K1217" i="1" a="1"/>
  <c r="K1217" i="1"/>
  <c r="K1216" i="1" a="1"/>
  <c r="K1216" i="1"/>
  <c r="F1214" i="1" a="1"/>
  <c r="F1214" i="1"/>
  <c r="J1214" i="1" a="1"/>
  <c r="J1214" i="1"/>
  <c r="F1216" i="1" a="1"/>
  <c r="F1216" i="1" s="1"/>
  <c r="M1214" i="1" a="1"/>
  <c r="M1214" i="1" s="1"/>
  <c r="O1215" i="1" a="1"/>
  <c r="O1215" i="1"/>
  <c r="J1217" i="1" a="1"/>
  <c r="J1217" i="1"/>
  <c r="G1217" i="1" a="1"/>
  <c r="G1217" i="1" s="1"/>
  <c r="J1212" i="1" a="1"/>
  <c r="J1212" i="1" s="1"/>
  <c r="P1216" i="1" a="1"/>
  <c r="P1216" i="1" s="1"/>
  <c r="Q1212" i="1" a="1"/>
  <c r="Q1212" i="1"/>
  <c r="Q1215" i="1" a="1"/>
  <c r="Q1215" i="1"/>
  <c r="J1216" i="1" a="1"/>
  <c r="J1216" i="1"/>
  <c r="I1216" i="1" a="1"/>
  <c r="I1216" i="1" s="1"/>
  <c r="M1216" i="1" a="1"/>
  <c r="M1216" i="1" s="1"/>
  <c r="H1214" i="1" a="1"/>
  <c r="H1214" i="1"/>
  <c r="P1217" i="1" a="1"/>
  <c r="P1217" i="1" s="1"/>
  <c r="N1215" i="1" a="1"/>
  <c r="N1215" i="1" s="1"/>
  <c r="J1215" i="1" a="1"/>
  <c r="J1215" i="1" s="1"/>
  <c r="M1212" i="1" a="1"/>
  <c r="M1212" i="1" s="1"/>
  <c r="P1212" i="1" a="1"/>
  <c r="P1212" i="1"/>
  <c r="O1217" i="1" a="1"/>
  <c r="O1217" i="1"/>
  <c r="L1217" i="1" a="1"/>
  <c r="L1217" i="1" s="1"/>
  <c r="I1217" i="1" a="1"/>
  <c r="I1217" i="1" s="1"/>
  <c r="K1212" i="1" a="1"/>
  <c r="K1212" i="1"/>
  <c r="G1214" i="1" a="1"/>
  <c r="G1214" i="1" s="1"/>
  <c r="H1217" i="1" a="1"/>
  <c r="H1217" i="1"/>
  <c r="K1210" i="1" a="1"/>
  <c r="K1210" i="1" s="1"/>
  <c r="N1209" i="1" a="1"/>
  <c r="N1209" i="1"/>
  <c r="H1212" i="1" a="1"/>
  <c r="H1212" i="1"/>
  <c r="G1212" i="1" a="1"/>
  <c r="G1212" i="1"/>
  <c r="P1211" i="1" a="1"/>
  <c r="P1211" i="1" s="1"/>
  <c r="L1211" i="1" a="1"/>
  <c r="L1211" i="1"/>
  <c r="P1210" i="1" a="1"/>
  <c r="P1210" i="1" s="1"/>
  <c r="G1211" i="1" a="1"/>
  <c r="G1211" i="1" s="1"/>
  <c r="M1209" i="1" a="1"/>
  <c r="M1209" i="1"/>
  <c r="L1209" i="1" a="1"/>
  <c r="L1209" i="1"/>
  <c r="Q1208" i="1" a="1"/>
  <c r="Q1208" i="1" s="1"/>
  <c r="F1208" i="1" a="1"/>
  <c r="F1208" i="1" s="1"/>
  <c r="F1212" i="1" a="1"/>
  <c r="F1212" i="1"/>
  <c r="G1209" i="1" a="1"/>
  <c r="G1209" i="1"/>
  <c r="M1208" i="1" a="1"/>
  <c r="M1208" i="1"/>
  <c r="L1208" i="1" a="1"/>
  <c r="L1208" i="1" s="1"/>
  <c r="Q1211" i="1" a="1"/>
  <c r="Q1211" i="1" s="1"/>
  <c r="O1211" i="1" a="1"/>
  <c r="O1211" i="1"/>
  <c r="N1211" i="1" a="1"/>
  <c r="N1211" i="1"/>
  <c r="M1211" i="1" a="1"/>
  <c r="M1211" i="1"/>
  <c r="F1209" i="1" a="1"/>
  <c r="F1209" i="1" s="1"/>
  <c r="H1211" i="1" a="1"/>
  <c r="H1211" i="1" s="1"/>
  <c r="J1211" i="1" a="1"/>
  <c r="J1211" i="1" s="1"/>
  <c r="K1208" i="1" a="1"/>
  <c r="K1208" i="1"/>
  <c r="J1209" i="1" a="1"/>
  <c r="J1209" i="1" s="1"/>
  <c r="I1211" i="1" a="1"/>
  <c r="I1211" i="1" s="1"/>
  <c r="N1210" i="1" a="1"/>
  <c r="N1210" i="1"/>
  <c r="Q1209" i="1" a="1"/>
  <c r="Q1209" i="1" s="1"/>
  <c r="H1208" i="1" a="1"/>
  <c r="H1208" i="1"/>
  <c r="M1210" i="1" a="1"/>
  <c r="M1210" i="1"/>
  <c r="P1209" i="1" a="1"/>
  <c r="P1209" i="1" s="1"/>
  <c r="O1210" i="1" a="1"/>
  <c r="O1210" i="1" s="1"/>
  <c r="F1210" i="1" a="1"/>
  <c r="F1210" i="1"/>
  <c r="F1211" i="1" a="1"/>
  <c r="F1211" i="1" s="1"/>
  <c r="L1210" i="1" a="1"/>
  <c r="L1210" i="1" s="1"/>
  <c r="G1208" i="1" a="1"/>
  <c r="G1208" i="1" s="1"/>
  <c r="H1209" i="1" a="1"/>
  <c r="H1209" i="1" s="1"/>
  <c r="O1209" i="1" a="1"/>
  <c r="O1209" i="1" s="1"/>
  <c r="I1209" i="1" a="1"/>
  <c r="I1209" i="1" s="1"/>
  <c r="I1208" i="1" a="1"/>
  <c r="I1208" i="1"/>
  <c r="K1211" i="1" a="1"/>
  <c r="K1211" i="1" s="1"/>
  <c r="I1210" i="1" a="1"/>
  <c r="I1210" i="1"/>
  <c r="Q1210" i="1" a="1"/>
  <c r="Q1210" i="1"/>
  <c r="J1208" i="1" a="1"/>
  <c r="J1208" i="1"/>
  <c r="O1208" i="1" a="1"/>
  <c r="O1208" i="1"/>
  <c r="J1210" i="1" a="1"/>
  <c r="J1210" i="1"/>
  <c r="K1209" i="1" a="1"/>
  <c r="K1209" i="1" s="1"/>
  <c r="N1208" i="1" a="1"/>
  <c r="N1208" i="1" s="1"/>
  <c r="H1210" i="1" a="1"/>
  <c r="H1210" i="1"/>
  <c r="P1208" i="1" a="1"/>
  <c r="P1208" i="1" s="1"/>
  <c r="G1210" i="1" a="1"/>
  <c r="G1210" i="1" s="1"/>
  <c r="I1212" i="1" a="1"/>
  <c r="I1212" i="1" s="1"/>
  <c r="P1201" i="1" a="1"/>
  <c r="P1201" i="1" s="1"/>
  <c r="M1198" i="1" a="1"/>
  <c r="M1198" i="1" s="1"/>
  <c r="M1200" i="1" a="1"/>
  <c r="M1200" i="1" s="1"/>
  <c r="M1199" i="1" a="1"/>
  <c r="M1199" i="1"/>
  <c r="I1199" i="1" a="1"/>
  <c r="I1199" i="1" s="1"/>
  <c r="N1201" i="1" a="1"/>
  <c r="N1201" i="1"/>
  <c r="I1200" i="1" a="1"/>
  <c r="I1200" i="1"/>
  <c r="J1200" i="1" a="1"/>
  <c r="J1200" i="1" s="1"/>
  <c r="L1201" i="1" a="1"/>
  <c r="L1201" i="1" s="1"/>
  <c r="H1198" i="1" a="1"/>
  <c r="H1198" i="1"/>
  <c r="F1201" i="1" a="1"/>
  <c r="F1201" i="1"/>
  <c r="Q1202" i="1" a="1"/>
  <c r="Q1202" i="1" s="1"/>
  <c r="P1202" i="1" a="1"/>
  <c r="P1202" i="1" s="1"/>
  <c r="M1201" i="1" a="1"/>
  <c r="M1201" i="1"/>
  <c r="N1202" i="1" a="1"/>
  <c r="N1202" i="1" s="1"/>
  <c r="J1198" i="1" a="1"/>
  <c r="J1198" i="1" s="1"/>
  <c r="K1202" i="1" a="1"/>
  <c r="K1202" i="1" s="1"/>
  <c r="O1198" i="1" a="1"/>
  <c r="O1198" i="1" s="1"/>
  <c r="H1202" i="1" a="1"/>
  <c r="H1202" i="1"/>
  <c r="H1199" i="1" a="1"/>
  <c r="H1199" i="1"/>
  <c r="K1201" i="1" a="1"/>
  <c r="K1201" i="1"/>
  <c r="O1200" i="1" a="1"/>
  <c r="O1200" i="1"/>
  <c r="N1198" i="1" a="1"/>
  <c r="N1198" i="1" s="1"/>
  <c r="G1201" i="1" a="1"/>
  <c r="G1201" i="1"/>
  <c r="G1198" i="1" a="1"/>
  <c r="G1198" i="1"/>
  <c r="J1199" i="1" a="1"/>
  <c r="J1199" i="1"/>
  <c r="O1202" i="1" a="1"/>
  <c r="O1202" i="1" s="1"/>
  <c r="Q1200" i="1" a="1"/>
  <c r="Q1200" i="1" s="1"/>
  <c r="F1202" i="1" a="1"/>
  <c r="F1202" i="1" s="1"/>
  <c r="J1201" i="1" a="1"/>
  <c r="J1201" i="1" s="1"/>
  <c r="F1198" i="1" a="1"/>
  <c r="F1198" i="1" s="1"/>
  <c r="P1200" i="1" a="1"/>
  <c r="P1200" i="1" s="1"/>
  <c r="L1200" i="1" a="1"/>
  <c r="L1200" i="1"/>
  <c r="O1199" i="1" a="1"/>
  <c r="O1199" i="1" s="1"/>
  <c r="H1200" i="1" a="1"/>
  <c r="H1200" i="1"/>
  <c r="F1199" i="1" a="1"/>
  <c r="F1199" i="1"/>
  <c r="Q1201" i="1" a="1"/>
  <c r="Q1201" i="1"/>
  <c r="H1201" i="1" a="1"/>
  <c r="H1201" i="1"/>
  <c r="L1199" i="1" a="1"/>
  <c r="L1199" i="1"/>
  <c r="L1198" i="1" a="1"/>
  <c r="L1198" i="1"/>
  <c r="N1199" i="1" a="1"/>
  <c r="N1199" i="1"/>
  <c r="N1200" i="1" a="1"/>
  <c r="N1200" i="1" s="1"/>
  <c r="K1199" i="1" a="1"/>
  <c r="K1199" i="1" s="1"/>
  <c r="Q1198" i="1" a="1"/>
  <c r="Q1198" i="1"/>
  <c r="K1198" i="1" a="1"/>
  <c r="K1198" i="1" s="1"/>
  <c r="K1200" i="1" a="1"/>
  <c r="K1200" i="1" s="1"/>
  <c r="M1202" i="1" a="1"/>
  <c r="M1202" i="1" s="1"/>
  <c r="F1200" i="1" a="1"/>
  <c r="F1200" i="1"/>
  <c r="Q1199" i="1" a="1"/>
  <c r="Q1199" i="1"/>
  <c r="L1202" i="1" a="1"/>
  <c r="L1202" i="1"/>
  <c r="P1198" i="1" a="1"/>
  <c r="P1198" i="1"/>
  <c r="J1202" i="1" a="1"/>
  <c r="J1202" i="1"/>
  <c r="O1201" i="1" a="1"/>
  <c r="O1201" i="1"/>
  <c r="G1200" i="1" a="1"/>
  <c r="G1200" i="1"/>
  <c r="P1199" i="1" a="1"/>
  <c r="P1199" i="1"/>
  <c r="I1202" i="1" a="1"/>
  <c r="I1202" i="1"/>
  <c r="I1201" i="1" a="1"/>
  <c r="I1201" i="1" s="1"/>
  <c r="G1202" i="1" a="1"/>
  <c r="G1202" i="1"/>
  <c r="G1199" i="1" a="1"/>
  <c r="G1199" i="1"/>
  <c r="I1198" i="1" a="1"/>
  <c r="I1198" i="1" s="1"/>
  <c r="H1197" i="1" a="1"/>
  <c r="H1197" i="1" s="1"/>
  <c r="J1196" i="1" a="1"/>
  <c r="J1196" i="1"/>
  <c r="P1195" i="1" a="1"/>
  <c r="P1195" i="1" s="1"/>
  <c r="M1194" i="1" a="1"/>
  <c r="M1194" i="1"/>
  <c r="P1192" i="1" a="1"/>
  <c r="P1192" i="1"/>
  <c r="K1195" i="1" a="1"/>
  <c r="K1195" i="1"/>
  <c r="N1196" i="1" a="1"/>
  <c r="N1196" i="1" s="1"/>
  <c r="N1195" i="1" a="1"/>
  <c r="N1195" i="1"/>
  <c r="H1195" i="1" a="1"/>
  <c r="H1195" i="1" s="1"/>
  <c r="N1192" i="1" a="1"/>
  <c r="N1192" i="1" s="1"/>
  <c r="F1197" i="1" a="1"/>
  <c r="F1197" i="1" s="1"/>
  <c r="O1196" i="1" a="1"/>
  <c r="O1196" i="1"/>
  <c r="Q1196" i="1" a="1"/>
  <c r="Q1196" i="1"/>
  <c r="O1193" i="1" a="1"/>
  <c r="O1193" i="1" s="1"/>
  <c r="K1194" i="1" a="1"/>
  <c r="K1194" i="1" s="1"/>
  <c r="P1196" i="1" a="1"/>
  <c r="P1196" i="1" s="1"/>
  <c r="M1196" i="1" a="1"/>
  <c r="M1196" i="1"/>
  <c r="G1196" i="1" a="1"/>
  <c r="G1196" i="1"/>
  <c r="O1195" i="1" a="1"/>
  <c r="O1195" i="1"/>
  <c r="G1194" i="1" a="1"/>
  <c r="G1194" i="1"/>
  <c r="F1196" i="1" a="1"/>
  <c r="F1196" i="1"/>
  <c r="M1195" i="1" a="1"/>
  <c r="M1195" i="1" s="1"/>
  <c r="O1194" i="1" a="1"/>
  <c r="O1194" i="1"/>
  <c r="J1194" i="1" a="1"/>
  <c r="J1194" i="1" s="1"/>
  <c r="Q1192" i="1" a="1"/>
  <c r="Q1192" i="1" s="1"/>
  <c r="L1196" i="1" a="1"/>
  <c r="L1196" i="1"/>
  <c r="I1196" i="1" a="1"/>
  <c r="I1196" i="1"/>
  <c r="Q1195" i="1" a="1"/>
  <c r="Q1195" i="1"/>
  <c r="I1193" i="1" a="1"/>
  <c r="I1193" i="1"/>
  <c r="Q1194" i="1" a="1"/>
  <c r="Q1194" i="1" s="1"/>
  <c r="Q1193" i="1" a="1"/>
  <c r="Q1193" i="1"/>
  <c r="I1194" i="1" a="1"/>
  <c r="I1194" i="1" s="1"/>
  <c r="J1193" i="1" a="1"/>
  <c r="J1193" i="1"/>
  <c r="H1193" i="1" a="1"/>
  <c r="H1193" i="1" s="1"/>
  <c r="H1194" i="1" a="1"/>
  <c r="H1194" i="1" s="1"/>
  <c r="L1193" i="1" a="1"/>
  <c r="L1193" i="1"/>
  <c r="G1193" i="1" a="1"/>
  <c r="G1193" i="1" s="1"/>
  <c r="P1193" i="1" a="1"/>
  <c r="P1193" i="1"/>
  <c r="J1195" i="1" a="1"/>
  <c r="J1195" i="1" s="1"/>
  <c r="P1194" i="1" a="1"/>
  <c r="P1194" i="1" s="1"/>
  <c r="L1194" i="1" a="1"/>
  <c r="L1194" i="1"/>
  <c r="F1194" i="1" a="1"/>
  <c r="F1194" i="1" s="1"/>
  <c r="M1197" i="1" a="1"/>
  <c r="M1197" i="1"/>
  <c r="K1197" i="1" a="1"/>
  <c r="K1197" i="1"/>
  <c r="G1195" i="1" a="1"/>
  <c r="G1195" i="1" s="1"/>
  <c r="N1194" i="1" a="1"/>
  <c r="N1194" i="1"/>
  <c r="F1193" i="1" a="1"/>
  <c r="F1193" i="1"/>
  <c r="G1197" i="1" a="1"/>
  <c r="G1197" i="1"/>
  <c r="K1196" i="1" a="1"/>
  <c r="K1196" i="1" s="1"/>
  <c r="F1195" i="1" a="1"/>
  <c r="F1195" i="1" s="1"/>
  <c r="L1195" i="1" a="1"/>
  <c r="L1195" i="1"/>
  <c r="N1193" i="1" a="1"/>
  <c r="N1193" i="1" s="1"/>
  <c r="K1193" i="1" a="1"/>
  <c r="K1193" i="1" s="1"/>
  <c r="Q1197" i="1" a="1"/>
  <c r="Q1197" i="1"/>
  <c r="L1197" i="1" a="1"/>
  <c r="L1197" i="1" s="1"/>
  <c r="H1196" i="1" a="1"/>
  <c r="H1196" i="1" s="1"/>
  <c r="I1195" i="1" a="1"/>
  <c r="I1195" i="1" s="1"/>
  <c r="O1192" i="1" a="1"/>
  <c r="O1192" i="1" s="1"/>
  <c r="P1197" i="1" a="1"/>
  <c r="P1197" i="1" s="1"/>
  <c r="O1197" i="1" a="1"/>
  <c r="O1197" i="1"/>
  <c r="N1197" i="1" a="1"/>
  <c r="N1197" i="1" s="1"/>
  <c r="J1197" i="1" a="1"/>
  <c r="J1197" i="1"/>
  <c r="M1193" i="1" a="1"/>
  <c r="M1193" i="1"/>
  <c r="I1197" i="1" a="1"/>
  <c r="I1197" i="1" s="1"/>
  <c r="F1189" i="1" a="1"/>
  <c r="F1189" i="1" s="1"/>
  <c r="M1188" i="1" a="1"/>
  <c r="M1188" i="1"/>
  <c r="H1188" i="1" a="1"/>
  <c r="H1188" i="1" s="1"/>
  <c r="G1188" i="1" a="1"/>
  <c r="G1188" i="1" s="1"/>
  <c r="L1187" i="1" a="1"/>
  <c r="L1187" i="1"/>
  <c r="Q1189" i="1" a="1"/>
  <c r="Q1189" i="1" s="1"/>
  <c r="I1188" i="1" a="1"/>
  <c r="I1188" i="1"/>
  <c r="O1189" i="1" a="1"/>
  <c r="O1189" i="1"/>
  <c r="G1189" i="1" a="1"/>
  <c r="G1189" i="1"/>
  <c r="J1189" i="1" a="1"/>
  <c r="J1189" i="1" s="1"/>
  <c r="H1189" i="1" a="1"/>
  <c r="H1189" i="1"/>
  <c r="J1187" i="1" a="1"/>
  <c r="J1187" i="1"/>
  <c r="K1192" i="1" a="1"/>
  <c r="K1192" i="1"/>
  <c r="J1192" i="1" a="1"/>
  <c r="J1192" i="1"/>
  <c r="Q1191" i="1" a="1"/>
  <c r="Q1191" i="1" s="1"/>
  <c r="O1190" i="1" a="1"/>
  <c r="O1190" i="1" s="1"/>
  <c r="K1189" i="1" a="1"/>
  <c r="K1189" i="1" s="1"/>
  <c r="P1188" i="1" a="1"/>
  <c r="P1188" i="1"/>
  <c r="L1190" i="1" a="1"/>
  <c r="L1190" i="1" s="1"/>
  <c r="K1190" i="1" a="1"/>
  <c r="K1190" i="1"/>
  <c r="P1189" i="1" a="1"/>
  <c r="P1189" i="1" s="1"/>
  <c r="Q1188" i="1" a="1"/>
  <c r="Q1188" i="1"/>
  <c r="K1187" i="1" a="1"/>
  <c r="K1187" i="1" s="1"/>
  <c r="N1187" i="1" a="1"/>
  <c r="N1187" i="1" s="1"/>
  <c r="N1190" i="1" a="1"/>
  <c r="N1190" i="1"/>
  <c r="J1188" i="1" a="1"/>
  <c r="J1188" i="1" s="1"/>
  <c r="H1191" i="1" a="1"/>
  <c r="H1191" i="1"/>
  <c r="M1191" i="1" a="1"/>
  <c r="M1191" i="1" s="1"/>
  <c r="L1191" i="1" a="1"/>
  <c r="L1191" i="1"/>
  <c r="N1189" i="1" a="1"/>
  <c r="N1189" i="1" s="1"/>
  <c r="K1188" i="1" a="1"/>
  <c r="K1188" i="1" s="1"/>
  <c r="P1187" i="1" a="1"/>
  <c r="P1187" i="1" s="1"/>
  <c r="J1191" i="1" a="1"/>
  <c r="J1191" i="1"/>
  <c r="G1191" i="1" a="1"/>
  <c r="G1191" i="1"/>
  <c r="Q1190" i="1" a="1"/>
  <c r="Q1190" i="1" s="1"/>
  <c r="I1191" i="1" a="1"/>
  <c r="I1191" i="1"/>
  <c r="M1190" i="1" a="1"/>
  <c r="M1190" i="1" s="1"/>
  <c r="J1190" i="1" a="1"/>
  <c r="J1190" i="1" s="1"/>
  <c r="N1188" i="1" a="1"/>
  <c r="N1188" i="1" s="1"/>
  <c r="O1187" i="1" a="1"/>
  <c r="O1187" i="1"/>
  <c r="G1190" i="1" a="1"/>
  <c r="G1190" i="1"/>
  <c r="M1189" i="1" a="1"/>
  <c r="M1189" i="1"/>
  <c r="I1189" i="1" a="1"/>
  <c r="I1189" i="1"/>
  <c r="Q1187" i="1" a="1"/>
  <c r="Q1187" i="1"/>
  <c r="P1190" i="1" a="1"/>
  <c r="P1190" i="1" s="1"/>
  <c r="I1190" i="1" a="1"/>
  <c r="I1190" i="1" s="1"/>
  <c r="M1187" i="1" a="1"/>
  <c r="M1187" i="1" s="1"/>
  <c r="F1190" i="1" a="1"/>
  <c r="F1190" i="1"/>
  <c r="L1189" i="1" a="1"/>
  <c r="L1189" i="1"/>
  <c r="H1190" i="1" a="1"/>
  <c r="H1190" i="1" s="1"/>
  <c r="M1192" i="1" a="1"/>
  <c r="M1192" i="1"/>
  <c r="H1192" i="1" a="1"/>
  <c r="H1192" i="1" s="1"/>
  <c r="L1192" i="1" a="1"/>
  <c r="L1192" i="1" s="1"/>
  <c r="I1192" i="1" a="1"/>
  <c r="I1192" i="1"/>
  <c r="F1192" i="1" a="1"/>
  <c r="F1192" i="1" s="1"/>
  <c r="O1191" i="1" a="1"/>
  <c r="O1191" i="1"/>
  <c r="G1192" i="1" a="1"/>
  <c r="G1192" i="1" s="1"/>
  <c r="N1191" i="1" a="1"/>
  <c r="N1191" i="1"/>
  <c r="F1188" i="1" a="1"/>
  <c r="F1188" i="1" s="1"/>
  <c r="L1188" i="1" a="1"/>
  <c r="L1188" i="1"/>
  <c r="F1191" i="1" a="1"/>
  <c r="F1191" i="1" s="1"/>
  <c r="P1191" i="1" a="1"/>
  <c r="P1191" i="1" s="1"/>
  <c r="O1188" i="1" a="1"/>
  <c r="O1188" i="1" s="1"/>
  <c r="K1191" i="1" a="1"/>
  <c r="K1191" i="1"/>
  <c r="H1185" i="1" a="1"/>
  <c r="H1185" i="1"/>
  <c r="F1186" i="1" a="1"/>
  <c r="F1186" i="1"/>
  <c r="J1185" i="1" a="1"/>
  <c r="J1185" i="1"/>
  <c r="N1179" i="1" a="1"/>
  <c r="N1179" i="1" s="1"/>
  <c r="Q1179" i="1" a="1"/>
  <c r="Q1179" i="1"/>
  <c r="H1187" i="1" a="1"/>
  <c r="H1187" i="1"/>
  <c r="M1186" i="1" a="1"/>
  <c r="M1186" i="1"/>
  <c r="Q1185" i="1" a="1"/>
  <c r="Q1185" i="1" s="1"/>
  <c r="J1186" i="1" a="1"/>
  <c r="J1186" i="1" s="1"/>
  <c r="L1185" i="1" a="1"/>
  <c r="L1185" i="1" s="1"/>
  <c r="I1185" i="1" a="1"/>
  <c r="I1185" i="1"/>
  <c r="P1179" i="1" a="1"/>
  <c r="P1179" i="1" s="1"/>
  <c r="O1179" i="1" a="1"/>
  <c r="O1179" i="1" s="1"/>
  <c r="M1179" i="1" a="1"/>
  <c r="M1179" i="1" s="1"/>
  <c r="L1186" i="1" a="1"/>
  <c r="L1186" i="1"/>
  <c r="I1187" i="1" a="1"/>
  <c r="I1187" i="1"/>
  <c r="N1185" i="1" a="1"/>
  <c r="N1185" i="1"/>
  <c r="G1187" i="1" a="1"/>
  <c r="G1187" i="1" s="1"/>
  <c r="I1186" i="1" a="1"/>
  <c r="I1186" i="1"/>
  <c r="K1185" i="1" a="1"/>
  <c r="K1185" i="1" s="1"/>
  <c r="G1185" i="1" a="1"/>
  <c r="G1185" i="1"/>
  <c r="H1186" i="1" a="1"/>
  <c r="H1186" i="1"/>
  <c r="G1186" i="1" a="1"/>
  <c r="G1186" i="1" s="1"/>
  <c r="P1185" i="1" a="1"/>
  <c r="P1185" i="1"/>
  <c r="M1185" i="1" a="1"/>
  <c r="M1185" i="1"/>
  <c r="F1185" i="1" a="1"/>
  <c r="F1185" i="1" s="1"/>
  <c r="L1179" i="1" a="1"/>
  <c r="L1179" i="1" s="1"/>
  <c r="F1187" i="1" a="1"/>
  <c r="F1187" i="1" s="1"/>
  <c r="Q1186" i="1" a="1"/>
  <c r="Q1186" i="1" s="1"/>
  <c r="P1186" i="1" a="1"/>
  <c r="P1186" i="1"/>
  <c r="O1186" i="1" a="1"/>
  <c r="O1186" i="1"/>
  <c r="K1186" i="1" a="1"/>
  <c r="K1186" i="1" s="1"/>
  <c r="O1185" i="1" a="1"/>
  <c r="O1185" i="1" s="1"/>
  <c r="N1186" i="1" a="1"/>
  <c r="N1186" i="1"/>
  <c r="M1177" i="1" a="1"/>
  <c r="M1177" i="1"/>
  <c r="N1175" i="1" a="1"/>
  <c r="N1175" i="1"/>
  <c r="K1176" i="1" a="1"/>
  <c r="K1176" i="1" s="1"/>
  <c r="P1176" i="1" a="1"/>
  <c r="P1176" i="1"/>
  <c r="F1176" i="1" a="1"/>
  <c r="F1176" i="1"/>
  <c r="J1177" i="1" a="1"/>
  <c r="J1177" i="1" s="1"/>
  <c r="N1176" i="1" a="1"/>
  <c r="N1176" i="1" s="1"/>
  <c r="L1176" i="1" a="1"/>
  <c r="L1176" i="1" s="1"/>
  <c r="M1175" i="1" a="1"/>
  <c r="M1175" i="1" s="1"/>
  <c r="M1174" i="1" a="1"/>
  <c r="M1174" i="1" s="1"/>
  <c r="M1176" i="1" a="1"/>
  <c r="M1176" i="1"/>
  <c r="J1176" i="1" a="1"/>
  <c r="J1176" i="1"/>
  <c r="H1175" i="1" a="1"/>
  <c r="H1175" i="1" s="1"/>
  <c r="O1175" i="1" a="1"/>
  <c r="O1175" i="1"/>
  <c r="G1175" i="1" a="1"/>
  <c r="G1175" i="1" s="1"/>
  <c r="L1174" i="1" a="1"/>
  <c r="L1174" i="1"/>
  <c r="K1179" i="1" a="1"/>
  <c r="K1179" i="1" s="1"/>
  <c r="K1178" i="1" a="1"/>
  <c r="K1178" i="1"/>
  <c r="O1176" i="1" a="1"/>
  <c r="O1176" i="1" s="1"/>
  <c r="K1175" i="1" a="1"/>
  <c r="K1175" i="1" s="1"/>
  <c r="F1177" i="1" a="1"/>
  <c r="F1177" i="1"/>
  <c r="I1176" i="1" a="1"/>
  <c r="I1176" i="1" s="1"/>
  <c r="P1175" i="1" a="1"/>
  <c r="P1175" i="1"/>
  <c r="O1174" i="1" a="1"/>
  <c r="O1174" i="1" s="1"/>
  <c r="J1174" i="1" a="1"/>
  <c r="J1174" i="1" s="1"/>
  <c r="J1175" i="1" a="1"/>
  <c r="J1175" i="1" s="1"/>
  <c r="Q1174" i="1" a="1"/>
  <c r="Q1174" i="1"/>
  <c r="G1179" i="1" a="1"/>
  <c r="G1179" i="1" s="1"/>
  <c r="G1177" i="1" a="1"/>
  <c r="G1177" i="1"/>
  <c r="K1174" i="1" a="1"/>
  <c r="K1174" i="1"/>
  <c r="N1178" i="1" a="1"/>
  <c r="N1178" i="1" s="1"/>
  <c r="J1179" i="1" a="1"/>
  <c r="J1179" i="1"/>
  <c r="H1179" i="1" a="1"/>
  <c r="H1179" i="1"/>
  <c r="F1179" i="1" a="1"/>
  <c r="F1179" i="1" s="1"/>
  <c r="I1179" i="1" a="1"/>
  <c r="I1179" i="1"/>
  <c r="Q1178" i="1" a="1"/>
  <c r="Q1178" i="1"/>
  <c r="M1178" i="1" a="1"/>
  <c r="M1178" i="1"/>
  <c r="I1177" i="1" a="1"/>
  <c r="I1177" i="1"/>
  <c r="J1178" i="1" a="1"/>
  <c r="J1178" i="1" s="1"/>
  <c r="G1176" i="1" a="1"/>
  <c r="G1176" i="1" s="1"/>
  <c r="L1175" i="1" a="1"/>
  <c r="L1175" i="1" s="1"/>
  <c r="I1175" i="1" a="1"/>
  <c r="I1175" i="1" s="1"/>
  <c r="P1178" i="1" a="1"/>
  <c r="P1178" i="1"/>
  <c r="I1174" i="1" a="1"/>
  <c r="I1174" i="1" s="1"/>
  <c r="O1178" i="1" a="1"/>
  <c r="O1178" i="1" s="1"/>
  <c r="L1178" i="1" a="1"/>
  <c r="L1178" i="1"/>
  <c r="Q1176" i="1" a="1"/>
  <c r="Q1176" i="1" s="1"/>
  <c r="I1178" i="1" a="1"/>
  <c r="I1178" i="1" s="1"/>
  <c r="H1178" i="1" a="1"/>
  <c r="H1178" i="1" s="1"/>
  <c r="Q1177" i="1" a="1"/>
  <c r="Q1177" i="1" s="1"/>
  <c r="O1177" i="1" a="1"/>
  <c r="O1177" i="1" s="1"/>
  <c r="N1177" i="1" a="1"/>
  <c r="N1177" i="1"/>
  <c r="H1174" i="1" a="1"/>
  <c r="H1174" i="1" s="1"/>
  <c r="L1177" i="1" a="1"/>
  <c r="L1177" i="1" s="1"/>
  <c r="Q1175" i="1" a="1"/>
  <c r="Q1175" i="1" s="1"/>
  <c r="K1177" i="1" a="1"/>
  <c r="K1177" i="1" s="1"/>
  <c r="P1174" i="1" a="1"/>
  <c r="P1174" i="1" s="1"/>
  <c r="H1177" i="1" a="1"/>
  <c r="H1177" i="1"/>
  <c r="F1175" i="1" a="1"/>
  <c r="F1175" i="1" s="1"/>
  <c r="G1178" i="1" a="1"/>
  <c r="G1178" i="1"/>
  <c r="P1177" i="1" a="1"/>
  <c r="P1177" i="1"/>
  <c r="N1174" i="1" a="1"/>
  <c r="N1174" i="1" s="1"/>
  <c r="H1176" i="1" a="1"/>
  <c r="H1176" i="1" s="1"/>
  <c r="F1178" i="1" a="1"/>
  <c r="F1178" i="1" s="1"/>
  <c r="K1170" i="1" a="1"/>
  <c r="K1170" i="1"/>
  <c r="I1172" i="1" a="1"/>
  <c r="I1172" i="1"/>
  <c r="O1171" i="1" a="1"/>
  <c r="O1171" i="1"/>
  <c r="P1168" i="1" a="1"/>
  <c r="P1168" i="1" s="1"/>
  <c r="F1172" i="1" a="1"/>
  <c r="F1172" i="1"/>
  <c r="H1169" i="1" a="1"/>
  <c r="H1169" i="1" s="1"/>
  <c r="J1169" i="1" a="1"/>
  <c r="J1169" i="1" s="1"/>
  <c r="H1171" i="1" a="1"/>
  <c r="H1171" i="1"/>
  <c r="O1170" i="1" a="1"/>
  <c r="O1170" i="1" s="1"/>
  <c r="L1170" i="1" a="1"/>
  <c r="L1170" i="1"/>
  <c r="I1171" i="1" a="1"/>
  <c r="I1171" i="1"/>
  <c r="P1170" i="1" a="1"/>
  <c r="P1170" i="1"/>
  <c r="J1172" i="1" a="1"/>
  <c r="J1172" i="1" s="1"/>
  <c r="G1174" i="1" a="1"/>
  <c r="G1174" i="1" s="1"/>
  <c r="N1173" i="1" a="1"/>
  <c r="N1173" i="1" s="1"/>
  <c r="M1173" i="1" a="1"/>
  <c r="M1173" i="1" s="1"/>
  <c r="N1169" i="1" a="1"/>
  <c r="N1169" i="1"/>
  <c r="M1169" i="1" a="1"/>
  <c r="M1169" i="1"/>
  <c r="H1170" i="1" a="1"/>
  <c r="H1170" i="1"/>
  <c r="K1173" i="1" a="1"/>
  <c r="K1173" i="1" s="1"/>
  <c r="H1173" i="1" a="1"/>
  <c r="H1173" i="1" s="1"/>
  <c r="G1171" i="1" a="1"/>
  <c r="G1171" i="1" s="1"/>
  <c r="N1170" i="1" a="1"/>
  <c r="N1170" i="1" s="1"/>
  <c r="F1174" i="1" a="1"/>
  <c r="F1174" i="1" s="1"/>
  <c r="O1169" i="1" a="1"/>
  <c r="O1169" i="1"/>
  <c r="I1169" i="1" a="1"/>
  <c r="I1169" i="1"/>
  <c r="G1169" i="1" a="1"/>
  <c r="G1169" i="1"/>
  <c r="F1169" i="1" a="1"/>
  <c r="F1169" i="1" s="1"/>
  <c r="Q1170" i="1" a="1"/>
  <c r="Q1170" i="1"/>
  <c r="G1172" i="1" a="1"/>
  <c r="G1172" i="1" s="1"/>
  <c r="J1170" i="1" a="1"/>
  <c r="J1170" i="1" s="1"/>
  <c r="P1173" i="1" a="1"/>
  <c r="P1173" i="1" s="1"/>
  <c r="L1172" i="1" a="1"/>
  <c r="L1172" i="1"/>
  <c r="P1169" i="1" a="1"/>
  <c r="P1169" i="1"/>
  <c r="F1173" i="1" a="1"/>
  <c r="F1173" i="1"/>
  <c r="N1172" i="1" a="1"/>
  <c r="N1172" i="1" s="1"/>
  <c r="L1171" i="1" a="1"/>
  <c r="L1171" i="1" s="1"/>
  <c r="K1169" i="1" a="1"/>
  <c r="K1169" i="1"/>
  <c r="Q1168" i="1" a="1"/>
  <c r="Q1168" i="1"/>
  <c r="Q1173" i="1" a="1"/>
  <c r="Q1173" i="1"/>
  <c r="O1173" i="1" a="1"/>
  <c r="O1173" i="1"/>
  <c r="L1173" i="1" a="1"/>
  <c r="L1173" i="1"/>
  <c r="J1171" i="1" a="1"/>
  <c r="J1171" i="1" s="1"/>
  <c r="K1172" i="1" a="1"/>
  <c r="K1172" i="1"/>
  <c r="K1171" i="1" a="1"/>
  <c r="K1171" i="1" s="1"/>
  <c r="I1170" i="1" a="1"/>
  <c r="I1170" i="1" s="1"/>
  <c r="H1172" i="1" a="1"/>
  <c r="H1172" i="1" s="1"/>
  <c r="G1170" i="1" a="1"/>
  <c r="G1170" i="1"/>
  <c r="M1172" i="1" a="1"/>
  <c r="M1172" i="1"/>
  <c r="Q1171" i="1" a="1"/>
  <c r="Q1171" i="1"/>
  <c r="P1171" i="1" a="1"/>
  <c r="P1171" i="1" s="1"/>
  <c r="Q1169" i="1" a="1"/>
  <c r="Q1169" i="1"/>
  <c r="P1172" i="1" a="1"/>
  <c r="P1172" i="1" s="1"/>
  <c r="J1173" i="1" a="1"/>
  <c r="J1173" i="1"/>
  <c r="Q1172" i="1" a="1"/>
  <c r="Q1172" i="1"/>
  <c r="N1171" i="1" a="1"/>
  <c r="N1171" i="1"/>
  <c r="F1171" i="1" a="1"/>
  <c r="F1171" i="1"/>
  <c r="M1170" i="1" a="1"/>
  <c r="M1170" i="1" s="1"/>
  <c r="M1171" i="1" a="1"/>
  <c r="M1171" i="1"/>
  <c r="I1173" i="1" a="1"/>
  <c r="I1173" i="1" s="1"/>
  <c r="G1173" i="1" a="1"/>
  <c r="G1173" i="1" s="1"/>
  <c r="F1170" i="1" a="1"/>
  <c r="F1170" i="1" s="1"/>
  <c r="L1169" i="1" a="1"/>
  <c r="L1169" i="1"/>
  <c r="O1172" i="1" a="1"/>
  <c r="O1172" i="1"/>
  <c r="H1168" i="1" a="1"/>
  <c r="H1168" i="1" s="1"/>
  <c r="G1168" i="1" a="1"/>
  <c r="G1168" i="1" s="1"/>
  <c r="H1166" i="1" a="1"/>
  <c r="H1166" i="1"/>
  <c r="P1166" i="1" a="1"/>
  <c r="P1166" i="1"/>
  <c r="K1164" i="1" a="1"/>
  <c r="K1164" i="1"/>
  <c r="Q1165" i="1" a="1"/>
  <c r="Q1165" i="1"/>
  <c r="G1165" i="1" a="1"/>
  <c r="G1165" i="1"/>
  <c r="N1165" i="1" a="1"/>
  <c r="N1165" i="1"/>
  <c r="I1166" i="1" a="1"/>
  <c r="I1166" i="1" s="1"/>
  <c r="F1168" i="1" a="1"/>
  <c r="F1168" i="1"/>
  <c r="N1167" i="1" a="1"/>
  <c r="N1167" i="1" s="1"/>
  <c r="H1165" i="1" a="1"/>
  <c r="H1165" i="1" s="1"/>
  <c r="J1166" i="1" a="1"/>
  <c r="J1166" i="1" s="1"/>
  <c r="K1167" i="1" a="1"/>
  <c r="K1167" i="1"/>
  <c r="M1166" i="1" a="1"/>
  <c r="M1166" i="1" s="1"/>
  <c r="G1166" i="1" a="1"/>
  <c r="G1166" i="1" s="1"/>
  <c r="L1163" i="1" a="1"/>
  <c r="L1163" i="1"/>
  <c r="L1167" i="1" a="1"/>
  <c r="L1167" i="1" s="1"/>
  <c r="J1165" i="1" a="1"/>
  <c r="J1165" i="1"/>
  <c r="I1165" i="1" a="1"/>
  <c r="I1165" i="1" s="1"/>
  <c r="J1164" i="1" a="1"/>
  <c r="J1164" i="1"/>
  <c r="G1164" i="1" a="1"/>
  <c r="G1164" i="1"/>
  <c r="H1164" i="1" a="1"/>
  <c r="H1164" i="1" s="1"/>
  <c r="P1164" i="1" a="1"/>
  <c r="P1164" i="1"/>
  <c r="M1164" i="1" a="1"/>
  <c r="M1164" i="1" s="1"/>
  <c r="Q1167" i="1" a="1"/>
  <c r="Q1167" i="1" s="1"/>
  <c r="P1167" i="1" a="1"/>
  <c r="P1167" i="1" s="1"/>
  <c r="O1167" i="1" a="1"/>
  <c r="O1167" i="1" s="1"/>
  <c r="G1167" i="1" a="1"/>
  <c r="G1167" i="1" s="1"/>
  <c r="K1166" i="1" a="1"/>
  <c r="K1166" i="1"/>
  <c r="K1165" i="1" a="1"/>
  <c r="K1165" i="1" s="1"/>
  <c r="P1165" i="1" a="1"/>
  <c r="P1165" i="1"/>
  <c r="F1165" i="1" a="1"/>
  <c r="F1165" i="1"/>
  <c r="F1164" i="1" a="1"/>
  <c r="F1164" i="1"/>
  <c r="N1163" i="1" a="1"/>
  <c r="N1163" i="1" s="1"/>
  <c r="N1164" i="1" a="1"/>
  <c r="N1164" i="1"/>
  <c r="F1167" i="1" a="1"/>
  <c r="F1167" i="1"/>
  <c r="O1166" i="1" a="1"/>
  <c r="O1166" i="1" s="1"/>
  <c r="I1164" i="1" a="1"/>
  <c r="I1164" i="1"/>
  <c r="L1164" i="1" a="1"/>
  <c r="L1164" i="1" s="1"/>
  <c r="L1166" i="1" a="1"/>
  <c r="L1166" i="1" s="1"/>
  <c r="O1168" i="1" a="1"/>
  <c r="O1168" i="1"/>
  <c r="M1163" i="1" a="1"/>
  <c r="M1163" i="1" s="1"/>
  <c r="H1167" i="1" a="1"/>
  <c r="H1167" i="1" s="1"/>
  <c r="N1168" i="1" a="1"/>
  <c r="N1168" i="1" s="1"/>
  <c r="M1168" i="1" a="1"/>
  <c r="M1168" i="1"/>
  <c r="Q1166" i="1" a="1"/>
  <c r="Q1166" i="1" s="1"/>
  <c r="O1163" i="1" a="1"/>
  <c r="O1163" i="1"/>
  <c r="L1168" i="1" a="1"/>
  <c r="L1168" i="1" s="1"/>
  <c r="K1168" i="1" a="1"/>
  <c r="K1168" i="1" s="1"/>
  <c r="J1167" i="1" a="1"/>
  <c r="J1167" i="1" s="1"/>
  <c r="M1165" i="1" a="1"/>
  <c r="M1165" i="1"/>
  <c r="P1163" i="1" a="1"/>
  <c r="P1163" i="1" s="1"/>
  <c r="I1168" i="1" a="1"/>
  <c r="I1168" i="1"/>
  <c r="M1167" i="1" a="1"/>
  <c r="M1167" i="1" s="1"/>
  <c r="N1166" i="1" a="1"/>
  <c r="N1166" i="1"/>
  <c r="I1167" i="1" a="1"/>
  <c r="I1167" i="1" s="1"/>
  <c r="J1168" i="1" a="1"/>
  <c r="J1168" i="1"/>
  <c r="Q1163" i="1" a="1"/>
  <c r="Q1163" i="1" s="1"/>
  <c r="L1165" i="1" a="1"/>
  <c r="L1165" i="1" s="1"/>
  <c r="F1166" i="1" a="1"/>
  <c r="F1166" i="1"/>
  <c r="O1164" i="1" a="1"/>
  <c r="O1164" i="1"/>
  <c r="Q1164" i="1" a="1"/>
  <c r="Q1164" i="1"/>
  <c r="O1165" i="1" a="1"/>
  <c r="O1165" i="1" s="1"/>
  <c r="P1156" i="1" a="1"/>
  <c r="P1156" i="1" s="1"/>
  <c r="F1162" i="1" a="1"/>
  <c r="F1162" i="1" s="1"/>
  <c r="Q1156" i="1" a="1"/>
  <c r="Q1156" i="1"/>
  <c r="H1156" i="1" a="1"/>
  <c r="H1156" i="1"/>
  <c r="I1156" i="1" a="1"/>
  <c r="I1156" i="1"/>
  <c r="P1162" i="1" a="1"/>
  <c r="P1162" i="1" s="1"/>
  <c r="K1163" i="1" a="1"/>
  <c r="K1163" i="1" s="1"/>
  <c r="N1155" i="1" a="1"/>
  <c r="N1155" i="1" s="1"/>
  <c r="O1156" i="1" a="1"/>
  <c r="O1156" i="1" s="1"/>
  <c r="G1163" i="1" a="1"/>
  <c r="G1163" i="1" s="1"/>
  <c r="G1156" i="1" a="1"/>
  <c r="G1156" i="1"/>
  <c r="O1155" i="1" a="1"/>
  <c r="O1155" i="1" s="1"/>
  <c r="H1163" i="1" a="1"/>
  <c r="H1163" i="1"/>
  <c r="J1163" i="1" a="1"/>
  <c r="J1163" i="1"/>
  <c r="I1163" i="1" a="1"/>
  <c r="I1163" i="1" s="1"/>
  <c r="M1162" i="1" a="1"/>
  <c r="M1162" i="1" s="1"/>
  <c r="F1163" i="1" a="1"/>
  <c r="F1163" i="1" s="1"/>
  <c r="Q1162" i="1" a="1"/>
  <c r="Q1162" i="1"/>
  <c r="N1162" i="1" a="1"/>
  <c r="N1162" i="1"/>
  <c r="L1162" i="1" a="1"/>
  <c r="L1162" i="1" s="1"/>
  <c r="O1162" i="1" a="1"/>
  <c r="O1162" i="1" s="1"/>
  <c r="K1162" i="1" a="1"/>
  <c r="K1162" i="1" s="1"/>
  <c r="J1162" i="1" a="1"/>
  <c r="J1162" i="1" s="1"/>
  <c r="H1162" i="1" a="1"/>
  <c r="H1162" i="1"/>
  <c r="K1156" i="1" a="1"/>
  <c r="K1156" i="1" s="1"/>
  <c r="J1156" i="1" a="1"/>
  <c r="J1156" i="1"/>
  <c r="I1162" i="1" a="1"/>
  <c r="I1162" i="1"/>
  <c r="G1162" i="1" a="1"/>
  <c r="G1162" i="1"/>
  <c r="Q1155" i="1" a="1"/>
  <c r="Q1155" i="1" s="1"/>
  <c r="M1155" i="1" a="1"/>
  <c r="M1155" i="1" s="1"/>
  <c r="M1156" i="1" a="1"/>
  <c r="M1156" i="1" s="1"/>
  <c r="P1155" i="1" a="1"/>
  <c r="P1155" i="1" s="1"/>
  <c r="L1155" i="1" a="1"/>
  <c r="L1155" i="1"/>
  <c r="F1156" i="1" a="1"/>
  <c r="F1156" i="1"/>
  <c r="L1156" i="1" a="1"/>
  <c r="L1156" i="1" s="1"/>
  <c r="N1156" i="1" a="1"/>
  <c r="N1156" i="1"/>
  <c r="K1154" i="1" a="1"/>
  <c r="K1154" i="1" s="1"/>
  <c r="N1149" i="1" a="1"/>
  <c r="N1149" i="1" s="1"/>
  <c r="I1149" i="1" a="1"/>
  <c r="I1149" i="1" s="1"/>
  <c r="Q1148" i="1" a="1"/>
  <c r="Q1148" i="1"/>
  <c r="J1149" i="1" a="1"/>
  <c r="J1149" i="1" s="1"/>
  <c r="I1154" i="1" a="1"/>
  <c r="I1154" i="1"/>
  <c r="K1150" i="1" a="1"/>
  <c r="K1150" i="1" s="1"/>
  <c r="Q1149" i="1" a="1"/>
  <c r="Q1149" i="1"/>
  <c r="M1153" i="1" a="1"/>
  <c r="M1153" i="1" s="1"/>
  <c r="P1148" i="1" a="1"/>
  <c r="P1148" i="1" s="1"/>
  <c r="I1153" i="1" a="1"/>
  <c r="I1153" i="1" s="1"/>
  <c r="F1155" i="1" a="1"/>
  <c r="F1155" i="1" s="1"/>
  <c r="M1150" i="1" a="1"/>
  <c r="M1150" i="1" s="1"/>
  <c r="Q1154" i="1" a="1"/>
  <c r="Q1154" i="1"/>
  <c r="P1154" i="1" a="1"/>
  <c r="P1154" i="1" s="1"/>
  <c r="N1154" i="1" a="1"/>
  <c r="N1154" i="1"/>
  <c r="P1153" i="1" a="1"/>
  <c r="P1153" i="1" s="1"/>
  <c r="F1153" i="1" a="1"/>
  <c r="F1153" i="1" s="1"/>
  <c r="O1148" i="1" a="1"/>
  <c r="O1148" i="1"/>
  <c r="M1149" i="1" a="1"/>
  <c r="M1149" i="1"/>
  <c r="N1150" i="1" a="1"/>
  <c r="N1150" i="1"/>
  <c r="G1153" i="1" a="1"/>
  <c r="G1153" i="1"/>
  <c r="N1153" i="1" a="1"/>
  <c r="N1153" i="1" s="1"/>
  <c r="O1154" i="1" a="1"/>
  <c r="O1154" i="1" s="1"/>
  <c r="G1150" i="1" a="1"/>
  <c r="G1150" i="1" s="1"/>
  <c r="O1149" i="1" a="1"/>
  <c r="O1149" i="1" s="1"/>
  <c r="J1154" i="1" a="1"/>
  <c r="J1154" i="1" s="1"/>
  <c r="J1153" i="1" a="1"/>
  <c r="J1153" i="1"/>
  <c r="H1150" i="1" a="1"/>
  <c r="H1150" i="1"/>
  <c r="F1150" i="1" a="1"/>
  <c r="F1150" i="1" s="1"/>
  <c r="J1150" i="1" a="1"/>
  <c r="J1150" i="1"/>
  <c r="H1154" i="1" a="1"/>
  <c r="H1154" i="1" s="1"/>
  <c r="K1149" i="1" a="1"/>
  <c r="K1149" i="1"/>
  <c r="M1154" i="1" a="1"/>
  <c r="M1154" i="1" s="1"/>
  <c r="L1153" i="1" a="1"/>
  <c r="L1153" i="1"/>
  <c r="Q1150" i="1" a="1"/>
  <c r="Q1150" i="1" s="1"/>
  <c r="H1153" i="1" a="1"/>
  <c r="H1153" i="1" s="1"/>
  <c r="F1154" i="1" a="1"/>
  <c r="F1154" i="1" s="1"/>
  <c r="Q1153" i="1" a="1"/>
  <c r="Q1153" i="1"/>
  <c r="P1149" i="1" a="1"/>
  <c r="P1149" i="1" s="1"/>
  <c r="O1153" i="1" a="1"/>
  <c r="O1153" i="1" s="1"/>
  <c r="P1150" i="1" a="1"/>
  <c r="P1150" i="1" s="1"/>
  <c r="L1150" i="1" a="1"/>
  <c r="L1150" i="1" s="1"/>
  <c r="I1150" i="1" a="1"/>
  <c r="I1150" i="1"/>
  <c r="F1149" i="1" a="1"/>
  <c r="F1149" i="1" s="1"/>
  <c r="K1153" i="1" a="1"/>
  <c r="K1153" i="1"/>
  <c r="K1155" i="1" a="1"/>
  <c r="K1155" i="1" s="1"/>
  <c r="O1150" i="1" a="1"/>
  <c r="O1150" i="1"/>
  <c r="J1155" i="1" a="1"/>
  <c r="J1155" i="1"/>
  <c r="I1155" i="1" a="1"/>
  <c r="I1155" i="1"/>
  <c r="G1154" i="1" a="1"/>
  <c r="G1154" i="1" s="1"/>
  <c r="H1149" i="1" a="1"/>
  <c r="H1149" i="1" s="1"/>
  <c r="H1155" i="1" a="1"/>
  <c r="H1155" i="1" s="1"/>
  <c r="G1149" i="1" a="1"/>
  <c r="G1149" i="1" s="1"/>
  <c r="L1154" i="1" a="1"/>
  <c r="L1154" i="1" s="1"/>
  <c r="L1149" i="1" a="1"/>
  <c r="L1149" i="1" s="1"/>
  <c r="G1155" i="1" a="1"/>
  <c r="G1155" i="1" s="1"/>
  <c r="G1148" i="1" a="1"/>
  <c r="G1148" i="1" s="1"/>
  <c r="G1147" i="1" a="1"/>
  <c r="G1147" i="1"/>
  <c r="F1145" i="1" a="1"/>
  <c r="F1145" i="1" s="1"/>
  <c r="N1143" i="1" a="1"/>
  <c r="N1143" i="1" s="1"/>
  <c r="O1143" i="1" a="1"/>
  <c r="O1143" i="1"/>
  <c r="M1145" i="1" a="1"/>
  <c r="M1145" i="1" s="1"/>
  <c r="P1143" i="1" a="1"/>
  <c r="P1143" i="1"/>
  <c r="J1146" i="1" a="1"/>
  <c r="J1146" i="1" s="1"/>
  <c r="F1148" i="1" a="1"/>
  <c r="F1148" i="1" s="1"/>
  <c r="M1147" i="1" a="1"/>
  <c r="M1147" i="1"/>
  <c r="K1146" i="1" a="1"/>
  <c r="K1146" i="1" s="1"/>
  <c r="J1144" i="1" a="1"/>
  <c r="J1144" i="1" s="1"/>
  <c r="N1145" i="1" a="1"/>
  <c r="N1145" i="1"/>
  <c r="K1145" i="1" a="1"/>
  <c r="K1145" i="1"/>
  <c r="Q1147" i="1" a="1"/>
  <c r="Q1147" i="1" s="1"/>
  <c r="L1147" i="1" a="1"/>
  <c r="L1147" i="1" s="1"/>
  <c r="O1146" i="1" a="1"/>
  <c r="O1146" i="1"/>
  <c r="N1146" i="1" a="1"/>
  <c r="N1146" i="1"/>
  <c r="L1146" i="1" a="1"/>
  <c r="L1146" i="1" s="1"/>
  <c r="Q1144" i="1" a="1"/>
  <c r="Q1144" i="1"/>
  <c r="I1146" i="1" a="1"/>
  <c r="I1146" i="1"/>
  <c r="L1145" i="1" a="1"/>
  <c r="L1145" i="1"/>
  <c r="P1146" i="1" a="1"/>
  <c r="P1146" i="1"/>
  <c r="I1144" i="1" a="1"/>
  <c r="I1144" i="1" s="1"/>
  <c r="Q1143" i="1" a="1"/>
  <c r="Q1143" i="1" s="1"/>
  <c r="K1148" i="1" a="1"/>
  <c r="K1148" i="1" s="1"/>
  <c r="J1147" i="1" a="1"/>
  <c r="J1147" i="1" s="1"/>
  <c r="G1144" i="1" a="1"/>
  <c r="G1144" i="1"/>
  <c r="L1148" i="1" a="1"/>
  <c r="L1148" i="1"/>
  <c r="G1145" i="1" a="1"/>
  <c r="G1145" i="1" s="1"/>
  <c r="N1147" i="1" a="1"/>
  <c r="N1147" i="1" s="1"/>
  <c r="O1144" i="1" a="1"/>
  <c r="O1144" i="1"/>
  <c r="K1144" i="1" a="1"/>
  <c r="K1144" i="1" s="1"/>
  <c r="J1148" i="1" a="1"/>
  <c r="J1148" i="1"/>
  <c r="F1146" i="1" a="1"/>
  <c r="F1146" i="1" s="1"/>
  <c r="M1146" i="1" a="1"/>
  <c r="M1146" i="1"/>
  <c r="N1144" i="1" a="1"/>
  <c r="N1144" i="1"/>
  <c r="H1148" i="1" a="1"/>
  <c r="H1148" i="1" s="1"/>
  <c r="Q1145" i="1" a="1"/>
  <c r="Q1145" i="1" s="1"/>
  <c r="O1145" i="1" a="1"/>
  <c r="O1145" i="1" s="1"/>
  <c r="Q1146" i="1" a="1"/>
  <c r="Q1146" i="1" s="1"/>
  <c r="H1145" i="1" a="1"/>
  <c r="H1145" i="1" s="1"/>
  <c r="I1147" i="1" a="1"/>
  <c r="I1147" i="1"/>
  <c r="F1147" i="1" a="1"/>
  <c r="F1147" i="1" s="1"/>
  <c r="G1146" i="1" a="1"/>
  <c r="G1146" i="1" s="1"/>
  <c r="F1144" i="1" a="1"/>
  <c r="F1144" i="1" s="1"/>
  <c r="O1147" i="1" a="1"/>
  <c r="O1147" i="1" s="1"/>
  <c r="K1147" i="1" a="1"/>
  <c r="K1147" i="1" s="1"/>
  <c r="H1147" i="1" a="1"/>
  <c r="H1147" i="1"/>
  <c r="J1145" i="1" a="1"/>
  <c r="J1145" i="1"/>
  <c r="L1144" i="1" a="1"/>
  <c r="L1144" i="1"/>
  <c r="H1146" i="1" a="1"/>
  <c r="H1146" i="1" s="1"/>
  <c r="P1145" i="1" a="1"/>
  <c r="P1145" i="1" s="1"/>
  <c r="I1145" i="1" a="1"/>
  <c r="I1145" i="1" s="1"/>
  <c r="P1144" i="1" a="1"/>
  <c r="P1144" i="1" s="1"/>
  <c r="H1144" i="1" a="1"/>
  <c r="H1144" i="1" s="1"/>
  <c r="M1143" i="1" a="1"/>
  <c r="M1143" i="1" s="1"/>
  <c r="N1148" i="1" a="1"/>
  <c r="N1148" i="1" s="1"/>
  <c r="M1148" i="1" a="1"/>
  <c r="M1148" i="1" s="1"/>
  <c r="M1144" i="1" a="1"/>
  <c r="M1144" i="1" s="1"/>
  <c r="P1147" i="1" a="1"/>
  <c r="P1147" i="1" s="1"/>
  <c r="I1148" i="1" a="1"/>
  <c r="I1148" i="1" s="1"/>
  <c r="J1142" i="1" a="1"/>
  <c r="J1142" i="1"/>
  <c r="G1142" i="1" a="1"/>
  <c r="G1142" i="1" s="1"/>
  <c r="O1141" i="1" a="1"/>
  <c r="O1141" i="1"/>
  <c r="N1141" i="1" a="1"/>
  <c r="N1141" i="1"/>
  <c r="N1138" i="1" a="1"/>
  <c r="N1138" i="1"/>
  <c r="O1140" i="1" a="1"/>
  <c r="O1140" i="1" s="1"/>
  <c r="P1139" i="1" a="1"/>
  <c r="P1139" i="1" s="1"/>
  <c r="G1139" i="1" a="1"/>
  <c r="G1139" i="1" s="1"/>
  <c r="I1140" i="1" a="1"/>
  <c r="I1140" i="1" s="1"/>
  <c r="N1139" i="1" a="1"/>
  <c r="N1139" i="1"/>
  <c r="I1139" i="1" a="1"/>
  <c r="I1139" i="1"/>
  <c r="J1138" i="1" a="1"/>
  <c r="J1138" i="1" s="1"/>
  <c r="Q1142" i="1" a="1"/>
  <c r="Q1142" i="1" s="1"/>
  <c r="H1143" i="1" a="1"/>
  <c r="H1143" i="1" s="1"/>
  <c r="N1142" i="1" a="1"/>
  <c r="N1142" i="1" s="1"/>
  <c r="J1140" i="1" a="1"/>
  <c r="J1140" i="1"/>
  <c r="O1139" i="1" a="1"/>
  <c r="O1139" i="1"/>
  <c r="J1139" i="1" a="1"/>
  <c r="J1139" i="1"/>
  <c r="L1138" i="1" a="1"/>
  <c r="L1138" i="1"/>
  <c r="M1142" i="1" a="1"/>
  <c r="M1142" i="1" s="1"/>
  <c r="F1143" i="1" a="1"/>
  <c r="F1143" i="1"/>
  <c r="K1138" i="1" a="1"/>
  <c r="K1138" i="1"/>
  <c r="G1140" i="1" a="1"/>
  <c r="G1140" i="1"/>
  <c r="P1142" i="1" a="1"/>
  <c r="P1142" i="1"/>
  <c r="O1142" i="1" a="1"/>
  <c r="O1142" i="1" s="1"/>
  <c r="L1142" i="1" a="1"/>
  <c r="L1142" i="1" s="1"/>
  <c r="K1142" i="1" a="1"/>
  <c r="K1142" i="1" s="1"/>
  <c r="M1140" i="1" a="1"/>
  <c r="M1140" i="1" s="1"/>
  <c r="M1139" i="1" a="1"/>
  <c r="M1139" i="1" s="1"/>
  <c r="Q1141" i="1" a="1"/>
  <c r="Q1141" i="1"/>
  <c r="F1141" i="1" a="1"/>
  <c r="F1141" i="1" s="1"/>
  <c r="I1142" i="1" a="1"/>
  <c r="I1142" i="1"/>
  <c r="F1142" i="1" a="1"/>
  <c r="F1142" i="1"/>
  <c r="P1141" i="1" a="1"/>
  <c r="P1141" i="1" s="1"/>
  <c r="G1141" i="1" a="1"/>
  <c r="G1141" i="1"/>
  <c r="Q1140" i="1" a="1"/>
  <c r="Q1140" i="1"/>
  <c r="P1138" i="1" a="1"/>
  <c r="P1138" i="1" s="1"/>
  <c r="L1140" i="1" a="1"/>
  <c r="L1140" i="1" s="1"/>
  <c r="H1140" i="1" a="1"/>
  <c r="H1140" i="1" s="1"/>
  <c r="K1140" i="1" a="1"/>
  <c r="K1140" i="1" s="1"/>
  <c r="F1140" i="1" a="1"/>
  <c r="F1140" i="1"/>
  <c r="M1138" i="1" a="1"/>
  <c r="M1138" i="1"/>
  <c r="K1139" i="1" a="1"/>
  <c r="K1139" i="1" s="1"/>
  <c r="O1138" i="1" a="1"/>
  <c r="O1138" i="1" s="1"/>
  <c r="Q1139" i="1" a="1"/>
  <c r="Q1139" i="1"/>
  <c r="F1139" i="1" a="1"/>
  <c r="F1139" i="1"/>
  <c r="L1139" i="1" a="1"/>
  <c r="L1139" i="1"/>
  <c r="G1143" i="1" a="1"/>
  <c r="G1143" i="1" s="1"/>
  <c r="K1141" i="1" a="1"/>
  <c r="K1141" i="1" s="1"/>
  <c r="J1141" i="1" a="1"/>
  <c r="J1141" i="1"/>
  <c r="I1141" i="1" a="1"/>
  <c r="I1141" i="1"/>
  <c r="H1142" i="1" a="1"/>
  <c r="H1142" i="1" s="1"/>
  <c r="M1141" i="1" a="1"/>
  <c r="M1141" i="1" s="1"/>
  <c r="H1141" i="1" a="1"/>
  <c r="H1141" i="1" s="1"/>
  <c r="P1140" i="1" a="1"/>
  <c r="P1140" i="1" s="1"/>
  <c r="N1140" i="1" a="1"/>
  <c r="N1140" i="1"/>
  <c r="H1139" i="1" a="1"/>
  <c r="H1139" i="1"/>
  <c r="Q1138" i="1" a="1"/>
  <c r="Q1138" i="1" s="1"/>
  <c r="L1143" i="1" a="1"/>
  <c r="L1143" i="1"/>
  <c r="L1141" i="1" a="1"/>
  <c r="L1141" i="1" s="1"/>
  <c r="K1143" i="1" a="1"/>
  <c r="K1143" i="1"/>
  <c r="J1143" i="1" a="1"/>
  <c r="J1143" i="1" s="1"/>
  <c r="I1143" i="1" a="1"/>
  <c r="I1143" i="1"/>
  <c r="I1138" i="1" a="1"/>
  <c r="I1138" i="1"/>
  <c r="H1138" i="1" a="1"/>
  <c r="H1138" i="1" s="1"/>
  <c r="G1138" i="1" a="1"/>
  <c r="G1138" i="1"/>
  <c r="F1138" i="1" a="1"/>
  <c r="F1138" i="1"/>
  <c r="I1904" i="1" a="1"/>
  <c r="I1904" i="1" s="1"/>
  <c r="H1904" i="1" a="1"/>
  <c r="H1904" i="1" s="1"/>
  <c r="G1904" i="1" a="1"/>
  <c r="G1904" i="1" s="1"/>
  <c r="F1904" i="1" a="1"/>
  <c r="F1904" i="1" s="1"/>
  <c r="G1914" i="1" a="1"/>
  <c r="G1914" i="1"/>
  <c r="H1915" i="1" a="1"/>
  <c r="H1915" i="1" s="1"/>
  <c r="K1915" i="1" a="1"/>
  <c r="K1915" i="1"/>
  <c r="G1912" i="1" a="1"/>
  <c r="G1912" i="1"/>
  <c r="I1915" i="1" a="1"/>
  <c r="I1915" i="1" s="1"/>
  <c r="J1915" i="1" a="1"/>
  <c r="J1915" i="1" s="1"/>
  <c r="F1915" i="1" a="1"/>
  <c r="F1915" i="1"/>
  <c r="P1914" i="1" a="1"/>
  <c r="P1914" i="1"/>
  <c r="J1912" i="1" a="1"/>
  <c r="J1912" i="1" s="1"/>
  <c r="L1914" i="1" a="1"/>
  <c r="L1914" i="1"/>
  <c r="J1914" i="1" a="1"/>
  <c r="J1914" i="1" s="1"/>
  <c r="I1914" i="1" a="1"/>
  <c r="I1914" i="1" s="1"/>
  <c r="L1913" i="1" a="1"/>
  <c r="L1913" i="1" s="1"/>
  <c r="M1913" i="1" a="1"/>
  <c r="M1913" i="1" s="1"/>
  <c r="Q1913" i="1" a="1"/>
  <c r="Q1913" i="1" s="1"/>
  <c r="N1912" i="1" a="1"/>
  <c r="N1912" i="1" s="1"/>
  <c r="P1913" i="1" a="1"/>
  <c r="P1913" i="1"/>
  <c r="P1912" i="1" a="1"/>
  <c r="P1912" i="1" s="1"/>
  <c r="O1912" i="1" a="1"/>
  <c r="O1912" i="1" s="1"/>
  <c r="G1916" i="1" a="1"/>
  <c r="G1916" i="1"/>
  <c r="Q1914" i="1" a="1"/>
  <c r="Q1914" i="1" s="1"/>
  <c r="L1912" i="1" a="1"/>
  <c r="L1912" i="1" s="1"/>
  <c r="F1913" i="1" a="1"/>
  <c r="F1913" i="1"/>
  <c r="P1915" i="1" a="1"/>
  <c r="P1915" i="1" s="1"/>
  <c r="N1914" i="1" a="1"/>
  <c r="N1914" i="1"/>
  <c r="H1914" i="1" a="1"/>
  <c r="H1914" i="1"/>
  <c r="J1913" i="1" a="1"/>
  <c r="J1913" i="1"/>
  <c r="I1912" i="1" a="1"/>
  <c r="I1912" i="1" s="1"/>
  <c r="M1914" i="1" a="1"/>
  <c r="M1914" i="1"/>
  <c r="K1913" i="1" a="1"/>
  <c r="K1913" i="1"/>
  <c r="O1913" i="1" a="1"/>
  <c r="O1913" i="1" s="1"/>
  <c r="H1913" i="1" a="1"/>
  <c r="H1913" i="1"/>
  <c r="H1912" i="1" a="1"/>
  <c r="H1912" i="1" s="1"/>
  <c r="G1915" i="1" a="1"/>
  <c r="G1915" i="1"/>
  <c r="Q1912" i="1" a="1"/>
  <c r="Q1912" i="1" s="1"/>
  <c r="K1914" i="1" a="1"/>
  <c r="K1914" i="1" s="1"/>
  <c r="O1914" i="1" a="1"/>
  <c r="O1914" i="1" s="1"/>
  <c r="I1916" i="1" a="1"/>
  <c r="I1916" i="1"/>
  <c r="H1916" i="1" a="1"/>
  <c r="H1916" i="1" s="1"/>
  <c r="F1916" i="1" a="1"/>
  <c r="F1916" i="1"/>
  <c r="I1913" i="1" a="1"/>
  <c r="I1913" i="1" s="1"/>
  <c r="Q1915" i="1" a="1"/>
  <c r="Q1915" i="1" s="1"/>
  <c r="O1915" i="1" a="1"/>
  <c r="O1915" i="1" s="1"/>
  <c r="N1915" i="1" a="1"/>
  <c r="N1915" i="1" s="1"/>
  <c r="L1915" i="1" a="1"/>
  <c r="L1915" i="1" s="1"/>
  <c r="F1914" i="1" a="1"/>
  <c r="F1914" i="1"/>
  <c r="N1913" i="1" a="1"/>
  <c r="N1913" i="1" s="1"/>
  <c r="M1912" i="1" a="1"/>
  <c r="M1912" i="1"/>
  <c r="G1913" i="1" a="1"/>
  <c r="G1913" i="1"/>
  <c r="K1912" i="1" a="1"/>
  <c r="K1912" i="1" s="1"/>
  <c r="M1915" i="1" a="1"/>
  <c r="M1915" i="1" s="1"/>
  <c r="I1910" i="1" a="1"/>
  <c r="I1910" i="1" s="1"/>
  <c r="F1910" i="1" a="1"/>
  <c r="F1910" i="1"/>
  <c r="Q1909" i="1" a="1"/>
  <c r="Q1909" i="1" s="1"/>
  <c r="P1909" i="1" a="1"/>
  <c r="P1909" i="1" s="1"/>
  <c r="F1911" i="1" a="1"/>
  <c r="F1911" i="1" s="1"/>
  <c r="M1911" i="1" a="1"/>
  <c r="M1911" i="1"/>
  <c r="I1911" i="1" a="1"/>
  <c r="I1911" i="1" s="1"/>
  <c r="M1910" i="1" a="1"/>
  <c r="M1910" i="1" s="1"/>
  <c r="G1910" i="1" a="1"/>
  <c r="G1910" i="1" s="1"/>
  <c r="F1912" i="1" a="1"/>
  <c r="F1912" i="1" s="1"/>
  <c r="Q1911" i="1" a="1"/>
  <c r="Q1911" i="1" s="1"/>
  <c r="K1911" i="1" a="1"/>
  <c r="K1911" i="1"/>
  <c r="P1911" i="1" a="1"/>
  <c r="P1911" i="1"/>
  <c r="O1911" i="1" a="1"/>
  <c r="O1911" i="1"/>
  <c r="N1911" i="1" a="1"/>
  <c r="N1911" i="1" s="1"/>
  <c r="L1911" i="1" a="1"/>
  <c r="L1911" i="1"/>
  <c r="J1911" i="1" a="1"/>
  <c r="J1911" i="1"/>
  <c r="H1911" i="1" a="1"/>
  <c r="H1911" i="1"/>
  <c r="K1910" i="1" a="1"/>
  <c r="K1910" i="1"/>
  <c r="G1911" i="1" a="1"/>
  <c r="G1911" i="1"/>
  <c r="P1910" i="1" a="1"/>
  <c r="P1910" i="1" s="1"/>
  <c r="L1910" i="1" a="1"/>
  <c r="L1910" i="1"/>
  <c r="H1910" i="1" a="1"/>
  <c r="H1910" i="1" s="1"/>
  <c r="N1910" i="1" a="1"/>
  <c r="N1910" i="1" s="1"/>
  <c r="Q1910" i="1" a="1"/>
  <c r="Q1910" i="1"/>
  <c r="O1910" i="1" a="1"/>
  <c r="O1910" i="1"/>
  <c r="J1910" i="1" a="1"/>
  <c r="J1910" i="1"/>
  <c r="O1909" i="1" a="1"/>
  <c r="O1909" i="1" s="1"/>
  <c r="M1909" i="1" a="1"/>
  <c r="M1909" i="1" s="1"/>
  <c r="N1909" i="1" a="1"/>
  <c r="N1909" i="1" s="1"/>
  <c r="O1908" i="1" a="1"/>
  <c r="O1908" i="1" s="1"/>
  <c r="N1908" i="1" a="1"/>
  <c r="N1908" i="1"/>
  <c r="G1908" i="1" a="1"/>
  <c r="G1908" i="1"/>
  <c r="K1906" i="1" a="1"/>
  <c r="K1906" i="1"/>
  <c r="O1905" i="1" a="1"/>
  <c r="O1905" i="1"/>
  <c r="F1906" i="1" a="1"/>
  <c r="F1906" i="1" s="1"/>
  <c r="M1904" i="1" a="1"/>
  <c r="M1904" i="1" s="1"/>
  <c r="K1904" i="1" a="1"/>
  <c r="K1904" i="1" s="1"/>
  <c r="Q1904" i="1" a="1"/>
  <c r="Q1904" i="1"/>
  <c r="N1905" i="1" a="1"/>
  <c r="N1905" i="1" s="1"/>
  <c r="L1907" i="1" a="1"/>
  <c r="L1907" i="1"/>
  <c r="K1907" i="1" a="1"/>
  <c r="K1907" i="1" s="1"/>
  <c r="M1906" i="1" a="1"/>
  <c r="M1906" i="1" s="1"/>
  <c r="J1906" i="1" a="1"/>
  <c r="J1906" i="1" s="1"/>
  <c r="J1905" i="1" a="1"/>
  <c r="J1905" i="1" s="1"/>
  <c r="G1906" i="1" a="1"/>
  <c r="G1906" i="1" s="1"/>
  <c r="P1904" i="1" a="1"/>
  <c r="P1904" i="1"/>
  <c r="F1905" i="1" a="1"/>
  <c r="F1905" i="1"/>
  <c r="Q1906" i="1" a="1"/>
  <c r="Q1906" i="1" s="1"/>
  <c r="F1909" i="1" a="1"/>
  <c r="F1909" i="1"/>
  <c r="F1908" i="1" a="1"/>
  <c r="F1908" i="1"/>
  <c r="O1906" i="1" a="1"/>
  <c r="O1906" i="1" s="1"/>
  <c r="G1907" i="1" a="1"/>
  <c r="G1907" i="1" s="1"/>
  <c r="I1906" i="1" a="1"/>
  <c r="I1906" i="1"/>
  <c r="M1905" i="1" a="1"/>
  <c r="M1905" i="1"/>
  <c r="L1908" i="1" a="1"/>
  <c r="L1908" i="1"/>
  <c r="Q1907" i="1" a="1"/>
  <c r="Q1907" i="1" s="1"/>
  <c r="P1907" i="1" a="1"/>
  <c r="P1907" i="1" s="1"/>
  <c r="N1906" i="1" a="1"/>
  <c r="N1906" i="1" s="1"/>
  <c r="G1905" i="1" a="1"/>
  <c r="G1905" i="1" s="1"/>
  <c r="I1907" i="1" a="1"/>
  <c r="I1907" i="1" s="1"/>
  <c r="L1905" i="1" a="1"/>
  <c r="L1905" i="1"/>
  <c r="J1907" i="1" a="1"/>
  <c r="J1907" i="1"/>
  <c r="H1906" i="1" a="1"/>
  <c r="H1906" i="1" s="1"/>
  <c r="I1908" i="1" a="1"/>
  <c r="I1908" i="1"/>
  <c r="I1905" i="1" a="1"/>
  <c r="I1905" i="1" s="1"/>
  <c r="N1904" i="1" a="1"/>
  <c r="N1904" i="1" s="1"/>
  <c r="J1909" i="1" a="1"/>
  <c r="J1909" i="1"/>
  <c r="J1904" i="1" a="1"/>
  <c r="J1904" i="1" s="1"/>
  <c r="F1907" i="1" a="1"/>
  <c r="F1907" i="1"/>
  <c r="P1906" i="1" a="1"/>
  <c r="P1906" i="1" s="1"/>
  <c r="L1909" i="1" a="1"/>
  <c r="L1909" i="1"/>
  <c r="L1904" i="1" a="1"/>
  <c r="L1904" i="1"/>
  <c r="J1908" i="1" a="1"/>
  <c r="J1908" i="1"/>
  <c r="K1909" i="1" a="1"/>
  <c r="K1909" i="1" s="1"/>
  <c r="K1908" i="1" a="1"/>
  <c r="K1908" i="1" s="1"/>
  <c r="H1908" i="1" a="1"/>
  <c r="H1908" i="1"/>
  <c r="N1907" i="1" a="1"/>
  <c r="N1907" i="1"/>
  <c r="O1907" i="1" a="1"/>
  <c r="O1907" i="1"/>
  <c r="L1906" i="1" a="1"/>
  <c r="L1906" i="1" s="1"/>
  <c r="K1905" i="1" a="1"/>
  <c r="K1905" i="1"/>
  <c r="H1907" i="1" a="1"/>
  <c r="H1907" i="1" s="1"/>
  <c r="I1909" i="1" a="1"/>
  <c r="I1909" i="1"/>
  <c r="H1909" i="1" a="1"/>
  <c r="H1909" i="1"/>
  <c r="M1907" i="1" a="1"/>
  <c r="M1907" i="1"/>
  <c r="P1905" i="1" a="1"/>
  <c r="P1905" i="1"/>
  <c r="H1905" i="1" a="1"/>
  <c r="H1905" i="1" s="1"/>
  <c r="M1908" i="1" a="1"/>
  <c r="M1908" i="1"/>
  <c r="G1909" i="1" a="1"/>
  <c r="G1909" i="1"/>
  <c r="Q1908" i="1" a="1"/>
  <c r="Q1908" i="1" s="1"/>
  <c r="Q1905" i="1" a="1"/>
  <c r="Q1905" i="1" s="1"/>
  <c r="O1904" i="1" a="1"/>
  <c r="O1904" i="1" s="1"/>
  <c r="P1908" i="1" a="1"/>
  <c r="P1908" i="1"/>
  <c r="P2119" i="1" a="1"/>
  <c r="P2119" i="1" s="1"/>
  <c r="O2119" i="1" a="1"/>
  <c r="O2119" i="1"/>
  <c r="M2119" i="1" a="1"/>
  <c r="M2119" i="1" s="1"/>
  <c r="N2119" i="1" a="1"/>
  <c r="N2119" i="1"/>
  <c r="Q2119" i="1" a="1"/>
  <c r="Q2119" i="1" s="1"/>
  <c r="K2119" i="1" a="1"/>
  <c r="K2119" i="1"/>
  <c r="L2119" i="1" a="1"/>
  <c r="L2119" i="1"/>
  <c r="H2119" i="1" a="1"/>
  <c r="H2119" i="1" s="1"/>
  <c r="G2119" i="1" a="1"/>
  <c r="G2119" i="1" s="1"/>
  <c r="F2119" i="1" a="1"/>
  <c r="F2119" i="1"/>
  <c r="Q2118" i="1" a="1"/>
  <c r="Q2118" i="1" s="1"/>
  <c r="J2119" i="1" a="1"/>
  <c r="J2119" i="1"/>
  <c r="I2119" i="1" a="1"/>
  <c r="I2119" i="1" s="1"/>
  <c r="H2122" i="1" a="1"/>
  <c r="H2122" i="1" s="1"/>
  <c r="G2122" i="1" a="1"/>
  <c r="G2122" i="1" s="1"/>
  <c r="F2122" i="1" a="1"/>
  <c r="F2122" i="1"/>
  <c r="Q2121" i="1" a="1"/>
  <c r="Q2121" i="1" s="1"/>
  <c r="P2121" i="1" a="1"/>
  <c r="P2121" i="1" s="1"/>
  <c r="O2121" i="1" a="1"/>
  <c r="O2121" i="1"/>
  <c r="N2121" i="1" a="1"/>
  <c r="N2121" i="1"/>
  <c r="M2121" i="1" a="1"/>
  <c r="M2121" i="1"/>
  <c r="J2121" i="1" a="1"/>
  <c r="J2121" i="1"/>
  <c r="K2121" i="1" a="1"/>
  <c r="K2121" i="1"/>
  <c r="L2121" i="1" a="1"/>
  <c r="L2121" i="1" s="1"/>
  <c r="I2121" i="1" a="1"/>
  <c r="I2121" i="1" s="1"/>
  <c r="G2121" i="1" a="1"/>
  <c r="G2121" i="1" s="1"/>
  <c r="H2121" i="1" a="1"/>
  <c r="H2121" i="1" s="1"/>
  <c r="F2121" i="1" a="1"/>
  <c r="F2121" i="1" s="1"/>
  <c r="Q2120" i="1" a="1"/>
  <c r="Q2120" i="1" s="1"/>
  <c r="M2120" i="1" a="1"/>
  <c r="M2120" i="1" s="1"/>
  <c r="P2120" i="1" a="1"/>
  <c r="P2120" i="1"/>
  <c r="O2120" i="1" a="1"/>
  <c r="O2120" i="1" s="1"/>
  <c r="N2120" i="1" a="1"/>
  <c r="N2120" i="1"/>
  <c r="L2120" i="1" a="1"/>
  <c r="L2120" i="1" s="1"/>
  <c r="J2120" i="1" a="1"/>
  <c r="J2120" i="1"/>
  <c r="K2120" i="1" a="1"/>
  <c r="K2120" i="1" s="1"/>
  <c r="I2120" i="1" a="1"/>
  <c r="I2120" i="1" s="1"/>
  <c r="H2120" i="1" a="1"/>
  <c r="H2120" i="1" s="1"/>
  <c r="G2120" i="1" a="1"/>
  <c r="G2120" i="1" s="1"/>
  <c r="F2120" i="1" a="1"/>
  <c r="F2120" i="1"/>
  <c r="Q2008" i="1" a="1"/>
  <c r="Q2008" i="1"/>
  <c r="P2008" i="1" a="1"/>
  <c r="P2008" i="1" s="1"/>
  <c r="P2009" i="1" s="1" a="1"/>
  <c r="P2009" i="1" s="1"/>
  <c r="O2008" i="1" a="1"/>
  <c r="O2008" i="1" s="1"/>
  <c r="O2009" i="1" s="1" a="1"/>
  <c r="O2009" i="1" s="1"/>
  <c r="N2008" i="1" a="1"/>
  <c r="N2008" i="1" s="1"/>
  <c r="N2009" i="1" s="1" a="1"/>
  <c r="M2008" i="1" a="1"/>
  <c r="M2008" i="1" s="1"/>
  <c r="M2009" i="1" s="1" a="1"/>
  <c r="M2009" i="1" s="1"/>
  <c r="L2008" i="1" a="1"/>
  <c r="L2008" i="1"/>
  <c r="K2008" i="1" a="1"/>
  <c r="K2008" i="1" s="1"/>
  <c r="J2008" i="1" a="1"/>
  <c r="J2008" i="1"/>
  <c r="I2008" i="1" a="1"/>
  <c r="I2008" i="1"/>
  <c r="G2008" i="1" a="1"/>
  <c r="G2008" i="1"/>
  <c r="H2008" i="1" a="1"/>
  <c r="H2008" i="1" s="1"/>
  <c r="H2009" i="1" s="1" a="1"/>
  <c r="H2009" i="1" s="1"/>
  <c r="Q2007" i="1" a="1"/>
  <c r="Q2007" i="1" s="1"/>
  <c r="F2008" i="1" a="1"/>
  <c r="F2008" i="1" s="1"/>
  <c r="F2009" i="1" s="1" a="1"/>
  <c r="F2009" i="1" s="1"/>
  <c r="O2007" i="1" a="1"/>
  <c r="O2007" i="1" s="1"/>
  <c r="J2006" i="1" a="1"/>
  <c r="J2006" i="1" s="1"/>
  <c r="Q2005" i="1" a="1"/>
  <c r="Q2005" i="1" s="1"/>
  <c r="L2005" i="1" a="1"/>
  <c r="L2005" i="1" s="1"/>
  <c r="M2007" i="1" a="1"/>
  <c r="M2007" i="1" s="1"/>
  <c r="J2005" i="1" a="1"/>
  <c r="J2005" i="1" s="1"/>
  <c r="L2006" i="1" a="1"/>
  <c r="L2006" i="1" s="1"/>
  <c r="L2007" i="1" s="1" a="1"/>
  <c r="L2007" i="1" s="1"/>
  <c r="M2005" i="1" a="1"/>
  <c r="M2005" i="1"/>
  <c r="I2005" i="1" a="1"/>
  <c r="I2005" i="1"/>
  <c r="K2005" i="1" a="1"/>
  <c r="K2005" i="1"/>
  <c r="K2007" i="1" a="1"/>
  <c r="K2007" i="1"/>
  <c r="H2006" i="1" a="1"/>
  <c r="H2006" i="1"/>
  <c r="H2007" i="1" s="1" a="1"/>
  <c r="H2007" i="1" s="1"/>
  <c r="O2005" i="1" a="1"/>
  <c r="O2005" i="1"/>
  <c r="G2007" i="1" a="1"/>
  <c r="G2007" i="1" s="1"/>
  <c r="G2006" i="1" a="1"/>
  <c r="G2006" i="1"/>
  <c r="N2005" i="1" a="1"/>
  <c r="N2005" i="1" s="1"/>
  <c r="Q2006" i="1" a="1"/>
  <c r="Q2006" i="1" s="1"/>
  <c r="M2006" i="1" a="1"/>
  <c r="M2006" i="1"/>
  <c r="O2006" i="1" a="1"/>
  <c r="O2006" i="1"/>
  <c r="K2006" i="1" a="1"/>
  <c r="K2006" i="1"/>
  <c r="N2006" i="1" a="1"/>
  <c r="N2006" i="1" s="1"/>
  <c r="N2007" i="1" s="1" a="1"/>
  <c r="N2007" i="1" s="1"/>
  <c r="I2006" i="1" a="1"/>
  <c r="I2006" i="1" s="1"/>
  <c r="I2007" i="1" s="1" a="1"/>
  <c r="I2007" i="1" s="1"/>
  <c r="F2006" i="1" a="1"/>
  <c r="F2006" i="1" s="1"/>
  <c r="F2007" i="1" s="1" a="1"/>
  <c r="F2007" i="1" s="1"/>
  <c r="P2005" i="1" a="1"/>
  <c r="P2005" i="1" s="1"/>
  <c r="J2007" i="1" a="1"/>
  <c r="J2007" i="1" s="1"/>
  <c r="P2006" i="1" a="1"/>
  <c r="P2006" i="1" s="1"/>
  <c r="P2007" i="1" s="1" a="1"/>
  <c r="P2007" i="1" s="1"/>
  <c r="H2005" i="1" a="1"/>
  <c r="H2005" i="1"/>
  <c r="Q2021" i="1" a="1"/>
  <c r="Q2021" i="1"/>
  <c r="O2021" i="1" a="1"/>
  <c r="O2021" i="1"/>
  <c r="P2021" i="1" a="1"/>
  <c r="P2021" i="1"/>
  <c r="H2021" i="1" a="1"/>
  <c r="H2021" i="1" s="1"/>
  <c r="M2020" i="1" a="1"/>
  <c r="M2020" i="1"/>
  <c r="Q2020" i="1" a="1"/>
  <c r="Q2020" i="1" s="1"/>
  <c r="O2020" i="1" a="1"/>
  <c r="O2020" i="1"/>
  <c r="K2020" i="1" a="1"/>
  <c r="K2020" i="1" s="1"/>
  <c r="F2020" i="1" a="1"/>
  <c r="F2020" i="1"/>
  <c r="N2021" i="1" a="1"/>
  <c r="N2021" i="1" s="1"/>
  <c r="I2021" i="1" a="1"/>
  <c r="I2021" i="1" s="1"/>
  <c r="M2021" i="1" a="1"/>
  <c r="M2021" i="1" s="1"/>
  <c r="J2021" i="1" a="1"/>
  <c r="J2021" i="1" s="1"/>
  <c r="I2020" i="1" a="1"/>
  <c r="I2020" i="1" s="1"/>
  <c r="G2021" i="1" a="1"/>
  <c r="G2021" i="1"/>
  <c r="F2021" i="1" a="1"/>
  <c r="F2021" i="1"/>
  <c r="N2020" i="1" a="1"/>
  <c r="N2020" i="1"/>
  <c r="L2020" i="1" a="1"/>
  <c r="L2020" i="1"/>
  <c r="H2020" i="1" a="1"/>
  <c r="H2020" i="1" s="1"/>
  <c r="G2020" i="1" a="1"/>
  <c r="G2020" i="1"/>
  <c r="L2021" i="1" a="1"/>
  <c r="L2021" i="1"/>
  <c r="K2021" i="1" a="1"/>
  <c r="K2021" i="1"/>
  <c r="P2020" i="1" a="1"/>
  <c r="P2020" i="1" s="1"/>
  <c r="J2020" i="1" a="1"/>
  <c r="J2020" i="1" s="1"/>
  <c r="G2018" i="1" a="1"/>
  <c r="G2018" i="1"/>
  <c r="G2019" i="1" s="1" a="1"/>
  <c r="G2019" i="1" s="1"/>
  <c r="K2016" i="1" a="1"/>
  <c r="K2016" i="1" s="1"/>
  <c r="K2017" i="1" s="1" a="1"/>
  <c r="K2017" i="1" s="1"/>
  <c r="H2016" i="1" a="1"/>
  <c r="H2016" i="1"/>
  <c r="H2017" i="1" s="1" a="1"/>
  <c r="H2017" i="1" s="1"/>
  <c r="O2018" i="1" a="1"/>
  <c r="O2018" i="1" s="1"/>
  <c r="O2019" i="1" s="1" a="1"/>
  <c r="O2019" i="1" s="1"/>
  <c r="F2016" i="1" a="1"/>
  <c r="F2016" i="1" s="1"/>
  <c r="F2017" i="1" s="1" a="1"/>
  <c r="F2017" i="1" s="1"/>
  <c r="O2015" i="1" a="1"/>
  <c r="O2015" i="1" s="1"/>
  <c r="P2015" i="1" a="1"/>
  <c r="P2015" i="1" s="1"/>
  <c r="O2016" i="1" a="1"/>
  <c r="O2016" i="1"/>
  <c r="K2018" i="1" a="1"/>
  <c r="K2018" i="1" s="1"/>
  <c r="K2019" i="1" s="1" a="1"/>
  <c r="K2019" i="1" s="1"/>
  <c r="F2018" i="1" a="1"/>
  <c r="F2018" i="1" s="1"/>
  <c r="F2019" i="1" s="1" a="1"/>
  <c r="F2019" i="1" s="1"/>
  <c r="L2016" i="1" a="1"/>
  <c r="L2016" i="1"/>
  <c r="L2017" i="1" s="1" a="1"/>
  <c r="L2017" i="1" s="1"/>
  <c r="Q2015" i="1" a="1"/>
  <c r="Q2015" i="1" s="1"/>
  <c r="M2015" i="1" a="1"/>
  <c r="M2015" i="1" s="1"/>
  <c r="G2016" i="1" a="1"/>
  <c r="G2016" i="1" s="1"/>
  <c r="G2017" i="1" s="1" a="1"/>
  <c r="G2017" i="1" s="1"/>
  <c r="M2016" i="1" a="1"/>
  <c r="M2016" i="1"/>
  <c r="M2017" i="1" s="1" a="1"/>
  <c r="M2017" i="1" s="1"/>
  <c r="Q2019" i="1" a="1"/>
  <c r="Q2019" i="1" s="1"/>
  <c r="L2018" i="1" a="1"/>
  <c r="L2018" i="1"/>
  <c r="L2019" i="1" s="1" a="1"/>
  <c r="L2019" i="1" s="1"/>
  <c r="M2018" i="1" a="1"/>
  <c r="M2018" i="1" s="1"/>
  <c r="M2019" i="1" s="1" a="1"/>
  <c r="M2019" i="1" s="1"/>
  <c r="I2017" i="1" a="1"/>
  <c r="I2017" i="1" s="1"/>
  <c r="I2016" i="1" a="1"/>
  <c r="I2016" i="1"/>
  <c r="G2015" i="1" a="1"/>
  <c r="G2015" i="1" s="1"/>
  <c r="Q2016" i="1" a="1"/>
  <c r="Q2016" i="1"/>
  <c r="F2015" i="1" a="1"/>
  <c r="F2015" i="1" s="1"/>
  <c r="J2019" i="1" a="1"/>
  <c r="J2019" i="1"/>
  <c r="Q2018" i="1" a="1"/>
  <c r="Q2018" i="1" s="1"/>
  <c r="J2016" i="1" a="1"/>
  <c r="J2016" i="1"/>
  <c r="P2016" i="1" a="1"/>
  <c r="P2016" i="1" s="1"/>
  <c r="P2017" i="1" s="1" a="1"/>
  <c r="P2017" i="1" s="1"/>
  <c r="J2018" i="1" a="1"/>
  <c r="J2018" i="1"/>
  <c r="I2018" i="1" a="1"/>
  <c r="I2018" i="1" s="1"/>
  <c r="I2019" i="1" s="1" a="1"/>
  <c r="I2019" i="1" s="1"/>
  <c r="N2016" i="1" a="1"/>
  <c r="N2016" i="1"/>
  <c r="H2018" i="1" a="1"/>
  <c r="H2018" i="1" s="1"/>
  <c r="H2019" i="1" s="1" a="1"/>
  <c r="H2019" i="1" s="1"/>
  <c r="N2017" i="1" a="1"/>
  <c r="N2017" i="1" s="1"/>
  <c r="L2015" i="1" a="1"/>
  <c r="L2015" i="1" s="1"/>
  <c r="O2017" i="1" a="1"/>
  <c r="O2017" i="1"/>
  <c r="N2018" i="1" a="1"/>
  <c r="N2018" i="1"/>
  <c r="N2019" i="1" s="1" a="1"/>
  <c r="N2019" i="1" s="1"/>
  <c r="Q2017" i="1" a="1"/>
  <c r="Q2017" i="1"/>
  <c r="J2015" i="1" a="1"/>
  <c r="J2015" i="1" s="1"/>
  <c r="J2017" i="1" a="1"/>
  <c r="J2017" i="1"/>
  <c r="N2015" i="1" a="1"/>
  <c r="N2015" i="1" s="1"/>
  <c r="I2015" i="1" a="1"/>
  <c r="I2015" i="1"/>
  <c r="H2015" i="1" a="1"/>
  <c r="H2015" i="1" s="1"/>
  <c r="K2015" i="1" a="1"/>
  <c r="K2015" i="1"/>
  <c r="P2018" i="1" a="1"/>
  <c r="P2018" i="1"/>
  <c r="P2019" i="1" s="1" a="1"/>
  <c r="P2019" i="1" s="1"/>
  <c r="I2011" i="1" a="1"/>
  <c r="I2011" i="1" s="1"/>
  <c r="M2010" i="1" a="1"/>
  <c r="M2010" i="1" s="1"/>
  <c r="H2010" i="1" a="1"/>
  <c r="H2010" i="1"/>
  <c r="J2009" i="1" a="1"/>
  <c r="J2009" i="1" s="1"/>
  <c r="Q2013" i="1" a="1"/>
  <c r="Q2013" i="1" s="1"/>
  <c r="Q2014" i="1" s="1" a="1"/>
  <c r="Q2014" i="1" s="1"/>
  <c r="N2011" i="1" a="1"/>
  <c r="N2011" i="1"/>
  <c r="G2010" i="1" a="1"/>
  <c r="G2010" i="1" s="1"/>
  <c r="I2009" i="1" a="1"/>
  <c r="I2009" i="1" s="1"/>
  <c r="P2011" i="1" a="1"/>
  <c r="P2011" i="1" s="1"/>
  <c r="K2010" i="1" a="1"/>
  <c r="K2010" i="1" s="1"/>
  <c r="Q2010" i="1" a="1"/>
  <c r="Q2010" i="1"/>
  <c r="J2013" i="1" a="1"/>
  <c r="J2013" i="1" s="1"/>
  <c r="J2014" i="1" s="1" a="1"/>
  <c r="J2014" i="1" s="1"/>
  <c r="F2013" i="1" a="1"/>
  <c r="F2013" i="1" s="1"/>
  <c r="F2014" i="1" s="1" a="1"/>
  <c r="F2014" i="1" s="1"/>
  <c r="Q2011" i="1" a="1"/>
  <c r="Q2011" i="1" s="1"/>
  <c r="L2009" i="1" a="1"/>
  <c r="L2009" i="1"/>
  <c r="L2011" i="1" a="1"/>
  <c r="L2011" i="1" s="1"/>
  <c r="H2011" i="1" a="1"/>
  <c r="H2011" i="1"/>
  <c r="P2010" i="1" a="1"/>
  <c r="P2010" i="1"/>
  <c r="F2010" i="1" a="1"/>
  <c r="F2010" i="1"/>
  <c r="L2014" i="1" a="1"/>
  <c r="L2014" i="1" s="1"/>
  <c r="K2013" i="1" a="1"/>
  <c r="K2013" i="1"/>
  <c r="K2014" i="1" s="1" a="1"/>
  <c r="K2014" i="1" s="1"/>
  <c r="J2011" i="1" a="1"/>
  <c r="J2011" i="1" s="1"/>
  <c r="O2010" i="1" a="1"/>
  <c r="O2010" i="1" s="1"/>
  <c r="Q2009" i="1" a="1"/>
  <c r="Q2009" i="1" s="1"/>
  <c r="G2009" i="1" a="1"/>
  <c r="G2009" i="1"/>
  <c r="M2011" i="1" a="1"/>
  <c r="M2011" i="1" s="1"/>
  <c r="G2013" i="1" a="1"/>
  <c r="G2013" i="1"/>
  <c r="G2014" i="1" s="1" a="1"/>
  <c r="G2014" i="1" s="1"/>
  <c r="L2010" i="1" a="1"/>
  <c r="L2010" i="1" s="1"/>
  <c r="N2010" i="1" a="1"/>
  <c r="N2010" i="1"/>
  <c r="P2013" i="1" a="1"/>
  <c r="P2013" i="1" s="1"/>
  <c r="P2014" i="1" s="1" a="1"/>
  <c r="P2014" i="1" s="1"/>
  <c r="N2009" i="1"/>
  <c r="O2013" i="1" a="1"/>
  <c r="O2013" i="1" s="1"/>
  <c r="O2014" i="1" s="1" a="1"/>
  <c r="O2014" i="1" s="1"/>
  <c r="N2013" i="1" a="1"/>
  <c r="N2013" i="1"/>
  <c r="N2014" i="1" s="1" a="1"/>
  <c r="N2014" i="1" s="1"/>
  <c r="M2013" i="1" a="1"/>
  <c r="M2013" i="1"/>
  <c r="M2014" i="1" s="1" a="1"/>
  <c r="M2014" i="1" s="1"/>
  <c r="L2013" i="1" a="1"/>
  <c r="L2013" i="1"/>
  <c r="K2009" i="1" a="1"/>
  <c r="K2009" i="1"/>
  <c r="H2013" i="1" a="1"/>
  <c r="H2013" i="1" s="1"/>
  <c r="H2014" i="1" s="1" a="1"/>
  <c r="H2014" i="1" s="1"/>
  <c r="K2011" i="1" a="1"/>
  <c r="K2011" i="1" s="1"/>
  <c r="F2011" i="1" a="1"/>
  <c r="F2011" i="1"/>
  <c r="I2010" i="1" a="1"/>
  <c r="I2010" i="1"/>
  <c r="I2013" i="1" a="1"/>
  <c r="I2013" i="1"/>
  <c r="I2014" i="1" s="1" a="1"/>
  <c r="I2014" i="1" s="1"/>
  <c r="O2011" i="1" a="1"/>
  <c r="O2011" i="1"/>
  <c r="G2011" i="1" a="1"/>
  <c r="G2011" i="1" s="1"/>
  <c r="J2010" i="1" a="1"/>
  <c r="J2010" i="1"/>
  <c r="P1935" i="1" a="1"/>
  <c r="P1935" i="1" s="1"/>
  <c r="N1936" i="1" a="1"/>
  <c r="N1936" i="1" s="1"/>
  <c r="L1936" i="1" a="1"/>
  <c r="L1936" i="1" s="1"/>
  <c r="G1936" i="1" a="1"/>
  <c r="G1936" i="1" s="1"/>
  <c r="K1936" i="1" a="1"/>
  <c r="K1936" i="1"/>
  <c r="I1936" i="1" a="1"/>
  <c r="I1936" i="1"/>
  <c r="O1935" i="1" a="1"/>
  <c r="O1935" i="1" s="1"/>
  <c r="N1935" i="1" a="1"/>
  <c r="N1935" i="1"/>
  <c r="H1936" i="1" a="1"/>
  <c r="H1936" i="1" s="1"/>
  <c r="Q1935" i="1" a="1"/>
  <c r="Q1935" i="1"/>
  <c r="Q1936" i="1" a="1"/>
  <c r="Q1936" i="1"/>
  <c r="P1936" i="1" a="1"/>
  <c r="P1936" i="1" s="1"/>
  <c r="M1936" i="1" a="1"/>
  <c r="M1936" i="1" s="1"/>
  <c r="J1936" i="1" a="1"/>
  <c r="J1936" i="1"/>
  <c r="F1936" i="1" a="1"/>
  <c r="F1936" i="1" s="1"/>
  <c r="O1936" i="1" a="1"/>
  <c r="O1936" i="1" s="1"/>
  <c r="P1932" i="1" a="1"/>
  <c r="P1932" i="1" s="1"/>
  <c r="N1931" i="1" a="1"/>
  <c r="N1931" i="1" s="1"/>
  <c r="K1931" i="1" a="1"/>
  <c r="K1931" i="1" s="1"/>
  <c r="M1934" i="1" a="1"/>
  <c r="M1934" i="1" s="1"/>
  <c r="M1933" i="1" a="1"/>
  <c r="M1933" i="1"/>
  <c r="M1935" i="1" a="1"/>
  <c r="M1935" i="1"/>
  <c r="I1932" i="1" a="1"/>
  <c r="I1932" i="1" s="1"/>
  <c r="J1935" i="1" a="1"/>
  <c r="J1935" i="1" s="1"/>
  <c r="Q1933" i="1" a="1"/>
  <c r="Q1933" i="1"/>
  <c r="L1935" i="1" a="1"/>
  <c r="L1935" i="1"/>
  <c r="J1932" i="1" a="1"/>
  <c r="J1932" i="1" s="1"/>
  <c r="O1934" i="1" a="1"/>
  <c r="O1934" i="1" s="1"/>
  <c r="M1932" i="1" a="1"/>
  <c r="M1932" i="1"/>
  <c r="J1934" i="1" a="1"/>
  <c r="J1934" i="1" s="1"/>
  <c r="H1934" i="1" a="1"/>
  <c r="H1934" i="1"/>
  <c r="O1933" i="1" a="1"/>
  <c r="O1933" i="1" s="1"/>
  <c r="G1933" i="1" a="1"/>
  <c r="G1933" i="1"/>
  <c r="F1932" i="1" a="1"/>
  <c r="F1932" i="1"/>
  <c r="J1931" i="1" a="1"/>
  <c r="J1931" i="1"/>
  <c r="P1931" i="1" a="1"/>
  <c r="P1931" i="1" s="1"/>
  <c r="G1934" i="1" a="1"/>
  <c r="G1934" i="1" s="1"/>
  <c r="I1933" i="1" a="1"/>
  <c r="I1933" i="1" s="1"/>
  <c r="I1935" i="1" a="1"/>
  <c r="I1935" i="1" s="1"/>
  <c r="J1933" i="1" a="1"/>
  <c r="J1933" i="1"/>
  <c r="P1934" i="1" a="1"/>
  <c r="P1934" i="1"/>
  <c r="I1934" i="1" a="1"/>
  <c r="I1934" i="1"/>
  <c r="K1932" i="1" a="1"/>
  <c r="K1932" i="1" s="1"/>
  <c r="G1935" i="1" a="1"/>
  <c r="G1935" i="1" s="1"/>
  <c r="H1932" i="1" a="1"/>
  <c r="H1932" i="1"/>
  <c r="F1934" i="1" a="1"/>
  <c r="F1934" i="1" s="1"/>
  <c r="P1933" i="1" a="1"/>
  <c r="P1933" i="1"/>
  <c r="F1933" i="1" a="1"/>
  <c r="F1933" i="1" s="1"/>
  <c r="Q1931" i="1" a="1"/>
  <c r="Q1931" i="1" s="1"/>
  <c r="L1932" i="1" a="1"/>
  <c r="L1932" i="1"/>
  <c r="G1932" i="1" a="1"/>
  <c r="G1932" i="1" s="1"/>
  <c r="K1934" i="1" a="1"/>
  <c r="K1934" i="1"/>
  <c r="N1933" i="1" a="1"/>
  <c r="N1933" i="1" s="1"/>
  <c r="Q1932" i="1" a="1"/>
  <c r="Q1932" i="1" s="1"/>
  <c r="O1931" i="1" a="1"/>
  <c r="O1931" i="1"/>
  <c r="O1932" i="1" a="1"/>
  <c r="O1932" i="1"/>
  <c r="M1931" i="1" a="1"/>
  <c r="M1931" i="1" s="1"/>
  <c r="K1935" i="1" a="1"/>
  <c r="K1935" i="1"/>
  <c r="H1935" i="1" a="1"/>
  <c r="H1935" i="1" s="1"/>
  <c r="N1934" i="1" a="1"/>
  <c r="N1934" i="1" s="1"/>
  <c r="H1933" i="1" a="1"/>
  <c r="H1933" i="1"/>
  <c r="N1932" i="1" a="1"/>
  <c r="N1932" i="1" s="1"/>
  <c r="L1931" i="1" a="1"/>
  <c r="L1931" i="1"/>
  <c r="H1931" i="1" a="1"/>
  <c r="H1931" i="1"/>
  <c r="K1933" i="1" a="1"/>
  <c r="K1933" i="1" s="1"/>
  <c r="Q1934" i="1" a="1"/>
  <c r="Q1934" i="1"/>
  <c r="F1935" i="1" a="1"/>
  <c r="F1935" i="1" s="1"/>
  <c r="L1934" i="1" a="1"/>
  <c r="L1934" i="1"/>
  <c r="I1931" i="1" a="1"/>
  <c r="I1931" i="1"/>
  <c r="L1933" i="1" a="1"/>
  <c r="L1933" i="1" s="1"/>
  <c r="K1929" i="1" a="1"/>
  <c r="K1929" i="1"/>
  <c r="G1929" i="1" a="1"/>
  <c r="G1929" i="1"/>
  <c r="G1928" i="1" a="1"/>
  <c r="G1928" i="1" s="1"/>
  <c r="L1927" i="1" a="1"/>
  <c r="L1927" i="1" s="1"/>
  <c r="I1930" i="1" a="1"/>
  <c r="I1930" i="1" s="1"/>
  <c r="N1929" i="1" a="1"/>
  <c r="N1929" i="1"/>
  <c r="J1927" i="1" a="1"/>
  <c r="J1927" i="1" s="1"/>
  <c r="O1929" i="1" a="1"/>
  <c r="O1929" i="1" s="1"/>
  <c r="H1927" i="1" a="1"/>
  <c r="H1927" i="1" s="1"/>
  <c r="L1926" i="1" a="1"/>
  <c r="L1926" i="1" s="1"/>
  <c r="K1926" i="1" a="1"/>
  <c r="K1926" i="1"/>
  <c r="O1928" i="1" a="1"/>
  <c r="O1928" i="1"/>
  <c r="I1928" i="1" a="1"/>
  <c r="I1928" i="1" s="1"/>
  <c r="P1927" i="1" a="1"/>
  <c r="P1927" i="1" s="1"/>
  <c r="G1927" i="1" a="1"/>
  <c r="G1927" i="1"/>
  <c r="P1926" i="1" a="1"/>
  <c r="P1926" i="1" s="1"/>
  <c r="M1926" i="1" a="1"/>
  <c r="M1926" i="1" s="1"/>
  <c r="K1927" i="1" a="1"/>
  <c r="K1927" i="1" s="1"/>
  <c r="Q1928" i="1" a="1"/>
  <c r="Q1928" i="1"/>
  <c r="J1929" i="1" a="1"/>
  <c r="J1929" i="1"/>
  <c r="O1927" i="1" a="1"/>
  <c r="O1927" i="1" s="1"/>
  <c r="I1927" i="1" a="1"/>
  <c r="I1927" i="1"/>
  <c r="F1930" i="1" a="1"/>
  <c r="F1930" i="1" s="1"/>
  <c r="G1931" i="1" a="1"/>
  <c r="G1931" i="1" s="1"/>
  <c r="L1929" i="1" a="1"/>
  <c r="L1929" i="1"/>
  <c r="I1929" i="1" a="1"/>
  <c r="I1929" i="1" s="1"/>
  <c r="L1928" i="1" a="1"/>
  <c r="L1928" i="1" s="1"/>
  <c r="Q1927" i="1" a="1"/>
  <c r="Q1927" i="1"/>
  <c r="M1927" i="1" a="1"/>
  <c r="M1927" i="1"/>
  <c r="O1926" i="1" a="1"/>
  <c r="O1926" i="1" s="1"/>
  <c r="H1930" i="1" a="1"/>
  <c r="H1930" i="1" s="1"/>
  <c r="F1931" i="1" a="1"/>
  <c r="F1931" i="1"/>
  <c r="Q1930" i="1" a="1"/>
  <c r="Q1930" i="1"/>
  <c r="N1928" i="1" a="1"/>
  <c r="N1928" i="1" s="1"/>
  <c r="O1930" i="1" a="1"/>
  <c r="O1930" i="1" s="1"/>
  <c r="N1927" i="1" a="1"/>
  <c r="N1927" i="1" s="1"/>
  <c r="P1929" i="1" a="1"/>
  <c r="P1929" i="1" s="1"/>
  <c r="H1929" i="1" a="1"/>
  <c r="H1929" i="1"/>
  <c r="F1929" i="1" a="1"/>
  <c r="F1929" i="1" s="1"/>
  <c r="Q1926" i="1" a="1"/>
  <c r="Q1926" i="1" s="1"/>
  <c r="K1928" i="1" a="1"/>
  <c r="K1928" i="1" s="1"/>
  <c r="P1930" i="1" a="1"/>
  <c r="P1930" i="1" s="1"/>
  <c r="N1930" i="1" a="1"/>
  <c r="N1930" i="1"/>
  <c r="J1930" i="1" a="1"/>
  <c r="J1930" i="1"/>
  <c r="P1928" i="1" a="1"/>
  <c r="P1928" i="1" s="1"/>
  <c r="G1930" i="1" a="1"/>
  <c r="G1930" i="1" s="1"/>
  <c r="N1926" i="1" a="1"/>
  <c r="N1926" i="1"/>
  <c r="J1926" i="1" a="1"/>
  <c r="J1926" i="1"/>
  <c r="M1929" i="1" a="1"/>
  <c r="M1929" i="1" s="1"/>
  <c r="Q1929" i="1" a="1"/>
  <c r="Q1929" i="1" s="1"/>
  <c r="M1928" i="1" a="1"/>
  <c r="M1928" i="1" s="1"/>
  <c r="J1928" i="1" a="1"/>
  <c r="J1928" i="1" s="1"/>
  <c r="F1927" i="1" a="1"/>
  <c r="F1927" i="1"/>
  <c r="F1928" i="1" a="1"/>
  <c r="F1928" i="1"/>
  <c r="L1930" i="1" a="1"/>
  <c r="L1930" i="1" s="1"/>
  <c r="H1928" i="1" a="1"/>
  <c r="H1928" i="1" s="1"/>
  <c r="M1930" i="1" a="1"/>
  <c r="M1930" i="1" s="1"/>
  <c r="K1930" i="1" a="1"/>
  <c r="K1930" i="1"/>
  <c r="M1923" i="1" a="1"/>
  <c r="M1923" i="1"/>
  <c r="J1923" i="1" a="1"/>
  <c r="J1923" i="1" s="1"/>
  <c r="M1922" i="1" a="1"/>
  <c r="M1922" i="1" s="1"/>
  <c r="O1922" i="1" a="1"/>
  <c r="O1922" i="1"/>
  <c r="P1925" i="1" a="1"/>
  <c r="P1925" i="1"/>
  <c r="J1924" i="1" a="1"/>
  <c r="J1924" i="1"/>
  <c r="O1925" i="1" a="1"/>
  <c r="O1925" i="1" s="1"/>
  <c r="K1921" i="1" a="1"/>
  <c r="K1921" i="1" s="1"/>
  <c r="M1924" i="1" a="1"/>
  <c r="M1924" i="1"/>
  <c r="P1922" i="1" a="1"/>
  <c r="P1922" i="1" s="1"/>
  <c r="Q1922" i="1" a="1"/>
  <c r="Q1922" i="1" s="1"/>
  <c r="L1921" i="1" a="1"/>
  <c r="L1921" i="1" s="1"/>
  <c r="M1925" i="1" a="1"/>
  <c r="M1925" i="1" s="1"/>
  <c r="H1925" i="1" a="1"/>
  <c r="H1925" i="1" s="1"/>
  <c r="I1925" i="1" a="1"/>
  <c r="I1925" i="1"/>
  <c r="I1926" i="1" a="1"/>
  <c r="I1926" i="1"/>
  <c r="Q1924" i="1" a="1"/>
  <c r="Q1924" i="1" s="1"/>
  <c r="J1922" i="1" a="1"/>
  <c r="J1922" i="1" s="1"/>
  <c r="H1923" i="1" a="1"/>
  <c r="H1923" i="1"/>
  <c r="H1926" i="1" a="1"/>
  <c r="H1926" i="1"/>
  <c r="O1924" i="1" a="1"/>
  <c r="O1924" i="1" s="1"/>
  <c r="N1922" i="1" a="1"/>
  <c r="N1922" i="1"/>
  <c r="Q1923" i="1" a="1"/>
  <c r="Q1923" i="1" s="1"/>
  <c r="G1923" i="1" a="1"/>
  <c r="G1923" i="1" s="1"/>
  <c r="G1926" i="1" a="1"/>
  <c r="G1926" i="1" s="1"/>
  <c r="F1926" i="1" a="1"/>
  <c r="F1926" i="1"/>
  <c r="G1925" i="1" a="1"/>
  <c r="G1925" i="1" s="1"/>
  <c r="P1923" i="1" a="1"/>
  <c r="P1923" i="1"/>
  <c r="L1923" i="1" a="1"/>
  <c r="L1923" i="1" s="1"/>
  <c r="K1922" i="1" a="1"/>
  <c r="K1922" i="1" s="1"/>
  <c r="F1922" i="1" a="1"/>
  <c r="F1922" i="1"/>
  <c r="M1921" i="1" a="1"/>
  <c r="M1921" i="1" s="1"/>
  <c r="P1921" i="1" a="1"/>
  <c r="P1921" i="1" s="1"/>
  <c r="J1921" i="1" a="1"/>
  <c r="J1921" i="1" s="1"/>
  <c r="Q1925" i="1" a="1"/>
  <c r="Q1925" i="1" s="1"/>
  <c r="N1925" i="1" a="1"/>
  <c r="N1925" i="1"/>
  <c r="H1924" i="1" a="1"/>
  <c r="H1924" i="1"/>
  <c r="N1923" i="1" a="1"/>
  <c r="N1923" i="1" s="1"/>
  <c r="L1925" i="1" a="1"/>
  <c r="L1925" i="1" s="1"/>
  <c r="N1921" i="1" a="1"/>
  <c r="N1921" i="1" s="1"/>
  <c r="I1922" i="1" a="1"/>
  <c r="I1922" i="1"/>
  <c r="I1921" i="1" a="1"/>
  <c r="I1921" i="1" s="1"/>
  <c r="K1923" i="1" a="1"/>
  <c r="K1923" i="1" s="1"/>
  <c r="K1925" i="1" a="1"/>
  <c r="K1925" i="1"/>
  <c r="J1925" i="1" a="1"/>
  <c r="J1925" i="1"/>
  <c r="F1925" i="1" a="1"/>
  <c r="F1925" i="1"/>
  <c r="N1924" i="1" a="1"/>
  <c r="N1924" i="1" s="1"/>
  <c r="G1924" i="1" a="1"/>
  <c r="G1924" i="1" s="1"/>
  <c r="O1923" i="1" a="1"/>
  <c r="O1923" i="1"/>
  <c r="P1924" i="1" a="1"/>
  <c r="P1924" i="1" s="1"/>
  <c r="L1924" i="1" a="1"/>
  <c r="L1924" i="1" s="1"/>
  <c r="H1922" i="1" a="1"/>
  <c r="H1922" i="1"/>
  <c r="L1922" i="1" a="1"/>
  <c r="L1922" i="1" s="1"/>
  <c r="K1924" i="1" a="1"/>
  <c r="K1924" i="1" s="1"/>
  <c r="I1923" i="1" a="1"/>
  <c r="I1923" i="1"/>
  <c r="G1922" i="1" a="1"/>
  <c r="G1922" i="1" s="1"/>
  <c r="Q1921" i="1" a="1"/>
  <c r="Q1921" i="1" s="1"/>
  <c r="O1921" i="1" a="1"/>
  <c r="O1921" i="1"/>
  <c r="I1924" i="1" a="1"/>
  <c r="I1924" i="1"/>
  <c r="F1923" i="1" a="1"/>
  <c r="F1923" i="1"/>
  <c r="F1924" i="1" a="1"/>
  <c r="F1924" i="1" s="1"/>
  <c r="N1920" i="1" a="1"/>
  <c r="N1920" i="1" s="1"/>
  <c r="I1920" i="1" a="1"/>
  <c r="I1920" i="1"/>
  <c r="I1917" i="1" a="1"/>
  <c r="I1917" i="1" s="1"/>
  <c r="Q1917" i="1" a="1"/>
  <c r="Q1917" i="1"/>
  <c r="H1920" i="1" a="1"/>
  <c r="H1920" i="1" s="1"/>
  <c r="L1919" i="1" a="1"/>
  <c r="L1919" i="1" s="1"/>
  <c r="H1919" i="1" a="1"/>
  <c r="H1919" i="1" s="1"/>
  <c r="J1917" i="1" a="1"/>
  <c r="J1917" i="1" s="1"/>
  <c r="O1918" i="1" a="1"/>
  <c r="O1918" i="1" s="1"/>
  <c r="H1918" i="1" a="1"/>
  <c r="H1918" i="1" s="1"/>
  <c r="F1917" i="1" a="1"/>
  <c r="F1917" i="1"/>
  <c r="N1916" i="1" a="1"/>
  <c r="N1916" i="1"/>
  <c r="H1921" i="1" a="1"/>
  <c r="H1921" i="1"/>
  <c r="F1918" i="1" a="1"/>
  <c r="F1918" i="1" s="1"/>
  <c r="K1920" i="1" a="1"/>
  <c r="K1920" i="1" s="1"/>
  <c r="J1920" i="1" a="1"/>
  <c r="J1920" i="1"/>
  <c r="F1920" i="1" a="1"/>
  <c r="F1920" i="1" s="1"/>
  <c r="K1919" i="1" a="1"/>
  <c r="K1919" i="1" s="1"/>
  <c r="I1918" i="1" a="1"/>
  <c r="I1918" i="1"/>
  <c r="M1919" i="1" a="1"/>
  <c r="M1919" i="1" s="1"/>
  <c r="P1919" i="1" a="1"/>
  <c r="P1919" i="1" s="1"/>
  <c r="Q1918" i="1" a="1"/>
  <c r="Q1918" i="1" s="1"/>
  <c r="L1917" i="1" a="1"/>
  <c r="L1917" i="1" s="1"/>
  <c r="O1916" i="1" a="1"/>
  <c r="O1916" i="1" s="1"/>
  <c r="L1920" i="1" a="1"/>
  <c r="L1920" i="1"/>
  <c r="N1917" i="1" a="1"/>
  <c r="N1917" i="1"/>
  <c r="O1919" i="1" a="1"/>
  <c r="O1919" i="1"/>
  <c r="L1918" i="1" a="1"/>
  <c r="L1918" i="1" s="1"/>
  <c r="O1917" i="1" a="1"/>
  <c r="O1917" i="1" s="1"/>
  <c r="N1918" i="1" a="1"/>
  <c r="N1918" i="1"/>
  <c r="K1916" i="1" a="1"/>
  <c r="K1916" i="1" s="1"/>
  <c r="G1919" i="1" a="1"/>
  <c r="G1919" i="1" s="1"/>
  <c r="Q1916" i="1" a="1"/>
  <c r="Q1916" i="1" s="1"/>
  <c r="F1921" i="1" a="1"/>
  <c r="F1921" i="1" s="1"/>
  <c r="G1920" i="1" a="1"/>
  <c r="G1920" i="1" s="1"/>
  <c r="M1916" i="1" a="1"/>
  <c r="M1916" i="1" s="1"/>
  <c r="I1919" i="1" a="1"/>
  <c r="I1919" i="1" s="1"/>
  <c r="Q1919" i="1" a="1"/>
  <c r="Q1919" i="1" s="1"/>
  <c r="M1918" i="1" a="1"/>
  <c r="M1918" i="1"/>
  <c r="Q1920" i="1" a="1"/>
  <c r="Q1920" i="1" s="1"/>
  <c r="P1920" i="1" a="1"/>
  <c r="P1920" i="1"/>
  <c r="L1916" i="1" a="1"/>
  <c r="L1916" i="1" s="1"/>
  <c r="O1920" i="1" a="1"/>
  <c r="O1920" i="1" s="1"/>
  <c r="J1918" i="1" a="1"/>
  <c r="J1918" i="1"/>
  <c r="M1920" i="1" a="1"/>
  <c r="M1920" i="1"/>
  <c r="K1918" i="1" a="1"/>
  <c r="K1918" i="1"/>
  <c r="N1919" i="1" a="1"/>
  <c r="N1919" i="1" s="1"/>
  <c r="K1917" i="1" a="1"/>
  <c r="K1917" i="1" s="1"/>
  <c r="J1919" i="1" a="1"/>
  <c r="J1919" i="1"/>
  <c r="F1919" i="1" a="1"/>
  <c r="F1919" i="1"/>
  <c r="H1917" i="1" a="1"/>
  <c r="H1917" i="1"/>
  <c r="G1918" i="1" a="1"/>
  <c r="G1918" i="1" s="1"/>
  <c r="P1917" i="1" a="1"/>
  <c r="P1917" i="1"/>
  <c r="M1917" i="1" a="1"/>
  <c r="M1917" i="1" s="1"/>
  <c r="P1916" i="1" a="1"/>
  <c r="P1916" i="1" s="1"/>
  <c r="G1917" i="1" a="1"/>
  <c r="G1917" i="1"/>
  <c r="P1918" i="1" a="1"/>
  <c r="P1918" i="1" s="1"/>
  <c r="J1916" i="1" a="1"/>
  <c r="J1916" i="1" s="1"/>
  <c r="G1921" i="1" a="1"/>
  <c r="G1921" i="1"/>
  <c r="P1952" i="1" a="1"/>
  <c r="P1952" i="1" s="1"/>
  <c r="N1951" i="1" a="1"/>
  <c r="N1951" i="1"/>
  <c r="K1950" i="1" a="1"/>
  <c r="K1950" i="1" s="1"/>
  <c r="M1950" i="1" a="1"/>
  <c r="M1950" i="1" s="1"/>
  <c r="H1952" i="1" a="1"/>
  <c r="H1952" i="1" s="1"/>
  <c r="O1951" i="1" a="1"/>
  <c r="O1951" i="1" s="1"/>
  <c r="L1950" i="1" a="1"/>
  <c r="L1950" i="1" s="1"/>
  <c r="N1955" i="1" a="1"/>
  <c r="N1955" i="1" s="1"/>
  <c r="K1952" i="1" a="1"/>
  <c r="K1952" i="1" s="1"/>
  <c r="G1952" i="1" a="1"/>
  <c r="G1952" i="1"/>
  <c r="F1952" i="1" a="1"/>
  <c r="F1952" i="1"/>
  <c r="H1953" i="1" a="1"/>
  <c r="H1953" i="1" s="1"/>
  <c r="M1955" i="1" a="1"/>
  <c r="M1955" i="1" s="1"/>
  <c r="J1950" i="1" a="1"/>
  <c r="J1950" i="1"/>
  <c r="N1952" i="1" a="1"/>
  <c r="N1952" i="1"/>
  <c r="L1951" i="1" a="1"/>
  <c r="L1951" i="1"/>
  <c r="J1951" i="1" a="1"/>
  <c r="J1951" i="1" s="1"/>
  <c r="I1953" i="1" a="1"/>
  <c r="I1953" i="1"/>
  <c r="O1953" i="1" a="1"/>
  <c r="O1953" i="1"/>
  <c r="J1955" i="1" a="1"/>
  <c r="J1955" i="1"/>
  <c r="Q1953" i="1" a="1"/>
  <c r="Q1953" i="1"/>
  <c r="H1951" i="1" a="1"/>
  <c r="H1951" i="1" s="1"/>
  <c r="I1950" i="1" a="1"/>
  <c r="I1950" i="1" s="1"/>
  <c r="P1955" i="1" a="1"/>
  <c r="P1955" i="1" s="1"/>
  <c r="K1955" i="1" a="1"/>
  <c r="K1955" i="1" s="1"/>
  <c r="I1955" i="1" a="1"/>
  <c r="I1955" i="1"/>
  <c r="L1953" i="1" a="1"/>
  <c r="L1953" i="1" s="1"/>
  <c r="J1952" i="1" a="1"/>
  <c r="J1952" i="1" s="1"/>
  <c r="G1951" i="1" a="1"/>
  <c r="G1951" i="1"/>
  <c r="M1952" i="1" a="1"/>
  <c r="M1952" i="1" s="1"/>
  <c r="Q1951" i="1" a="1"/>
  <c r="Q1951" i="1" s="1"/>
  <c r="H1955" i="1" a="1"/>
  <c r="H1955" i="1" s="1"/>
  <c r="P1953" i="1" a="1"/>
  <c r="P1953" i="1" s="1"/>
  <c r="K1951" i="1" a="1"/>
  <c r="K1951" i="1" s="1"/>
  <c r="I1951" i="1" a="1"/>
  <c r="I1951" i="1" s="1"/>
  <c r="I1952" i="1" a="1"/>
  <c r="I1952" i="1" s="1"/>
  <c r="Q1952" i="1" a="1"/>
  <c r="Q1952" i="1" s="1"/>
  <c r="M1951" i="1" a="1"/>
  <c r="M1951" i="1"/>
  <c r="Q1950" i="1" a="1"/>
  <c r="Q1950" i="1"/>
  <c r="J1953" i="1" a="1"/>
  <c r="J1953" i="1"/>
  <c r="O1955" i="1" a="1"/>
  <c r="O1955" i="1"/>
  <c r="L1955" i="1" a="1"/>
  <c r="L1955" i="1"/>
  <c r="K1953" i="1" a="1"/>
  <c r="K1953" i="1"/>
  <c r="G1955" i="1" a="1"/>
  <c r="G1955" i="1"/>
  <c r="N1953" i="1" a="1"/>
  <c r="N1953" i="1"/>
  <c r="F1951" i="1" a="1"/>
  <c r="F1951" i="1"/>
  <c r="N1950" i="1" a="1"/>
  <c r="N1950" i="1" s="1"/>
  <c r="F1955" i="1" a="1"/>
  <c r="F1955" i="1"/>
  <c r="O1950" i="1" a="1"/>
  <c r="O1950" i="1"/>
  <c r="P1951" i="1" a="1"/>
  <c r="P1951" i="1"/>
  <c r="M1953" i="1" a="1"/>
  <c r="M1953" i="1" s="1"/>
  <c r="O1952" i="1" a="1"/>
  <c r="O1952" i="1" s="1"/>
  <c r="G1953" i="1" a="1"/>
  <c r="G1953" i="1" s="1"/>
  <c r="L1952" i="1" a="1"/>
  <c r="L1952" i="1" s="1"/>
  <c r="P1950" i="1" a="1"/>
  <c r="P1950" i="1"/>
  <c r="F1953" i="1" a="1"/>
  <c r="F1953" i="1" s="1"/>
  <c r="I1948" i="1" a="1"/>
  <c r="I1948" i="1" s="1"/>
  <c r="F1948" i="1" a="1"/>
  <c r="F1948" i="1"/>
  <c r="O1947" i="1" a="1"/>
  <c r="O1947" i="1" s="1"/>
  <c r="O1946" i="1" a="1"/>
  <c r="O1946" i="1"/>
  <c r="I1945" i="1" a="1"/>
  <c r="I1945" i="1" s="1"/>
  <c r="G1949" i="1" a="1"/>
  <c r="G1949" i="1" s="1"/>
  <c r="F1949" i="1" a="1"/>
  <c r="F1949" i="1" s="1"/>
  <c r="M1948" i="1" a="1"/>
  <c r="M1948" i="1" s="1"/>
  <c r="K1948" i="1" a="1"/>
  <c r="K1948" i="1" s="1"/>
  <c r="H1945" i="1" a="1"/>
  <c r="H1945" i="1" s="1"/>
  <c r="L1947" i="1" a="1"/>
  <c r="L1947" i="1"/>
  <c r="Q1944" i="1" a="1"/>
  <c r="Q1944" i="1"/>
  <c r="H1947" i="1" a="1"/>
  <c r="H1947" i="1"/>
  <c r="G1948" i="1" a="1"/>
  <c r="G1948" i="1" s="1"/>
  <c r="N1947" i="1" a="1"/>
  <c r="N1947" i="1"/>
  <c r="F1946" i="1" a="1"/>
  <c r="F1946" i="1"/>
  <c r="G1946" i="1" a="1"/>
  <c r="G1946" i="1"/>
  <c r="G1947" i="1" a="1"/>
  <c r="G1947" i="1"/>
  <c r="F1945" i="1" a="1"/>
  <c r="F1945" i="1" s="1"/>
  <c r="K1946" i="1" a="1"/>
  <c r="K1946" i="1"/>
  <c r="F1947" i="1" a="1"/>
  <c r="F1947" i="1"/>
  <c r="L1945" i="1" a="1"/>
  <c r="L1945" i="1" s="1"/>
  <c r="I1946" i="1" a="1"/>
  <c r="I1946" i="1" s="1"/>
  <c r="Q1946" i="1" a="1"/>
  <c r="Q1946" i="1" s="1"/>
  <c r="N1945" i="1" a="1"/>
  <c r="N1945" i="1" s="1"/>
  <c r="G1945" i="1" a="1"/>
  <c r="G1945" i="1" s="1"/>
  <c r="P1945" i="1" a="1"/>
  <c r="P1945" i="1" s="1"/>
  <c r="O1949" i="1" a="1"/>
  <c r="O1949" i="1"/>
  <c r="H1946" i="1" a="1"/>
  <c r="H1946" i="1" s="1"/>
  <c r="Q1945" i="1" a="1"/>
  <c r="Q1945" i="1" s="1"/>
  <c r="G1950" i="1" a="1"/>
  <c r="G1950" i="1"/>
  <c r="H1948" i="1" a="1"/>
  <c r="H1948" i="1" s="1"/>
  <c r="I1947" i="1" a="1"/>
  <c r="I1947" i="1" s="1"/>
  <c r="M1946" i="1" a="1"/>
  <c r="M1946" i="1" s="1"/>
  <c r="L1946" i="1" a="1"/>
  <c r="L1946" i="1" s="1"/>
  <c r="H1950" i="1" a="1"/>
  <c r="H1950" i="1" s="1"/>
  <c r="F1950" i="1" a="1"/>
  <c r="F1950" i="1" s="1"/>
  <c r="Q1949" i="1" a="1"/>
  <c r="Q1949" i="1"/>
  <c r="P1948" i="1" a="1"/>
  <c r="P1948" i="1" s="1"/>
  <c r="L1948" i="1" a="1"/>
  <c r="L1948" i="1"/>
  <c r="J1947" i="1" a="1"/>
  <c r="J1947" i="1"/>
  <c r="J1946" i="1" a="1"/>
  <c r="J1946" i="1"/>
  <c r="Q1947" i="1" a="1"/>
  <c r="Q1947" i="1"/>
  <c r="N1948" i="1" a="1"/>
  <c r="N1948" i="1"/>
  <c r="P1949" i="1" a="1"/>
  <c r="P1949" i="1"/>
  <c r="J1948" i="1" a="1"/>
  <c r="J1948" i="1"/>
  <c r="P1946" i="1" a="1"/>
  <c r="P1946" i="1"/>
  <c r="Q1948" i="1" a="1"/>
  <c r="Q1948" i="1" s="1"/>
  <c r="N1946" i="1" a="1"/>
  <c r="N1946" i="1"/>
  <c r="M1947" i="1" a="1"/>
  <c r="M1947" i="1"/>
  <c r="N1949" i="1" a="1"/>
  <c r="N1949" i="1" s="1"/>
  <c r="M1949" i="1" a="1"/>
  <c r="M1949" i="1" s="1"/>
  <c r="I1949" i="1" a="1"/>
  <c r="I1949" i="1"/>
  <c r="L1949" i="1" a="1"/>
  <c r="L1949" i="1" s="1"/>
  <c r="O1948" i="1" a="1"/>
  <c r="O1948" i="1" s="1"/>
  <c r="O1945" i="1" a="1"/>
  <c r="O1945" i="1" s="1"/>
  <c r="J1945" i="1" a="1"/>
  <c r="J1945" i="1"/>
  <c r="K1949" i="1" a="1"/>
  <c r="K1949" i="1" s="1"/>
  <c r="H1949" i="1" a="1"/>
  <c r="H1949" i="1" s="1"/>
  <c r="P1947" i="1" a="1"/>
  <c r="P1947" i="1"/>
  <c r="K1947" i="1" a="1"/>
  <c r="K1947" i="1" s="1"/>
  <c r="M1945" i="1" a="1"/>
  <c r="M1945" i="1" s="1"/>
  <c r="K1945" i="1" a="1"/>
  <c r="K1945" i="1" s="1"/>
  <c r="J1949" i="1" a="1"/>
  <c r="J1949" i="1" s="1"/>
  <c r="M1943" i="1" a="1"/>
  <c r="M1943" i="1" s="1"/>
  <c r="I1943" i="1" a="1"/>
  <c r="I1943" i="1" s="1"/>
  <c r="H1943" i="1" a="1"/>
  <c r="H1943" i="1"/>
  <c r="M1942" i="1" a="1"/>
  <c r="M1942" i="1" s="1"/>
  <c r="H1942" i="1" a="1"/>
  <c r="H1942" i="1"/>
  <c r="O1940" i="1" a="1"/>
  <c r="O1940" i="1"/>
  <c r="Q1942" i="1" a="1"/>
  <c r="Q1942" i="1"/>
  <c r="J1941" i="1" a="1"/>
  <c r="J1941" i="1" s="1"/>
  <c r="J1940" i="1" a="1"/>
  <c r="J1940" i="1" s="1"/>
  <c r="I1940" i="1" a="1"/>
  <c r="I1940" i="1"/>
  <c r="M1941" i="1" a="1"/>
  <c r="M1941" i="1" s="1"/>
  <c r="I1941" i="1" a="1"/>
  <c r="I1941" i="1"/>
  <c r="P1941" i="1" a="1"/>
  <c r="P1941" i="1" s="1"/>
  <c r="F1941" i="1" a="1"/>
  <c r="F1941" i="1"/>
  <c r="K1940" i="1" a="1"/>
  <c r="K1940" i="1" s="1"/>
  <c r="J1942" i="1" a="1"/>
  <c r="J1942" i="1" s="1"/>
  <c r="F1944" i="1" a="1"/>
  <c r="F1944" i="1" s="1"/>
  <c r="Q1943" i="1" a="1"/>
  <c r="Q1943" i="1" s="1"/>
  <c r="K1943" i="1" a="1"/>
  <c r="K1943" i="1" s="1"/>
  <c r="N1942" i="1" a="1"/>
  <c r="N1942" i="1" s="1"/>
  <c r="F1943" i="1" a="1"/>
  <c r="F1943" i="1" s="1"/>
  <c r="P1942" i="1" a="1"/>
  <c r="P1942" i="1"/>
  <c r="O1942" i="1" a="1"/>
  <c r="O1942" i="1" s="1"/>
  <c r="G1942" i="1" a="1"/>
  <c r="G1942" i="1" s="1"/>
  <c r="O1941" i="1" a="1"/>
  <c r="O1941" i="1" s="1"/>
  <c r="L1941" i="1" a="1"/>
  <c r="L1941" i="1" s="1"/>
  <c r="K1941" i="1" a="1"/>
  <c r="K1941" i="1" s="1"/>
  <c r="G1941" i="1" a="1"/>
  <c r="G1941" i="1" s="1"/>
  <c r="N1940" i="1" a="1"/>
  <c r="N1940" i="1" s="1"/>
  <c r="L1940" i="1" a="1"/>
  <c r="L1940" i="1"/>
  <c r="I1942" i="1" a="1"/>
  <c r="I1942" i="1" s="1"/>
  <c r="P1940" i="1" a="1"/>
  <c r="P1940" i="1"/>
  <c r="P1944" i="1" a="1"/>
  <c r="P1944" i="1" s="1"/>
  <c r="O1944" i="1" a="1"/>
  <c r="O1944" i="1"/>
  <c r="N1944" i="1" a="1"/>
  <c r="N1944" i="1"/>
  <c r="K1942" i="1" a="1"/>
  <c r="K1942" i="1"/>
  <c r="M1944" i="1" a="1"/>
  <c r="M1944" i="1" s="1"/>
  <c r="P1943" i="1" a="1"/>
  <c r="P1943" i="1"/>
  <c r="L1944" i="1" a="1"/>
  <c r="L1944" i="1"/>
  <c r="N1943" i="1" a="1"/>
  <c r="N1943" i="1" s="1"/>
  <c r="J1943" i="1" a="1"/>
  <c r="J1943" i="1"/>
  <c r="K1944" i="1" a="1"/>
  <c r="K1944" i="1" s="1"/>
  <c r="J1944" i="1" a="1"/>
  <c r="J1944" i="1" s="1"/>
  <c r="I1944" i="1" a="1"/>
  <c r="I1944" i="1" s="1"/>
  <c r="H1944" i="1" a="1"/>
  <c r="H1944" i="1" s="1"/>
  <c r="G1944" i="1" a="1"/>
  <c r="G1944" i="1" s="1"/>
  <c r="L1942" i="1" a="1"/>
  <c r="L1942" i="1" s="1"/>
  <c r="F1942" i="1" a="1"/>
  <c r="F1942" i="1" s="1"/>
  <c r="L1943" i="1" a="1"/>
  <c r="L1943" i="1" s="1"/>
  <c r="G1943" i="1" a="1"/>
  <c r="G1943" i="1" s="1"/>
  <c r="Q1941" i="1" a="1"/>
  <c r="Q1941" i="1"/>
  <c r="N1941" i="1" a="1"/>
  <c r="N1941" i="1" s="1"/>
  <c r="H1941" i="1" a="1"/>
  <c r="H1941" i="1" s="1"/>
  <c r="M1940" i="1" a="1"/>
  <c r="M1940" i="1" s="1"/>
  <c r="O1943" i="1" a="1"/>
  <c r="O1943" i="1"/>
  <c r="Q1940" i="1" a="1"/>
  <c r="Q1940" i="1" s="1"/>
  <c r="Q1939" i="1" a="1"/>
  <c r="Q1939" i="1" s="1"/>
  <c r="O1939" i="1" a="1"/>
  <c r="O1939" i="1" s="1"/>
  <c r="H1940" i="1" a="1"/>
  <c r="H1940" i="1"/>
  <c r="G1940" i="1" a="1"/>
  <c r="G1940" i="1"/>
  <c r="P1939" i="1" a="1"/>
  <c r="P1939" i="1"/>
  <c r="F1940" i="1" a="1"/>
  <c r="F1940" i="1" s="1"/>
  <c r="G1939" i="1" a="1"/>
  <c r="G1939" i="1"/>
  <c r="P1938" i="1" a="1"/>
  <c r="P1938" i="1"/>
  <c r="N1939" i="1" a="1"/>
  <c r="N1939" i="1"/>
  <c r="M1939" i="1" a="1"/>
  <c r="M1939" i="1" s="1"/>
  <c r="L1939" i="1" a="1"/>
  <c r="L1939" i="1" s="1"/>
  <c r="K1939" i="1" a="1"/>
  <c r="K1939" i="1" s="1"/>
  <c r="J1939" i="1" a="1"/>
  <c r="J1939" i="1" s="1"/>
  <c r="F1939" i="1" a="1"/>
  <c r="F1939" i="1"/>
  <c r="N1938" i="1" a="1"/>
  <c r="N1938" i="1" s="1"/>
  <c r="I1939" i="1" a="1"/>
  <c r="I1939" i="1"/>
  <c r="H1939" i="1" a="1"/>
  <c r="H1939" i="1" s="1"/>
  <c r="J1938" i="1" a="1"/>
  <c r="J1938" i="1" s="1"/>
  <c r="Q1938" i="1" a="1"/>
  <c r="Q1938" i="1" s="1"/>
  <c r="O1938" i="1" a="1"/>
  <c r="O1938" i="1" s="1"/>
  <c r="M1938" i="1" a="1"/>
  <c r="M1938" i="1" s="1"/>
  <c r="I1938" i="1" a="1"/>
  <c r="I1938" i="1" s="1"/>
  <c r="K1938" i="1" a="1"/>
  <c r="K1938" i="1" s="1"/>
  <c r="L1938" i="1" a="1"/>
  <c r="L1938" i="1"/>
  <c r="H1938" i="1" a="1"/>
  <c r="H1938" i="1"/>
  <c r="G1938" i="1" a="1"/>
  <c r="G1938" i="1" s="1"/>
  <c r="H1937" i="1" a="1"/>
  <c r="H1937" i="1"/>
  <c r="F1937" i="1" a="1"/>
  <c r="F1937" i="1" s="1"/>
  <c r="F1938" i="1" a="1"/>
  <c r="F1938" i="1" s="1"/>
  <c r="Q1937" i="1" a="1"/>
  <c r="Q1937" i="1" s="1"/>
  <c r="P1937" i="1" a="1"/>
  <c r="P1937" i="1" s="1"/>
  <c r="N1937" i="1" a="1"/>
  <c r="N1937" i="1" s="1"/>
  <c r="L1937" i="1" a="1"/>
  <c r="L1937" i="1" s="1"/>
  <c r="O1937" i="1" a="1"/>
  <c r="O1937" i="1"/>
  <c r="M1937" i="1" a="1"/>
  <c r="M1937" i="1" s="1"/>
  <c r="K1937" i="1" a="1"/>
  <c r="K1937" i="1"/>
  <c r="J1937" i="1" a="1"/>
  <c r="J1937" i="1"/>
  <c r="I1937" i="1" a="1"/>
  <c r="I1937" i="1"/>
  <c r="G1937" i="1" a="1"/>
  <c r="G1937" i="1" s="1"/>
  <c r="G1956" i="1" a="1"/>
  <c r="G1956" i="1"/>
  <c r="F1958" i="1" a="1"/>
  <c r="F1958" i="1" s="1"/>
  <c r="K1956" i="1" a="1"/>
  <c r="K1956" i="1"/>
  <c r="M1957" i="1" a="1"/>
  <c r="M1957" i="1" s="1"/>
  <c r="G1957" i="1" a="1"/>
  <c r="G1957" i="1" s="1"/>
  <c r="K1958" i="1" a="1"/>
  <c r="K1958" i="1" s="1"/>
  <c r="P1956" i="1" a="1"/>
  <c r="P1956" i="1" s="1"/>
  <c r="M1956" i="1" a="1"/>
  <c r="M1956" i="1" s="1"/>
  <c r="O1957" i="1" a="1"/>
  <c r="O1957" i="1" s="1"/>
  <c r="K1957" i="1" a="1"/>
  <c r="K1957" i="1"/>
  <c r="O1956" i="1" a="1"/>
  <c r="O1956" i="1" s="1"/>
  <c r="J1958" i="1" a="1"/>
  <c r="J1958" i="1" s="1"/>
  <c r="Q1960" i="1" a="1"/>
  <c r="Q1960" i="1" s="1"/>
  <c r="P1960" i="1" a="1"/>
  <c r="P1960" i="1"/>
  <c r="H1957" i="1" a="1"/>
  <c r="H1957" i="1"/>
  <c r="M1959" i="1" a="1"/>
  <c r="M1959" i="1" s="1"/>
  <c r="F1959" i="1" a="1"/>
  <c r="F1959" i="1"/>
  <c r="H1958" i="1" a="1"/>
  <c r="H1958" i="1" s="1"/>
  <c r="P1957" i="1" a="1"/>
  <c r="P1957" i="1" s="1"/>
  <c r="F1956" i="1" a="1"/>
  <c r="F1956" i="1" s="1"/>
  <c r="L1956" i="1" a="1"/>
  <c r="L1956" i="1" s="1"/>
  <c r="G1958" i="1" a="1"/>
  <c r="G1958" i="1" s="1"/>
  <c r="O1960" i="1" a="1"/>
  <c r="O1960" i="1" s="1"/>
  <c r="N1956" i="1" a="1"/>
  <c r="N1956" i="1" s="1"/>
  <c r="G1960" i="1" a="1"/>
  <c r="G1960" i="1" s="1"/>
  <c r="M1960" i="1" a="1"/>
  <c r="M1960" i="1"/>
  <c r="P1959" i="1" a="1"/>
  <c r="P1959" i="1"/>
  <c r="J1959" i="1" a="1"/>
  <c r="J1959" i="1"/>
  <c r="Q1956" i="1" a="1"/>
  <c r="Q1956" i="1" s="1"/>
  <c r="O1958" i="1" a="1"/>
  <c r="O1958" i="1"/>
  <c r="H1956" i="1" a="1"/>
  <c r="H1956" i="1" s="1"/>
  <c r="P1958" i="1" a="1"/>
  <c r="P1958" i="1" s="1"/>
  <c r="F1957" i="1" a="1"/>
  <c r="F1957" i="1" s="1"/>
  <c r="I1957" i="1" a="1"/>
  <c r="I1957" i="1" s="1"/>
  <c r="N1960" i="1" a="1"/>
  <c r="N1960" i="1" s="1"/>
  <c r="L1958" i="1" a="1"/>
  <c r="L1958" i="1" s="1"/>
  <c r="L1960" i="1" a="1"/>
  <c r="L1960" i="1" s="1"/>
  <c r="K1960" i="1" a="1"/>
  <c r="K1960" i="1" s="1"/>
  <c r="J1956" i="1" a="1"/>
  <c r="J1956" i="1" s="1"/>
  <c r="J1960" i="1" a="1"/>
  <c r="J1960" i="1" s="1"/>
  <c r="N1957" i="1" a="1"/>
  <c r="N1957" i="1" s="1"/>
  <c r="I1956" i="1" a="1"/>
  <c r="I1956" i="1" s="1"/>
  <c r="I1960" i="1" a="1"/>
  <c r="I1960" i="1"/>
  <c r="Q1959" i="1" a="1"/>
  <c r="Q1959" i="1"/>
  <c r="H1960" i="1" a="1"/>
  <c r="H1960" i="1" s="1"/>
  <c r="M1958" i="1" a="1"/>
  <c r="M1958" i="1" s="1"/>
  <c r="F1960" i="1" a="1"/>
  <c r="F1960" i="1"/>
  <c r="J1957" i="1" a="1"/>
  <c r="J1957" i="1" s="1"/>
  <c r="L1959" i="1" a="1"/>
  <c r="L1959" i="1" s="1"/>
  <c r="G1959" i="1" a="1"/>
  <c r="G1959" i="1" s="1"/>
  <c r="N1959" i="1" a="1"/>
  <c r="N1959" i="1" s="1"/>
  <c r="I1958" i="1" a="1"/>
  <c r="I1958" i="1" s="1"/>
  <c r="K1959" i="1" a="1"/>
  <c r="K1959" i="1" s="1"/>
  <c r="Q1957" i="1" a="1"/>
  <c r="Q1957" i="1" s="1"/>
  <c r="L1957" i="1" a="1"/>
  <c r="L1957" i="1"/>
  <c r="O1959" i="1" a="1"/>
  <c r="O1959" i="1"/>
  <c r="N1958" i="1" a="1"/>
  <c r="N1958" i="1"/>
  <c r="I1959" i="1" a="1"/>
  <c r="I1959" i="1" s="1"/>
  <c r="H1959" i="1" a="1"/>
  <c r="H1959" i="1"/>
  <c r="Q1955" i="1" a="1"/>
  <c r="Q1955" i="1" s="1"/>
  <c r="Q1958" i="1" a="1"/>
  <c r="Q1958" i="1" s="1"/>
  <c r="N1977" i="1" a="1"/>
  <c r="N1977" i="1"/>
  <c r="J1977" i="1" a="1"/>
  <c r="J1977" i="1" s="1"/>
  <c r="I1977" i="1" a="1"/>
  <c r="I1977" i="1" s="1"/>
  <c r="L1981" i="1" a="1"/>
  <c r="L1981" i="1" s="1"/>
  <c r="K1981" i="1" a="1"/>
  <c r="K1981" i="1" s="1"/>
  <c r="J1981" i="1" a="1"/>
  <c r="J1981" i="1" s="1"/>
  <c r="I1981" i="1" a="1"/>
  <c r="I1981" i="1" s="1"/>
  <c r="H1981" i="1" a="1"/>
  <c r="H1981" i="1" s="1"/>
  <c r="P1977" i="1" a="1"/>
  <c r="P1977" i="1" s="1"/>
  <c r="G1981" i="1" a="1"/>
  <c r="G1981" i="1" s="1"/>
  <c r="F1981" i="1" a="1"/>
  <c r="F1981" i="1"/>
  <c r="J1980" i="1" a="1"/>
  <c r="J1980" i="1" s="1"/>
  <c r="Q1980" i="1" a="1"/>
  <c r="Q1980" i="1" s="1"/>
  <c r="P1980" i="1" a="1"/>
  <c r="P1980" i="1" s="1"/>
  <c r="O1980" i="1" a="1"/>
  <c r="O1980" i="1" s="1"/>
  <c r="Q1977" i="1" a="1"/>
  <c r="Q1977" i="1" s="1"/>
  <c r="F1980" i="1" a="1"/>
  <c r="F1980" i="1"/>
  <c r="J1979" i="1" a="1"/>
  <c r="J1979" i="1" s="1"/>
  <c r="G1979" i="1" a="1"/>
  <c r="G1979" i="1" s="1"/>
  <c r="G1980" i="1" a="1"/>
  <c r="G1980" i="1" s="1"/>
  <c r="K1979" i="1" a="1"/>
  <c r="K1979" i="1" s="1"/>
  <c r="O1977" i="1" a="1"/>
  <c r="O1977" i="1" s="1"/>
  <c r="M1979" i="1" a="1"/>
  <c r="M1979" i="1"/>
  <c r="N1980" i="1" a="1"/>
  <c r="N1980" i="1"/>
  <c r="M1980" i="1" a="1"/>
  <c r="M1980" i="1"/>
  <c r="K1977" i="1" a="1"/>
  <c r="K1977" i="1"/>
  <c r="L1980" i="1" a="1"/>
  <c r="L1980" i="1" s="1"/>
  <c r="K1980" i="1" a="1"/>
  <c r="K1980" i="1"/>
  <c r="I1980" i="1" a="1"/>
  <c r="I1980" i="1" s="1"/>
  <c r="H1980" i="1" a="1"/>
  <c r="H1980" i="1" s="1"/>
  <c r="Q1979" i="1" a="1"/>
  <c r="Q1979" i="1" s="1"/>
  <c r="P1979" i="1" a="1"/>
  <c r="P1979" i="1"/>
  <c r="L1979" i="1" a="1"/>
  <c r="L1979" i="1" s="1"/>
  <c r="H1979" i="1" a="1"/>
  <c r="H1979" i="1" s="1"/>
  <c r="F1979" i="1" a="1"/>
  <c r="F1979" i="1" s="1"/>
  <c r="M1977" i="1" a="1"/>
  <c r="M1977" i="1" s="1"/>
  <c r="L1977" i="1" a="1"/>
  <c r="L1977" i="1" s="1"/>
  <c r="O1979" i="1" a="1"/>
  <c r="O1979" i="1" s="1"/>
  <c r="N1979" i="1" a="1"/>
  <c r="N1979" i="1" s="1"/>
  <c r="I1979" i="1" a="1"/>
  <c r="I1979" i="1"/>
  <c r="Q1972" i="1" a="1"/>
  <c r="Q1972" i="1" s="1"/>
  <c r="M1973" i="1" a="1"/>
  <c r="M1973" i="1" s="1"/>
  <c r="F1973" i="1" a="1"/>
  <c r="F1973" i="1" s="1"/>
  <c r="I1974" i="1" a="1"/>
  <c r="I1974" i="1"/>
  <c r="J1975" i="1" a="1"/>
  <c r="J1975" i="1" s="1"/>
  <c r="H1975" i="1" a="1"/>
  <c r="H1975" i="1" s="1"/>
  <c r="F1974" i="1" a="1"/>
  <c r="F1974" i="1" s="1"/>
  <c r="L1975" i="1" a="1"/>
  <c r="L1975" i="1"/>
  <c r="M1972" i="1" a="1"/>
  <c r="M1972" i="1" s="1"/>
  <c r="J1972" i="1" a="1"/>
  <c r="J1972" i="1" s="1"/>
  <c r="I1975" i="1" a="1"/>
  <c r="I1975" i="1" s="1"/>
  <c r="Q1974" i="1" a="1"/>
  <c r="Q1974" i="1"/>
  <c r="K1976" i="1" a="1"/>
  <c r="K1976" i="1"/>
  <c r="Q1975" i="1" a="1"/>
  <c r="Q1975" i="1"/>
  <c r="G1975" i="1" a="1"/>
  <c r="G1975" i="1" s="1"/>
  <c r="O1975" i="1" a="1"/>
  <c r="O1975" i="1" s="1"/>
  <c r="M1975" i="1" a="1"/>
  <c r="M1975" i="1" s="1"/>
  <c r="O1974" i="1" a="1"/>
  <c r="O1974" i="1" s="1"/>
  <c r="L1974" i="1" a="1"/>
  <c r="L1974" i="1"/>
  <c r="H1973" i="1" a="1"/>
  <c r="H1973" i="1" s="1"/>
  <c r="N1973" i="1" a="1"/>
  <c r="N1973" i="1" s="1"/>
  <c r="H1974" i="1" a="1"/>
  <c r="H1974" i="1" s="1"/>
  <c r="P1972" i="1" a="1"/>
  <c r="P1972" i="1"/>
  <c r="Q1976" i="1" a="1"/>
  <c r="Q1976" i="1" s="1"/>
  <c r="N1976" i="1" a="1"/>
  <c r="N1976" i="1" s="1"/>
  <c r="G1976" i="1" a="1"/>
  <c r="G1976" i="1" s="1"/>
  <c r="J1973" i="1" a="1"/>
  <c r="J1973" i="1" s="1"/>
  <c r="K1975" i="1" a="1"/>
  <c r="K1975" i="1" s="1"/>
  <c r="Q1973" i="1" a="1"/>
  <c r="Q1973" i="1" s="1"/>
  <c r="K1974" i="1" a="1"/>
  <c r="K1974" i="1" s="1"/>
  <c r="N1974" i="1" a="1"/>
  <c r="N1974" i="1" s="1"/>
  <c r="J1974" i="1" a="1"/>
  <c r="J1974" i="1" s="1"/>
  <c r="G1974" i="1" a="1"/>
  <c r="G1974" i="1" s="1"/>
  <c r="P1973" i="1" a="1"/>
  <c r="P1973" i="1" s="1"/>
  <c r="L1973" i="1" a="1"/>
  <c r="L1973" i="1"/>
  <c r="K1973" i="1" a="1"/>
  <c r="K1973" i="1" s="1"/>
  <c r="N1972" i="1" a="1"/>
  <c r="N1972" i="1" s="1"/>
  <c r="G1973" i="1" a="1"/>
  <c r="G1973" i="1" s="1"/>
  <c r="K1972" i="1" a="1"/>
  <c r="K1972" i="1"/>
  <c r="L1976" i="1" a="1"/>
  <c r="L1976" i="1" s="1"/>
  <c r="L1972" i="1" a="1"/>
  <c r="L1972" i="1"/>
  <c r="H1977" i="1" a="1"/>
  <c r="H1977" i="1"/>
  <c r="G1977" i="1" a="1"/>
  <c r="G1977" i="1" s="1"/>
  <c r="F1977" i="1" a="1"/>
  <c r="F1977" i="1"/>
  <c r="P1974" i="1" a="1"/>
  <c r="P1974" i="1" s="1"/>
  <c r="M1974" i="1" a="1"/>
  <c r="M1974" i="1" s="1"/>
  <c r="O1973" i="1" a="1"/>
  <c r="O1973" i="1" s="1"/>
  <c r="P1976" i="1" a="1"/>
  <c r="P1976" i="1" s="1"/>
  <c r="J1976" i="1" a="1"/>
  <c r="J1976" i="1" s="1"/>
  <c r="I1976" i="1" a="1"/>
  <c r="I1976" i="1"/>
  <c r="P1975" i="1" a="1"/>
  <c r="P1975" i="1" s="1"/>
  <c r="N1975" i="1" a="1"/>
  <c r="N1975" i="1" s="1"/>
  <c r="F1975" i="1" a="1"/>
  <c r="F1975" i="1" s="1"/>
  <c r="O1976" i="1" a="1"/>
  <c r="O1976" i="1" s="1"/>
  <c r="M1976" i="1" a="1"/>
  <c r="M1976" i="1" s="1"/>
  <c r="H1976" i="1" a="1"/>
  <c r="H1976" i="1" s="1"/>
  <c r="F1976" i="1" a="1"/>
  <c r="F1976" i="1" s="1"/>
  <c r="I1973" i="1" a="1"/>
  <c r="I1973" i="1"/>
  <c r="O1972" i="1" a="1"/>
  <c r="O1972" i="1"/>
  <c r="J1969" i="1" a="1"/>
  <c r="J1969" i="1"/>
  <c r="P1971" i="1" a="1"/>
  <c r="P1971" i="1"/>
  <c r="N1971" i="1" a="1"/>
  <c r="N1971" i="1"/>
  <c r="O1968" i="1" a="1"/>
  <c r="O1968" i="1" s="1"/>
  <c r="L1971" i="1" a="1"/>
  <c r="L1971" i="1"/>
  <c r="L1969" i="1" a="1"/>
  <c r="L1969" i="1" s="1"/>
  <c r="H1968" i="1" a="1"/>
  <c r="H1968" i="1" s="1"/>
  <c r="N1968" i="1" a="1"/>
  <c r="N1968" i="1"/>
  <c r="G1970" i="1" a="1"/>
  <c r="G1970" i="1"/>
  <c r="L1967" i="1" a="1"/>
  <c r="L1967" i="1" s="1"/>
  <c r="K1971" i="1" a="1"/>
  <c r="K1971" i="1"/>
  <c r="O1970" i="1" a="1"/>
  <c r="O1970" i="1" s="1"/>
  <c r="P1970" i="1" a="1"/>
  <c r="P1970" i="1" s="1"/>
  <c r="K1968" i="1" a="1"/>
  <c r="K1968" i="1"/>
  <c r="J1970" i="1" a="1"/>
  <c r="J1970" i="1" s="1"/>
  <c r="G1969" i="1" a="1"/>
  <c r="G1969" i="1" s="1"/>
  <c r="I1967" i="1" a="1"/>
  <c r="I1967" i="1" s="1"/>
  <c r="N1969" i="1" a="1"/>
  <c r="N1969" i="1" s="1"/>
  <c r="F1969" i="1" a="1"/>
  <c r="F1969" i="1"/>
  <c r="P1968" i="1" a="1"/>
  <c r="P1968" i="1" s="1"/>
  <c r="G1968" i="1" a="1"/>
  <c r="G1968" i="1" s="1"/>
  <c r="Q1967" i="1" a="1"/>
  <c r="Q1967" i="1"/>
  <c r="F1970" i="1" a="1"/>
  <c r="F1970" i="1" s="1"/>
  <c r="K1967" i="1" a="1"/>
  <c r="K1967" i="1" s="1"/>
  <c r="O1967" i="1" a="1"/>
  <c r="O1967" i="1" s="1"/>
  <c r="H1971" i="1" a="1"/>
  <c r="H1971" i="1" s="1"/>
  <c r="J1971" i="1" a="1"/>
  <c r="J1971" i="1"/>
  <c r="J1968" i="1" a="1"/>
  <c r="J1968" i="1"/>
  <c r="M1969" i="1" a="1"/>
  <c r="M1969" i="1" s="1"/>
  <c r="P1967" i="1" a="1"/>
  <c r="P1967" i="1" s="1"/>
  <c r="H1969" i="1" a="1"/>
  <c r="H1969" i="1" s="1"/>
  <c r="F1971" i="1" a="1"/>
  <c r="F1971" i="1" s="1"/>
  <c r="I1969" i="1" a="1"/>
  <c r="I1969" i="1" s="1"/>
  <c r="L1968" i="1" a="1"/>
  <c r="L1968" i="1" s="1"/>
  <c r="O1969" i="1" a="1"/>
  <c r="O1969" i="1" s="1"/>
  <c r="M1970" i="1" a="1"/>
  <c r="M1970" i="1" s="1"/>
  <c r="I1972" i="1" a="1"/>
  <c r="I1972" i="1"/>
  <c r="H1972" i="1" a="1"/>
  <c r="H1972" i="1" s="1"/>
  <c r="M1968" i="1" a="1"/>
  <c r="M1968" i="1" s="1"/>
  <c r="O1971" i="1" a="1"/>
  <c r="O1971" i="1" s="1"/>
  <c r="H1970" i="1" a="1"/>
  <c r="H1970" i="1" s="1"/>
  <c r="N1970" i="1" a="1"/>
  <c r="N1970" i="1" s="1"/>
  <c r="L1970" i="1" a="1"/>
  <c r="L1970" i="1"/>
  <c r="G1972" i="1" a="1"/>
  <c r="G1972" i="1" s="1"/>
  <c r="F1972" i="1" a="1"/>
  <c r="F1972" i="1" s="1"/>
  <c r="Q1971" i="1" a="1"/>
  <c r="Q1971" i="1" s="1"/>
  <c r="J1967" i="1" a="1"/>
  <c r="J1967" i="1" s="1"/>
  <c r="M1971" i="1" a="1"/>
  <c r="M1971" i="1" s="1"/>
  <c r="Q1970" i="1" a="1"/>
  <c r="Q1970" i="1" s="1"/>
  <c r="G1971" i="1" a="1"/>
  <c r="G1971" i="1" s="1"/>
  <c r="I1968" i="1" a="1"/>
  <c r="I1968" i="1" s="1"/>
  <c r="I1971" i="1" a="1"/>
  <c r="I1971" i="1" s="1"/>
  <c r="K1970" i="1" a="1"/>
  <c r="K1970" i="1"/>
  <c r="Q1969" i="1" a="1"/>
  <c r="Q1969" i="1" s="1"/>
  <c r="F1968" i="1" a="1"/>
  <c r="F1968" i="1"/>
  <c r="M1967" i="1" a="1"/>
  <c r="M1967" i="1"/>
  <c r="P1969" i="1" a="1"/>
  <c r="P1969" i="1"/>
  <c r="K1969" i="1" a="1"/>
  <c r="K1969" i="1" s="1"/>
  <c r="Q1968" i="1" a="1"/>
  <c r="Q1968" i="1"/>
  <c r="N1967" i="1" a="1"/>
  <c r="N1967" i="1"/>
  <c r="H1967" i="1" a="1"/>
  <c r="H1967" i="1"/>
  <c r="I1970" i="1" a="1"/>
  <c r="I1970" i="1"/>
  <c r="J1966" i="1" a="1"/>
  <c r="J1966" i="1"/>
  <c r="G1966" i="1" a="1"/>
  <c r="G1966" i="1"/>
  <c r="Q1964" i="1" a="1"/>
  <c r="Q1964" i="1" s="1"/>
  <c r="N1964" i="1" a="1"/>
  <c r="N1964" i="1"/>
  <c r="F1966" i="1" a="1"/>
  <c r="F1966" i="1"/>
  <c r="P1965" i="1" a="1"/>
  <c r="P1965" i="1" s="1"/>
  <c r="M1965" i="1" a="1"/>
  <c r="M1965" i="1" s="1"/>
  <c r="K1965" i="1" a="1"/>
  <c r="K1965" i="1" s="1"/>
  <c r="N1965" i="1" a="1"/>
  <c r="N1965" i="1" s="1"/>
  <c r="F1965" i="1" a="1"/>
  <c r="F1965" i="1"/>
  <c r="H1965" i="1" a="1"/>
  <c r="H1965" i="1" s="1"/>
  <c r="L1965" i="1" a="1"/>
  <c r="L1965" i="1"/>
  <c r="G1967" i="1" a="1"/>
  <c r="G1967" i="1"/>
  <c r="F1967" i="1" a="1"/>
  <c r="F1967" i="1"/>
  <c r="Q1966" i="1" a="1"/>
  <c r="Q1966" i="1"/>
  <c r="P1966" i="1" a="1"/>
  <c r="P1966" i="1"/>
  <c r="O1966" i="1" a="1"/>
  <c r="O1966" i="1"/>
  <c r="N1966" i="1" a="1"/>
  <c r="N1966" i="1" s="1"/>
  <c r="M1966" i="1" a="1"/>
  <c r="M1966" i="1" s="1"/>
  <c r="O1965" i="1" a="1"/>
  <c r="O1965" i="1" s="1"/>
  <c r="L1966" i="1" a="1"/>
  <c r="L1966" i="1" s="1"/>
  <c r="M1964" i="1" a="1"/>
  <c r="M1964" i="1"/>
  <c r="J1965" i="1" a="1"/>
  <c r="J1965" i="1"/>
  <c r="Q1965" i="1" a="1"/>
  <c r="Q1965" i="1"/>
  <c r="K1966" i="1" a="1"/>
  <c r="K1966" i="1" s="1"/>
  <c r="I1966" i="1" a="1"/>
  <c r="I1966" i="1"/>
  <c r="I1965" i="1" a="1"/>
  <c r="I1965" i="1"/>
  <c r="H1966" i="1" a="1"/>
  <c r="H1966" i="1" s="1"/>
  <c r="G1965" i="1" a="1"/>
  <c r="G1965" i="1"/>
  <c r="P1964" i="1" a="1"/>
  <c r="P1964" i="1"/>
  <c r="O1964" i="1" a="1"/>
  <c r="O1964" i="1"/>
  <c r="O1963" i="1" a="1"/>
  <c r="O1963" i="1"/>
  <c r="M1963" i="1" a="1"/>
  <c r="M1963" i="1"/>
  <c r="N1963" i="1" a="1"/>
  <c r="N1963" i="1" s="1"/>
  <c r="I1963" i="1" a="1"/>
  <c r="I1963" i="1" s="1"/>
  <c r="K1963" i="1" a="1"/>
  <c r="K1963" i="1" s="1"/>
  <c r="G1963" i="1" a="1"/>
  <c r="G1963" i="1" s="1"/>
  <c r="F1961" i="1" a="1"/>
  <c r="F1961" i="1" s="1"/>
  <c r="M1962" i="1" a="1"/>
  <c r="M1962" i="1"/>
  <c r="H1962" i="1" a="1"/>
  <c r="H1962" i="1"/>
  <c r="P1962" i="1" a="1"/>
  <c r="P1962" i="1" s="1"/>
  <c r="J1963" i="1" a="1"/>
  <c r="J1963" i="1"/>
  <c r="K1962" i="1" a="1"/>
  <c r="K1962" i="1" s="1"/>
  <c r="O1962" i="1" a="1"/>
  <c r="O1962" i="1"/>
  <c r="H1964" i="1" a="1"/>
  <c r="H1964" i="1"/>
  <c r="I1962" i="1" a="1"/>
  <c r="I1962" i="1"/>
  <c r="F1964" i="1" a="1"/>
  <c r="F1964" i="1"/>
  <c r="F1963" i="1" a="1"/>
  <c r="F1963" i="1" s="1"/>
  <c r="P1961" i="1" a="1"/>
  <c r="P1961" i="1" s="1"/>
  <c r="I1961" i="1" a="1"/>
  <c r="I1961" i="1" s="1"/>
  <c r="G1961" i="1" a="1"/>
  <c r="G1961" i="1"/>
  <c r="J1961" i="1" a="1"/>
  <c r="J1961" i="1"/>
  <c r="O1961" i="1" a="1"/>
  <c r="O1961" i="1"/>
  <c r="F1962" i="1" a="1"/>
  <c r="F1962" i="1" s="1"/>
  <c r="L1962" i="1" a="1"/>
  <c r="L1962" i="1" s="1"/>
  <c r="L1964" i="1" a="1"/>
  <c r="L1964" i="1" s="1"/>
  <c r="K1964" i="1" a="1"/>
  <c r="K1964" i="1" s="1"/>
  <c r="M1961" i="1" a="1"/>
  <c r="M1961" i="1" s="1"/>
  <c r="J1962" i="1" a="1"/>
  <c r="J1962" i="1"/>
  <c r="H1963" i="1" a="1"/>
  <c r="H1963" i="1" s="1"/>
  <c r="N1962" i="1" a="1"/>
  <c r="N1962" i="1"/>
  <c r="G1962" i="1" a="1"/>
  <c r="G1962" i="1" s="1"/>
  <c r="J1964" i="1" a="1"/>
  <c r="J1964" i="1" s="1"/>
  <c r="I1964" i="1" a="1"/>
  <c r="I1964" i="1"/>
  <c r="L1963" i="1" a="1"/>
  <c r="L1963" i="1" s="1"/>
  <c r="N1961" i="1" a="1"/>
  <c r="N1961" i="1" s="1"/>
  <c r="L1961" i="1" a="1"/>
  <c r="L1961" i="1" s="1"/>
  <c r="K1961" i="1" a="1"/>
  <c r="K1961" i="1"/>
  <c r="G1964" i="1" a="1"/>
  <c r="G1964" i="1"/>
  <c r="H1961" i="1" a="1"/>
  <c r="H1961" i="1" s="1"/>
  <c r="Q1961" i="1" a="1"/>
  <c r="Q1961" i="1" s="1"/>
  <c r="Q1962" i="1" a="1"/>
  <c r="Q1962" i="1" s="1"/>
  <c r="Q1963" i="1" a="1"/>
  <c r="Q1963" i="1" s="1"/>
  <c r="P1963" i="1" a="1"/>
  <c r="P1963" i="1" s="1"/>
  <c r="Q1107" i="1"/>
  <c r="P1107" i="1"/>
  <c r="O1107" i="1"/>
  <c r="M1107" i="1"/>
  <c r="N1106" i="1"/>
  <c r="M1106" i="1"/>
  <c r="L1106" i="1"/>
  <c r="K1106" i="1"/>
  <c r="J1106" i="1"/>
  <c r="H1106" i="1"/>
  <c r="G1106" i="1"/>
  <c r="F1106" i="1"/>
  <c r="Q1104" i="1"/>
  <c r="P1104" i="1"/>
  <c r="O1104" i="1"/>
  <c r="N1104" i="1"/>
  <c r="M1104" i="1"/>
  <c r="L1104" i="1"/>
  <c r="K1104" i="1"/>
  <c r="I1104" i="1"/>
  <c r="H1104" i="1"/>
  <c r="F1104" i="1"/>
  <c r="Q1102" i="1"/>
  <c r="P1102" i="1"/>
  <c r="J1102" i="1"/>
  <c r="N1100" i="1"/>
  <c r="M1100" i="1"/>
  <c r="L1100" i="1"/>
  <c r="K1100" i="1"/>
  <c r="J1100" i="1"/>
  <c r="I1100" i="1"/>
  <c r="H1100" i="1"/>
  <c r="G1100" i="1"/>
  <c r="N1094" i="1"/>
  <c r="M1094" i="1"/>
  <c r="L1094" i="1"/>
  <c r="K1094" i="1"/>
  <c r="J1094" i="1"/>
  <c r="F1094" i="1"/>
  <c r="L1090" i="1"/>
  <c r="J1090" i="1"/>
  <c r="H1090" i="1"/>
  <c r="G1090" i="1"/>
  <c r="F1090" i="1"/>
  <c r="N1089" i="1"/>
  <c r="J1089" i="1"/>
  <c r="I1089" i="1"/>
  <c r="H1089" i="1"/>
  <c r="F1089" i="1"/>
  <c r="Q1087" i="1"/>
  <c r="P1087" i="1"/>
  <c r="O1087" i="1"/>
  <c r="N1087" i="1"/>
  <c r="M1087" i="1"/>
  <c r="L1087" i="1"/>
  <c r="K1087" i="1"/>
  <c r="N1085" i="1"/>
  <c r="M1085" i="1"/>
  <c r="J1085" i="1"/>
  <c r="H1085" i="1"/>
  <c r="F1085" i="1"/>
  <c r="Q1084" i="1"/>
  <c r="P1084" i="1"/>
  <c r="N1084" i="1"/>
  <c r="M1084" i="1"/>
  <c r="L1084" i="1"/>
  <c r="J1084" i="1"/>
  <c r="H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O1081" i="1"/>
  <c r="N1081" i="1"/>
  <c r="N1107" i="1" s="1"/>
  <c r="M1081" i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Q1080" i="1"/>
  <c r="Q1106" i="1" s="1"/>
  <c r="P1080" i="1"/>
  <c r="P1106" i="1" s="1"/>
  <c r="O1080" i="1"/>
  <c r="O1106" i="1" s="1"/>
  <c r="N1080" i="1"/>
  <c r="M1080" i="1"/>
  <c r="L1080" i="1"/>
  <c r="K1080" i="1"/>
  <c r="J1080" i="1"/>
  <c r="I1080" i="1"/>
  <c r="I1106" i="1" s="1"/>
  <c r="H1080" i="1"/>
  <c r="G1080" i="1"/>
  <c r="F1080" i="1"/>
  <c r="Q1078" i="1"/>
  <c r="P1078" i="1"/>
  <c r="O1078" i="1"/>
  <c r="N1078" i="1"/>
  <c r="M1078" i="1"/>
  <c r="L1078" i="1"/>
  <c r="K1078" i="1"/>
  <c r="J1078" i="1"/>
  <c r="J1104" i="1" s="1"/>
  <c r="I1078" i="1"/>
  <c r="H1078" i="1"/>
  <c r="G1078" i="1"/>
  <c r="G1104" i="1" s="1"/>
  <c r="F1078" i="1"/>
  <c r="Q1076" i="1"/>
  <c r="P1076" i="1"/>
  <c r="O1076" i="1"/>
  <c r="O1102" i="1" s="1"/>
  <c r="N1076" i="1"/>
  <c r="N1102" i="1" s="1"/>
  <c r="M1076" i="1"/>
  <c r="M1102" i="1" s="1"/>
  <c r="L1076" i="1"/>
  <c r="L1102" i="1" s="1"/>
  <c r="K1076" i="1"/>
  <c r="K1102" i="1" s="1"/>
  <c r="J1076" i="1"/>
  <c r="I1076" i="1"/>
  <c r="I1102" i="1" s="1"/>
  <c r="H1076" i="1"/>
  <c r="H1102" i="1" s="1"/>
  <c r="G1076" i="1"/>
  <c r="G1102" i="1" s="1"/>
  <c r="F1076" i="1"/>
  <c r="F1102" i="1" s="1"/>
  <c r="Q1074" i="1"/>
  <c r="Q1100" i="1" s="1"/>
  <c r="P1074" i="1"/>
  <c r="P1100" i="1" s="1"/>
  <c r="O1074" i="1"/>
  <c r="O1100" i="1" s="1"/>
  <c r="N1074" i="1"/>
  <c r="M1074" i="1"/>
  <c r="L1074" i="1"/>
  <c r="K1074" i="1"/>
  <c r="J1074" i="1"/>
  <c r="I1074" i="1"/>
  <c r="H1074" i="1"/>
  <c r="G1074" i="1"/>
  <c r="F1074" i="1"/>
  <c r="F1100" i="1" s="1"/>
  <c r="Q1068" i="1"/>
  <c r="Q1094" i="1" s="1"/>
  <c r="P1068" i="1"/>
  <c r="P1094" i="1" s="1"/>
  <c r="O1068" i="1"/>
  <c r="O1094" i="1" s="1"/>
  <c r="N1068" i="1"/>
  <c r="M1068" i="1"/>
  <c r="L1068" i="1"/>
  <c r="K1068" i="1"/>
  <c r="J1068" i="1"/>
  <c r="I1068" i="1"/>
  <c r="I1094" i="1" s="1"/>
  <c r="H1068" i="1"/>
  <c r="H1094" i="1" s="1"/>
  <c r="G1068" i="1"/>
  <c r="G1094" i="1" s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N1090" i="1" s="1"/>
  <c r="M1064" i="1"/>
  <c r="M1090" i="1" s="1"/>
  <c r="L1064" i="1"/>
  <c r="K1064" i="1"/>
  <c r="K1090" i="1" s="1"/>
  <c r="J1064" i="1"/>
  <c r="I1064" i="1"/>
  <c r="I1090" i="1" s="1"/>
  <c r="H1064" i="1"/>
  <c r="G1064" i="1"/>
  <c r="F1064" i="1"/>
  <c r="Q1063" i="1"/>
  <c r="Q1089" i="1" s="1"/>
  <c r="P1063" i="1"/>
  <c r="P1089" i="1" s="1"/>
  <c r="O1063" i="1"/>
  <c r="O1089" i="1" s="1"/>
  <c r="N1063" i="1"/>
  <c r="M1063" i="1"/>
  <c r="M1089" i="1" s="1"/>
  <c r="L1063" i="1"/>
  <c r="L1089" i="1" s="1"/>
  <c r="K1063" i="1"/>
  <c r="K1089" i="1" s="1"/>
  <c r="J1063" i="1"/>
  <c r="I1063" i="1"/>
  <c r="H1063" i="1"/>
  <c r="G1063" i="1"/>
  <c r="G1089" i="1" s="1"/>
  <c r="F1063" i="1"/>
  <c r="Q1061" i="1"/>
  <c r="P1061" i="1"/>
  <c r="O1061" i="1"/>
  <c r="N1061" i="1"/>
  <c r="M1061" i="1"/>
  <c r="L1061" i="1"/>
  <c r="K1061" i="1"/>
  <c r="J1061" i="1"/>
  <c r="J1087" i="1" s="1"/>
  <c r="I1061" i="1"/>
  <c r="I1087" i="1" s="1"/>
  <c r="H1061" i="1"/>
  <c r="H1087" i="1" s="1"/>
  <c r="G1061" i="1"/>
  <c r="G1087" i="1" s="1"/>
  <c r="F1061" i="1"/>
  <c r="F1087" i="1" s="1"/>
  <c r="Q1059" i="1"/>
  <c r="Q1085" i="1" s="1"/>
  <c r="P1059" i="1"/>
  <c r="P1085" i="1" s="1"/>
  <c r="O1059" i="1"/>
  <c r="O1085" i="1" s="1"/>
  <c r="N1059" i="1"/>
  <c r="M1059" i="1"/>
  <c r="L1059" i="1"/>
  <c r="L1085" i="1" s="1"/>
  <c r="K1059" i="1"/>
  <c r="K1085" i="1" s="1"/>
  <c r="J1059" i="1"/>
  <c r="I1059" i="1"/>
  <c r="I1085" i="1" s="1"/>
  <c r="H1059" i="1"/>
  <c r="G1059" i="1"/>
  <c r="G1085" i="1" s="1"/>
  <c r="F1059" i="1"/>
  <c r="Q1058" i="1"/>
  <c r="P1058" i="1"/>
  <c r="O1058" i="1"/>
  <c r="O1084" i="1" s="1"/>
  <c r="N1058" i="1"/>
  <c r="M1058" i="1"/>
  <c r="L1058" i="1"/>
  <c r="K1058" i="1"/>
  <c r="K1084" i="1" s="1"/>
  <c r="J1058" i="1"/>
  <c r="I1058" i="1"/>
  <c r="I1084" i="1" s="1"/>
  <c r="H1058" i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5" i="1"/>
  <c r="Q924" i="1" s="1"/>
  <c r="O925" i="1"/>
  <c r="O924" i="1" s="1"/>
  <c r="L925" i="1"/>
  <c r="L924" i="1" s="1"/>
  <c r="J925" i="1"/>
  <c r="J924" i="1" s="1"/>
  <c r="H925" i="1"/>
  <c r="H924" i="1" s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P901" i="1" s="1"/>
  <c r="O904" i="1"/>
  <c r="N904" i="1"/>
  <c r="M904" i="1"/>
  <c r="M901" i="1" s="1"/>
  <c r="L904" i="1"/>
  <c r="K904" i="1"/>
  <c r="J904" i="1"/>
  <c r="J901" i="1" s="1"/>
  <c r="I904" i="1"/>
  <c r="I901" i="1" s="1"/>
  <c r="H904" i="1"/>
  <c r="H901" i="1" s="1"/>
  <c r="G904" i="1"/>
  <c r="G901" i="1" s="1"/>
  <c r="F904" i="1"/>
  <c r="F901" i="1" s="1"/>
  <c r="O903" i="1"/>
  <c r="Q901" i="1"/>
  <c r="O901" i="1"/>
  <c r="N901" i="1"/>
  <c r="L901" i="1"/>
  <c r="K901" i="1"/>
  <c r="L899" i="1"/>
  <c r="J899" i="1"/>
  <c r="H899" i="1"/>
  <c r="G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Q899" i="1" s="1"/>
  <c r="P895" i="1"/>
  <c r="O895" i="1"/>
  <c r="N895" i="1"/>
  <c r="M895" i="1"/>
  <c r="L895" i="1"/>
  <c r="L902" i="1" s="1"/>
  <c r="K895" i="1"/>
  <c r="J895" i="1"/>
  <c r="I895" i="1"/>
  <c r="I902" i="1" s="1"/>
  <c r="H895" i="1"/>
  <c r="H902" i="1" s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J766" i="1" a="1"/>
  <c r="J766" i="1" s="1"/>
  <c r="J816" i="1" s="1" a="1"/>
  <c r="J816" i="1" s="1"/>
  <c r="G766" i="1" a="1"/>
  <c r="G766" i="1" s="1"/>
  <c r="Q766" i="1" a="1"/>
  <c r="Q766" i="1" s="1"/>
  <c r="Q816" i="1" s="1" a="1"/>
  <c r="M766" i="1" a="1"/>
  <c r="M766" i="1" s="1"/>
  <c r="M816" i="1" s="1" a="1"/>
  <c r="M816" i="1" s="1"/>
  <c r="P766" i="1" a="1"/>
  <c r="P766" i="1" s="1"/>
  <c r="N766" i="1" a="1"/>
  <c r="N766" i="1"/>
  <c r="N816" i="1" s="1" a="1"/>
  <c r="N816" i="1" s="1"/>
  <c r="F766" i="1" a="1"/>
  <c r="F766" i="1"/>
  <c r="K766" i="1" a="1"/>
  <c r="K766" i="1" s="1"/>
  <c r="H766" i="1" a="1"/>
  <c r="H766" i="1" s="1"/>
  <c r="O766" i="1" a="1"/>
  <c r="O766" i="1" s="1"/>
  <c r="L766" i="1" a="1"/>
  <c r="L766" i="1"/>
  <c r="I766" i="1" a="1"/>
  <c r="I766" i="1" s="1"/>
  <c r="I816" i="1" s="1" a="1"/>
  <c r="G1836" i="1" a="1"/>
  <c r="G1836" i="1" s="1"/>
  <c r="I1838" i="1" a="1"/>
  <c r="I1838" i="1" s="1"/>
  <c r="G1838" i="1" a="1"/>
  <c r="G1838" i="1" s="1"/>
  <c r="O1834" i="1" a="1"/>
  <c r="O1834" i="1"/>
  <c r="F1836" i="1" a="1"/>
  <c r="F1836" i="1" s="1"/>
  <c r="J1834" i="1" a="1"/>
  <c r="J1834" i="1" s="1"/>
  <c r="P1836" i="1" a="1"/>
  <c r="P1836" i="1" s="1"/>
  <c r="H1834" i="1" a="1"/>
  <c r="H1834" i="1" s="1"/>
  <c r="K1834" i="1" a="1"/>
  <c r="K1834" i="1" s="1"/>
  <c r="F1840" i="1" a="1"/>
  <c r="F1840" i="1" s="1"/>
  <c r="Q1836" i="1" a="1"/>
  <c r="Q1836" i="1"/>
  <c r="Q1838" i="1" a="1"/>
  <c r="Q1838" i="1"/>
  <c r="P1838" i="1" a="1"/>
  <c r="P1838" i="1"/>
  <c r="O1838" i="1" a="1"/>
  <c r="O1838" i="1"/>
  <c r="N1838" i="1" a="1"/>
  <c r="N1838" i="1" s="1"/>
  <c r="M1838" i="1" a="1"/>
  <c r="M1838" i="1" s="1"/>
  <c r="L1838" i="1" a="1"/>
  <c r="L1838" i="1"/>
  <c r="K1838" i="1" a="1"/>
  <c r="K1838" i="1"/>
  <c r="J1838" i="1" a="1"/>
  <c r="J1838" i="1"/>
  <c r="Q1834" i="1" a="1"/>
  <c r="Q1834" i="1" s="1"/>
  <c r="J1836" i="1" a="1"/>
  <c r="J1836" i="1" s="1"/>
  <c r="P1834" i="1" a="1"/>
  <c r="P1834" i="1" s="1"/>
  <c r="H1838" i="1" a="1"/>
  <c r="H1838" i="1" s="1"/>
  <c r="F1838" i="1" a="1"/>
  <c r="F1838" i="1" s="1"/>
  <c r="L1834" i="1" a="1"/>
  <c r="L1834" i="1" s="1"/>
  <c r="H1836" i="1" a="1"/>
  <c r="H1836" i="1" s="1"/>
  <c r="O1836" i="1" a="1"/>
  <c r="O1836" i="1" s="1"/>
  <c r="N1836" i="1" a="1"/>
  <c r="N1836" i="1"/>
  <c r="M1836" i="1" a="1"/>
  <c r="M1836" i="1"/>
  <c r="M1834" i="1" a="1"/>
  <c r="M1834" i="1" s="1"/>
  <c r="L1836" i="1" a="1"/>
  <c r="L1836" i="1"/>
  <c r="N1834" i="1" a="1"/>
  <c r="N1834" i="1" s="1"/>
  <c r="K1836" i="1" a="1"/>
  <c r="K1836" i="1"/>
  <c r="I1836" i="1" a="1"/>
  <c r="I1836" i="1"/>
  <c r="I1834" i="1" a="1"/>
  <c r="I1834" i="1"/>
  <c r="L1832" i="1" a="1"/>
  <c r="L1832" i="1"/>
  <c r="P1832" i="1" a="1"/>
  <c r="P1832" i="1" s="1"/>
  <c r="O1832" i="1" a="1"/>
  <c r="O1832" i="1" s="1"/>
  <c r="N1832" i="1" a="1"/>
  <c r="N1832" i="1" s="1"/>
  <c r="M1832" i="1" a="1"/>
  <c r="M1832" i="1"/>
  <c r="G1834" i="1" a="1"/>
  <c r="G1834" i="1"/>
  <c r="F1834" i="1" a="1"/>
  <c r="F1834" i="1"/>
  <c r="Q1832" i="1" a="1"/>
  <c r="Q1832" i="1" s="1"/>
  <c r="K1832" i="1" a="1"/>
  <c r="K1832" i="1" s="1"/>
  <c r="Q1831" i="1" a="1"/>
  <c r="Q1831" i="1" s="1"/>
  <c r="O1831" i="1" a="1"/>
  <c r="O1831" i="1"/>
  <c r="G1832" i="1" a="1"/>
  <c r="G1832" i="1"/>
  <c r="F1832" i="1" a="1"/>
  <c r="F1832" i="1" s="1"/>
  <c r="Q1829" i="1" a="1"/>
  <c r="Q1829" i="1" s="1"/>
  <c r="I1829" i="1" a="1"/>
  <c r="I1829" i="1"/>
  <c r="J1831" i="1" a="1"/>
  <c r="J1831" i="1"/>
  <c r="L1829" i="1" a="1"/>
  <c r="L1829" i="1" s="1"/>
  <c r="F1829" i="1" a="1"/>
  <c r="F1829" i="1" s="1"/>
  <c r="K1831" i="1" a="1"/>
  <c r="K1831" i="1" s="1"/>
  <c r="H1831" i="1" a="1"/>
  <c r="H1831" i="1" s="1"/>
  <c r="G1829" i="1" a="1"/>
  <c r="G1829" i="1" s="1"/>
  <c r="J1832" i="1" a="1"/>
  <c r="J1832" i="1"/>
  <c r="H1832" i="1" a="1"/>
  <c r="H1832" i="1" s="1"/>
  <c r="N1829" i="1" a="1"/>
  <c r="N1829" i="1" s="1"/>
  <c r="M1829" i="1" a="1"/>
  <c r="M1829" i="1" s="1"/>
  <c r="P1829" i="1" a="1"/>
  <c r="P1829" i="1" s="1"/>
  <c r="Q1827" i="1" a="1"/>
  <c r="Q1827" i="1"/>
  <c r="P1831" i="1" a="1"/>
  <c r="P1831" i="1" s="1"/>
  <c r="N1831" i="1" a="1"/>
  <c r="N1831" i="1"/>
  <c r="M1831" i="1" a="1"/>
  <c r="M1831" i="1"/>
  <c r="F1831" i="1" a="1"/>
  <c r="F1831" i="1" s="1"/>
  <c r="K1829" i="1" a="1"/>
  <c r="K1829" i="1" s="1"/>
  <c r="L1831" i="1" a="1"/>
  <c r="L1831" i="1" s="1"/>
  <c r="G1831" i="1" a="1"/>
  <c r="G1831" i="1"/>
  <c r="O1829" i="1" a="1"/>
  <c r="O1829" i="1"/>
  <c r="J1829" i="1" a="1"/>
  <c r="J1829" i="1"/>
  <c r="H1829" i="1" a="1"/>
  <c r="H1829" i="1" s="1"/>
  <c r="I1832" i="1" a="1"/>
  <c r="I1832" i="1" s="1"/>
  <c r="I1831" i="1" a="1"/>
  <c r="I1831" i="1" s="1"/>
  <c r="H1827" i="1" a="1"/>
  <c r="H1827" i="1" s="1"/>
  <c r="L1826" i="1" a="1"/>
  <c r="L1826" i="1" s="1"/>
  <c r="K1826" i="1" a="1"/>
  <c r="K1826" i="1" s="1"/>
  <c r="J1826" i="1" a="1"/>
  <c r="J1826" i="1" s="1"/>
  <c r="G1827" i="1" a="1"/>
  <c r="G1827" i="1" s="1"/>
  <c r="N1827" i="1" a="1"/>
  <c r="N1827" i="1"/>
  <c r="H1826" i="1" a="1"/>
  <c r="H1826" i="1" s="1"/>
  <c r="F1827" i="1" a="1"/>
  <c r="F1827" i="1" s="1"/>
  <c r="G1826" i="1" a="1"/>
  <c r="G1826" i="1" s="1"/>
  <c r="L1827" i="1" a="1"/>
  <c r="L1827" i="1" s="1"/>
  <c r="P1826" i="1" a="1"/>
  <c r="P1826" i="1" s="1"/>
  <c r="I1827" i="1" a="1"/>
  <c r="I1827" i="1" s="1"/>
  <c r="O1826" i="1" a="1"/>
  <c r="O1826" i="1" s="1"/>
  <c r="N1826" i="1" a="1"/>
  <c r="N1826" i="1" s="1"/>
  <c r="P1827" i="1" a="1"/>
  <c r="P1827" i="1"/>
  <c r="O1827" i="1" a="1"/>
  <c r="O1827" i="1"/>
  <c r="M1827" i="1" a="1"/>
  <c r="M1827" i="1" s="1"/>
  <c r="K1827" i="1" a="1"/>
  <c r="K1827" i="1" s="1"/>
  <c r="Q1826" i="1" a="1"/>
  <c r="Q1826" i="1" s="1"/>
  <c r="J1827" i="1" a="1"/>
  <c r="J1827" i="1"/>
  <c r="I1826" i="1" a="1"/>
  <c r="I1826" i="1" s="1"/>
  <c r="M1826" i="1" a="1"/>
  <c r="M1826" i="1" s="1"/>
  <c r="F1826" i="1" a="1"/>
  <c r="F1826" i="1" s="1"/>
  <c r="F2306" i="1" a="1"/>
  <c r="F2306" i="1"/>
  <c r="L2310" i="1" a="1"/>
  <c r="L2310" i="1"/>
  <c r="K2310" i="1" a="1"/>
  <c r="K2310" i="1" s="1"/>
  <c r="J2310" i="1" a="1"/>
  <c r="J2310" i="1"/>
  <c r="I2310" i="1" a="1"/>
  <c r="I2310" i="1" s="1"/>
  <c r="P2308" i="1" a="1"/>
  <c r="P2308" i="1" s="1"/>
  <c r="F2304" i="1" a="1"/>
  <c r="F2304" i="1"/>
  <c r="M2308" i="1" a="1"/>
  <c r="M2308" i="1"/>
  <c r="O2308" i="1" a="1"/>
  <c r="O2308" i="1" s="1"/>
  <c r="O2304" i="1" a="1"/>
  <c r="O2304" i="1" s="1"/>
  <c r="F2308" i="1" a="1"/>
  <c r="F2308" i="1"/>
  <c r="K2306" i="1" a="1"/>
  <c r="K2306" i="1" s="1"/>
  <c r="L2306" i="1" a="1"/>
  <c r="L2306" i="1" s="1"/>
  <c r="P2306" i="1" a="1"/>
  <c r="P2306" i="1"/>
  <c r="H2306" i="1" a="1"/>
  <c r="H2306" i="1" s="1"/>
  <c r="P2304" i="1" a="1"/>
  <c r="P2304" i="1" s="1"/>
  <c r="I2304" i="1" a="1"/>
  <c r="I2304" i="1" s="1"/>
  <c r="N2308" i="1" a="1"/>
  <c r="N2308" i="1"/>
  <c r="L2308" i="1" a="1"/>
  <c r="L2308" i="1"/>
  <c r="O2306" i="1" a="1"/>
  <c r="O2306" i="1"/>
  <c r="N2304" i="1" a="1"/>
  <c r="N2304" i="1"/>
  <c r="I2308" i="1" a="1"/>
  <c r="I2308" i="1"/>
  <c r="Q2312" i="1" a="1"/>
  <c r="Q2312" i="1" s="1"/>
  <c r="N2306" i="1" a="1"/>
  <c r="N2306" i="1" s="1"/>
  <c r="P2312" i="1" a="1"/>
  <c r="P2312" i="1"/>
  <c r="N2310" i="1" a="1"/>
  <c r="N2310" i="1"/>
  <c r="Q2308" i="1" a="1"/>
  <c r="Q2308" i="1"/>
  <c r="O2312" i="1" a="1"/>
  <c r="O2312" i="1"/>
  <c r="I2306" i="1" a="1"/>
  <c r="I2306" i="1" s="1"/>
  <c r="H2308" i="1" a="1"/>
  <c r="H2308" i="1"/>
  <c r="G2306" i="1" a="1"/>
  <c r="G2306" i="1" s="1"/>
  <c r="M2306" i="1" a="1"/>
  <c r="M2306" i="1" s="1"/>
  <c r="Q2304" i="1" a="1"/>
  <c r="Q2304" i="1"/>
  <c r="N2312" i="1" a="1"/>
  <c r="N2312" i="1" s="1"/>
  <c r="J2312" i="1" a="1"/>
  <c r="J2312" i="1" s="1"/>
  <c r="M2312" i="1" a="1"/>
  <c r="M2312" i="1" s="1"/>
  <c r="L2312" i="1" a="1"/>
  <c r="L2312" i="1" s="1"/>
  <c r="F2310" i="1" a="1"/>
  <c r="F2310" i="1" s="1"/>
  <c r="J2304" i="1" a="1"/>
  <c r="J2304" i="1" s="1"/>
  <c r="J2308" i="1" a="1"/>
  <c r="J2308" i="1" s="1"/>
  <c r="I2312" i="1" a="1"/>
  <c r="I2312" i="1" s="1"/>
  <c r="G2312" i="1" a="1"/>
  <c r="G2312" i="1"/>
  <c r="F2312" i="1" a="1"/>
  <c r="F2312" i="1"/>
  <c r="L2304" i="1" a="1"/>
  <c r="L2304" i="1" s="1"/>
  <c r="P2310" i="1" a="1"/>
  <c r="P2310" i="1" s="1"/>
  <c r="H2304" i="1" a="1"/>
  <c r="H2304" i="1"/>
  <c r="Q2306" i="1" a="1"/>
  <c r="Q2306" i="1"/>
  <c r="H2310" i="1" a="1"/>
  <c r="H2310" i="1" s="1"/>
  <c r="J2306" i="1" a="1"/>
  <c r="J2306" i="1" s="1"/>
  <c r="M2304" i="1" a="1"/>
  <c r="M2304" i="1" s="1"/>
  <c r="K2308" i="1" a="1"/>
  <c r="K2308" i="1" s="1"/>
  <c r="K2304" i="1" a="1"/>
  <c r="K2304" i="1" s="1"/>
  <c r="G2308" i="1" a="1"/>
  <c r="G2308" i="1" s="1"/>
  <c r="K2312" i="1" a="1"/>
  <c r="K2312" i="1" s="1"/>
  <c r="H2312" i="1" a="1"/>
  <c r="H2312" i="1" s="1"/>
  <c r="Q2310" i="1" a="1"/>
  <c r="Q2310" i="1" s="1"/>
  <c r="G2310" i="1" a="1"/>
  <c r="G2310" i="1" s="1"/>
  <c r="G2304" i="1" a="1"/>
  <c r="G2304" i="1" s="1"/>
  <c r="O2310" i="1" a="1"/>
  <c r="O2310" i="1" s="1"/>
  <c r="M2310" i="1" a="1"/>
  <c r="M2310" i="1" s="1"/>
  <c r="I2298" i="1" a="1"/>
  <c r="I2298" i="1" s="1"/>
  <c r="G2297" i="1" a="1"/>
  <c r="G2297" i="1"/>
  <c r="N2300" i="1" a="1"/>
  <c r="N2300" i="1"/>
  <c r="N2297" i="1" a="1"/>
  <c r="N2297" i="1"/>
  <c r="N2303" i="1" a="1"/>
  <c r="N2303" i="1" s="1"/>
  <c r="L2303" i="1" a="1"/>
  <c r="L2303" i="1" s="1"/>
  <c r="H2303" i="1" a="1"/>
  <c r="H2303" i="1" s="1"/>
  <c r="I2302" i="1" a="1"/>
  <c r="I2302" i="1" s="1"/>
  <c r="P2298" i="1" a="1"/>
  <c r="P2298" i="1" s="1"/>
  <c r="M2300" i="1" a="1"/>
  <c r="M2300" i="1" s="1"/>
  <c r="L2297" i="1" a="1"/>
  <c r="L2297" i="1" s="1"/>
  <c r="H2300" i="1" a="1"/>
  <c r="H2300" i="1" s="1"/>
  <c r="G2303" i="1" a="1"/>
  <c r="G2303" i="1" s="1"/>
  <c r="Q2298" i="1" a="1"/>
  <c r="Q2298" i="1"/>
  <c r="N2302" i="1" a="1"/>
  <c r="N2302" i="1"/>
  <c r="Q2297" i="1" a="1"/>
  <c r="Q2297" i="1"/>
  <c r="P2302" i="1" a="1"/>
  <c r="P2302" i="1"/>
  <c r="M2302" i="1" a="1"/>
  <c r="M2302" i="1" s="1"/>
  <c r="G2298" i="1" a="1"/>
  <c r="G2298" i="1" s="1"/>
  <c r="O2300" i="1" a="1"/>
  <c r="O2300" i="1"/>
  <c r="F2298" i="1" a="1"/>
  <c r="F2298" i="1"/>
  <c r="F2297" i="1" a="1"/>
  <c r="F2297" i="1"/>
  <c r="J2298" i="1" a="1"/>
  <c r="J2298" i="1"/>
  <c r="M2303" i="1" a="1"/>
  <c r="M2303" i="1"/>
  <c r="J2300" i="1" a="1"/>
  <c r="J2300" i="1"/>
  <c r="K2303" i="1" a="1"/>
  <c r="K2303" i="1"/>
  <c r="F2303" i="1" a="1"/>
  <c r="F2303" i="1" s="1"/>
  <c r="F2300" i="1" a="1"/>
  <c r="F2300" i="1" s="1"/>
  <c r="N2298" i="1" a="1"/>
  <c r="N2298" i="1" s="1"/>
  <c r="L2302" i="1" a="1"/>
  <c r="L2302" i="1" s="1"/>
  <c r="L2298" i="1" a="1"/>
  <c r="L2298" i="1"/>
  <c r="H2302" i="1" a="1"/>
  <c r="H2302" i="1"/>
  <c r="I2300" i="1" a="1"/>
  <c r="I2300" i="1"/>
  <c r="O2298" i="1" a="1"/>
  <c r="O2298" i="1" s="1"/>
  <c r="H2297" i="1" a="1"/>
  <c r="H2297" i="1" s="1"/>
  <c r="F2302" i="1" a="1"/>
  <c r="F2302" i="1"/>
  <c r="K2298" i="1" a="1"/>
  <c r="K2298" i="1"/>
  <c r="O2297" i="1" a="1"/>
  <c r="O2297" i="1"/>
  <c r="M2298" i="1" a="1"/>
  <c r="M2298" i="1"/>
  <c r="H2298" i="1" a="1"/>
  <c r="H2298" i="1"/>
  <c r="I2297" i="1" a="1"/>
  <c r="I2297" i="1" s="1"/>
  <c r="K2297" i="1" a="1"/>
  <c r="K2297" i="1" s="1"/>
  <c r="G2302" i="1" a="1"/>
  <c r="G2302" i="1"/>
  <c r="K2300" i="1" a="1"/>
  <c r="K2300" i="1"/>
  <c r="G2300" i="1" a="1"/>
  <c r="G2300" i="1"/>
  <c r="P2297" i="1" a="1"/>
  <c r="P2297" i="1"/>
  <c r="J2297" i="1" a="1"/>
  <c r="J2297" i="1" s="1"/>
  <c r="Q2303" i="1" a="1"/>
  <c r="Q2303" i="1"/>
  <c r="O2302" i="1" a="1"/>
  <c r="O2302" i="1" s="1"/>
  <c r="P2303" i="1" a="1"/>
  <c r="P2303" i="1" s="1"/>
  <c r="O2303" i="1" a="1"/>
  <c r="O2303" i="1"/>
  <c r="J2303" i="1" a="1"/>
  <c r="J2303" i="1"/>
  <c r="I2303" i="1" a="1"/>
  <c r="I2303" i="1"/>
  <c r="Q2302" i="1" a="1"/>
  <c r="Q2302" i="1"/>
  <c r="P2300" i="1" a="1"/>
  <c r="P2300" i="1" s="1"/>
  <c r="K2302" i="1" a="1"/>
  <c r="K2302" i="1" s="1"/>
  <c r="J2302" i="1" a="1"/>
  <c r="J2302" i="1" s="1"/>
  <c r="M2297" i="1" a="1"/>
  <c r="M2297" i="1" s="1"/>
  <c r="L2300" i="1" a="1"/>
  <c r="L2300" i="1" s="1"/>
  <c r="Q2300" i="1" a="1"/>
  <c r="Q2300" i="1"/>
  <c r="N2290" i="1" a="1"/>
  <c r="N2290" i="1"/>
  <c r="Q2292" i="1" a="1"/>
  <c r="Q2292" i="1"/>
  <c r="G2290" i="1" a="1"/>
  <c r="G2290" i="1" s="1"/>
  <c r="M2288" i="1" a="1"/>
  <c r="M2288" i="1"/>
  <c r="M2290" i="1" a="1"/>
  <c r="M2290" i="1" s="1"/>
  <c r="N2292" i="1" a="1"/>
  <c r="N2292" i="1" s="1"/>
  <c r="G2292" i="1" a="1"/>
  <c r="G2292" i="1"/>
  <c r="K2290" i="1" a="1"/>
  <c r="K2290" i="1"/>
  <c r="H2288" i="1" a="1"/>
  <c r="H2288" i="1" s="1"/>
  <c r="L2292" i="1" a="1"/>
  <c r="L2292" i="1" s="1"/>
  <c r="I2292" i="1" a="1"/>
  <c r="I2292" i="1" s="1"/>
  <c r="P2290" i="1" a="1"/>
  <c r="P2290" i="1"/>
  <c r="I2290" i="1" a="1"/>
  <c r="I2290" i="1"/>
  <c r="N2288" i="1" a="1"/>
  <c r="N2288" i="1"/>
  <c r="Q2286" i="1" a="1"/>
  <c r="Q2286" i="1" s="1"/>
  <c r="F2288" i="1" a="1"/>
  <c r="F2288" i="1" s="1"/>
  <c r="L2290" i="1" a="1"/>
  <c r="L2290" i="1" s="1"/>
  <c r="J2290" i="1" a="1"/>
  <c r="J2290" i="1"/>
  <c r="H2294" i="1" a="1"/>
  <c r="H2294" i="1"/>
  <c r="K2292" i="1" a="1"/>
  <c r="K2292" i="1" s="1"/>
  <c r="H2292" i="1" a="1"/>
  <c r="H2292" i="1" s="1"/>
  <c r="F2292" i="1" a="1"/>
  <c r="F2292" i="1"/>
  <c r="J2294" i="1" a="1"/>
  <c r="J2294" i="1" s="1"/>
  <c r="Q2290" i="1" a="1"/>
  <c r="Q2290" i="1" s="1"/>
  <c r="F2290" i="1" a="1"/>
  <c r="F2290" i="1" s="1"/>
  <c r="Q2288" i="1" a="1"/>
  <c r="Q2288" i="1" s="1"/>
  <c r="P2286" i="1" a="1"/>
  <c r="P2286" i="1" s="1"/>
  <c r="H2290" i="1" a="1"/>
  <c r="H2290" i="1" s="1"/>
  <c r="G2294" i="1" a="1"/>
  <c r="G2294" i="1"/>
  <c r="O2290" i="1" a="1"/>
  <c r="O2290" i="1"/>
  <c r="J2292" i="1" a="1"/>
  <c r="J2292" i="1"/>
  <c r="M2294" i="1" a="1"/>
  <c r="M2294" i="1" s="1"/>
  <c r="I2288" i="1" a="1"/>
  <c r="I2288" i="1" s="1"/>
  <c r="O2292" i="1" a="1"/>
  <c r="O2292" i="1" s="1"/>
  <c r="N2294" i="1" a="1"/>
  <c r="N2294" i="1"/>
  <c r="I2294" i="1" a="1"/>
  <c r="I2294" i="1" s="1"/>
  <c r="G2288" i="1" a="1"/>
  <c r="G2288" i="1" s="1"/>
  <c r="P2294" i="1" a="1"/>
  <c r="P2294" i="1" s="1"/>
  <c r="M2292" i="1" a="1"/>
  <c r="M2292" i="1" s="1"/>
  <c r="L2288" i="1" a="1"/>
  <c r="L2288" i="1" s="1"/>
  <c r="J2288" i="1" a="1"/>
  <c r="J2288" i="1"/>
  <c r="O2294" i="1" a="1"/>
  <c r="O2294" i="1"/>
  <c r="P2288" i="1" a="1"/>
  <c r="P2288" i="1"/>
  <c r="O2288" i="1" a="1"/>
  <c r="O2288" i="1"/>
  <c r="F2294" i="1" a="1"/>
  <c r="F2294" i="1"/>
  <c r="P2292" i="1" a="1"/>
  <c r="P2292" i="1" s="1"/>
  <c r="Q2294" i="1" a="1"/>
  <c r="Q2294" i="1" s="1"/>
  <c r="L2294" i="1" a="1"/>
  <c r="L2294" i="1" s="1"/>
  <c r="K2288" i="1" a="1"/>
  <c r="K2288" i="1" s="1"/>
  <c r="K2294" i="1" a="1"/>
  <c r="K2294" i="1" s="1"/>
  <c r="G2284" i="1" a="1"/>
  <c r="G2284" i="1" s="1"/>
  <c r="I2284" i="1" a="1"/>
  <c r="I2284" i="1" s="1"/>
  <c r="O2282" i="1" a="1"/>
  <c r="O2282" i="1" s="1"/>
  <c r="O2280" i="1" a="1"/>
  <c r="O2280" i="1" s="1"/>
  <c r="H2284" i="1" a="1"/>
  <c r="H2284" i="1" s="1"/>
  <c r="K2282" i="1" a="1"/>
  <c r="K2282" i="1" s="1"/>
  <c r="O2281" i="1" a="1"/>
  <c r="O2281" i="1" s="1"/>
  <c r="I2281" i="1" a="1"/>
  <c r="I2281" i="1"/>
  <c r="F2281" i="1" a="1"/>
  <c r="F2281" i="1"/>
  <c r="J2280" i="1" a="1"/>
  <c r="J2280" i="1"/>
  <c r="N2281" i="1" a="1"/>
  <c r="N2281" i="1"/>
  <c r="L2282" i="1" a="1"/>
  <c r="L2282" i="1" s="1"/>
  <c r="J2281" i="1" a="1"/>
  <c r="J2281" i="1" s="1"/>
  <c r="K2281" i="1" a="1"/>
  <c r="K2281" i="1"/>
  <c r="Q2282" i="1" a="1"/>
  <c r="Q2282" i="1" s="1"/>
  <c r="P2282" i="1" a="1"/>
  <c r="P2282" i="1"/>
  <c r="H2281" i="1" a="1"/>
  <c r="H2281" i="1"/>
  <c r="K2280" i="1" a="1"/>
  <c r="K2280" i="1"/>
  <c r="L2281" i="1" a="1"/>
  <c r="L2281" i="1" s="1"/>
  <c r="O2284" i="1" a="1"/>
  <c r="O2284" i="1"/>
  <c r="F2280" i="1" a="1"/>
  <c r="F2280" i="1"/>
  <c r="L2284" i="1" a="1"/>
  <c r="L2284" i="1"/>
  <c r="P2278" i="1" a="1"/>
  <c r="P2278" i="1"/>
  <c r="M2280" i="1" a="1"/>
  <c r="M2280" i="1"/>
  <c r="P2284" i="1" a="1"/>
  <c r="P2284" i="1"/>
  <c r="O2286" i="1" a="1"/>
  <c r="O2286" i="1"/>
  <c r="N2286" i="1" a="1"/>
  <c r="N2286" i="1" s="1"/>
  <c r="I2286" i="1" a="1"/>
  <c r="I2286" i="1" s="1"/>
  <c r="G2282" i="1" a="1"/>
  <c r="G2282" i="1" s="1"/>
  <c r="F2282" i="1" a="1"/>
  <c r="F2282" i="1" s="1"/>
  <c r="M2286" i="1" a="1"/>
  <c r="M2286" i="1"/>
  <c r="G2286" i="1" a="1"/>
  <c r="G2286" i="1"/>
  <c r="J2282" i="1" a="1"/>
  <c r="J2282" i="1"/>
  <c r="P2280" i="1" a="1"/>
  <c r="P2280" i="1" s="1"/>
  <c r="P2281" i="1" a="1"/>
  <c r="P2281" i="1" s="1"/>
  <c r="L2286" i="1" a="1"/>
  <c r="L2286" i="1" s="1"/>
  <c r="Q2278" i="1" a="1"/>
  <c r="Q2278" i="1"/>
  <c r="K2284" i="1" a="1"/>
  <c r="K2284" i="1"/>
  <c r="J2284" i="1" a="1"/>
  <c r="J2284" i="1"/>
  <c r="G2280" i="1" a="1"/>
  <c r="G2280" i="1"/>
  <c r="I2282" i="1" a="1"/>
  <c r="I2282" i="1" s="1"/>
  <c r="I2280" i="1" a="1"/>
  <c r="I2280" i="1"/>
  <c r="F2284" i="1" a="1"/>
  <c r="F2284" i="1" s="1"/>
  <c r="K2286" i="1" a="1"/>
  <c r="K2286" i="1"/>
  <c r="J2286" i="1" a="1"/>
  <c r="J2286" i="1"/>
  <c r="Q2281" i="1" a="1"/>
  <c r="Q2281" i="1" s="1"/>
  <c r="H2286" i="1" a="1"/>
  <c r="H2286" i="1"/>
  <c r="F2286" i="1" a="1"/>
  <c r="F2286" i="1" s="1"/>
  <c r="M2282" i="1" a="1"/>
  <c r="M2282" i="1"/>
  <c r="H2280" i="1" a="1"/>
  <c r="H2280" i="1"/>
  <c r="M2281" i="1" a="1"/>
  <c r="M2281" i="1"/>
  <c r="N2282" i="1" a="1"/>
  <c r="N2282" i="1"/>
  <c r="N2280" i="1" a="1"/>
  <c r="N2280" i="1"/>
  <c r="L2280" i="1" a="1"/>
  <c r="L2280" i="1"/>
  <c r="Q2284" i="1" a="1"/>
  <c r="Q2284" i="1"/>
  <c r="N2284" i="1" a="1"/>
  <c r="N2284" i="1" s="1"/>
  <c r="H2282" i="1" a="1"/>
  <c r="H2282" i="1" s="1"/>
  <c r="G2281" i="1" a="1"/>
  <c r="G2281" i="1"/>
  <c r="Q2280" i="1" a="1"/>
  <c r="Q2280" i="1"/>
  <c r="M2284" i="1" a="1"/>
  <c r="M2284" i="1"/>
  <c r="Q2274" i="1" a="1"/>
  <c r="Q2274" i="1" s="1"/>
  <c r="L2274" i="1" a="1"/>
  <c r="L2274" i="1"/>
  <c r="J2274" i="1" a="1"/>
  <c r="J2274" i="1" s="1"/>
  <c r="J2271" i="1" a="1"/>
  <c r="J2271" i="1" s="1"/>
  <c r="P2274" i="1" a="1"/>
  <c r="P2274" i="1" s="1"/>
  <c r="H2277" i="1" a="1"/>
  <c r="H2277" i="1"/>
  <c r="I2275" i="1" a="1"/>
  <c r="I2275" i="1"/>
  <c r="J2275" i="1" a="1"/>
  <c r="J2275" i="1"/>
  <c r="O2274" i="1" a="1"/>
  <c r="O2274" i="1"/>
  <c r="K2274" i="1" a="1"/>
  <c r="K2274" i="1"/>
  <c r="O2278" i="1" a="1"/>
  <c r="O2278" i="1" s="1"/>
  <c r="G2277" i="1" a="1"/>
  <c r="G2277" i="1"/>
  <c r="H2275" i="1" a="1"/>
  <c r="H2275" i="1" s="1"/>
  <c r="Q2275" i="1" a="1"/>
  <c r="Q2275" i="1"/>
  <c r="K2271" i="1" a="1"/>
  <c r="K2271" i="1" s="1"/>
  <c r="N2278" i="1" a="1"/>
  <c r="N2278" i="1" s="1"/>
  <c r="M2278" i="1" a="1"/>
  <c r="M2278" i="1" s="1"/>
  <c r="L2278" i="1" a="1"/>
  <c r="L2278" i="1"/>
  <c r="Q2277" i="1" a="1"/>
  <c r="Q2277" i="1"/>
  <c r="K2277" i="1" a="1"/>
  <c r="K2277" i="1"/>
  <c r="F2275" i="1" a="1"/>
  <c r="F2275" i="1"/>
  <c r="H2274" i="1" a="1"/>
  <c r="H2274" i="1"/>
  <c r="J2278" i="1" a="1"/>
  <c r="J2278" i="1"/>
  <c r="O2277" i="1" a="1"/>
  <c r="O2277" i="1"/>
  <c r="K2278" i="1" a="1"/>
  <c r="K2278" i="1" s="1"/>
  <c r="G2278" i="1" a="1"/>
  <c r="G2278" i="1"/>
  <c r="J2277" i="1" a="1"/>
  <c r="J2277" i="1"/>
  <c r="G2274" i="1" a="1"/>
  <c r="G2274" i="1" s="1"/>
  <c r="F2271" i="1" a="1"/>
  <c r="F2271" i="1" s="1"/>
  <c r="I2277" i="1" a="1"/>
  <c r="I2277" i="1"/>
  <c r="M2274" i="1" a="1"/>
  <c r="M2274" i="1"/>
  <c r="F2274" i="1" a="1"/>
  <c r="F2274" i="1" s="1"/>
  <c r="I2278" i="1" a="1"/>
  <c r="I2278" i="1" s="1"/>
  <c r="H2278" i="1" a="1"/>
  <c r="H2278" i="1" s="1"/>
  <c r="H2271" i="1" a="1"/>
  <c r="H2271" i="1"/>
  <c r="P2271" i="1" a="1"/>
  <c r="P2271" i="1" s="1"/>
  <c r="F2278" i="1" a="1"/>
  <c r="F2278" i="1" s="1"/>
  <c r="P2277" i="1" a="1"/>
  <c r="P2277" i="1"/>
  <c r="N2275" i="1" a="1"/>
  <c r="N2275" i="1" s="1"/>
  <c r="N2277" i="1" a="1"/>
  <c r="N2277" i="1" s="1"/>
  <c r="I2271" i="1" a="1"/>
  <c r="I2271" i="1" s="1"/>
  <c r="L2275" i="1" a="1"/>
  <c r="L2275" i="1" s="1"/>
  <c r="G2271" i="1" a="1"/>
  <c r="G2271" i="1" s="1"/>
  <c r="M2271" i="1" a="1"/>
  <c r="M2271" i="1" s="1"/>
  <c r="N2274" i="1" a="1"/>
  <c r="N2274" i="1"/>
  <c r="N2271" i="1" a="1"/>
  <c r="N2271" i="1" s="1"/>
  <c r="M2277" i="1" a="1"/>
  <c r="M2277" i="1"/>
  <c r="L2277" i="1" a="1"/>
  <c r="L2277" i="1"/>
  <c r="L2271" i="1" a="1"/>
  <c r="L2271" i="1"/>
  <c r="F2277" i="1" a="1"/>
  <c r="F2277" i="1"/>
  <c r="I2274" i="1" a="1"/>
  <c r="I2274" i="1" s="1"/>
  <c r="P2275" i="1" a="1"/>
  <c r="P2275" i="1"/>
  <c r="O2275" i="1" a="1"/>
  <c r="O2275" i="1" s="1"/>
  <c r="M2275" i="1" a="1"/>
  <c r="M2275" i="1" s="1"/>
  <c r="K2275" i="1" a="1"/>
  <c r="K2275" i="1" s="1"/>
  <c r="Q2271" i="1" a="1"/>
  <c r="Q2271" i="1" s="1"/>
  <c r="G2275" i="1" a="1"/>
  <c r="G2275" i="1" s="1"/>
  <c r="O2271" i="1" a="1"/>
  <c r="O2271" i="1"/>
  <c r="I2265" i="1" a="1"/>
  <c r="I2265" i="1" s="1"/>
  <c r="O2261" i="1" a="1"/>
  <c r="O2261" i="1"/>
  <c r="Q2263" i="1" a="1"/>
  <c r="Q2263" i="1" s="1"/>
  <c r="M2263" i="1" a="1"/>
  <c r="M2263" i="1" s="1"/>
  <c r="Q2261" i="1" a="1"/>
  <c r="Q2261" i="1" s="1"/>
  <c r="J2267" i="1" a="1"/>
  <c r="J2267" i="1"/>
  <c r="I2267" i="1" a="1"/>
  <c r="I2267" i="1" s="1"/>
  <c r="J2265" i="1" a="1"/>
  <c r="J2265" i="1"/>
  <c r="J2261" i="1" a="1"/>
  <c r="J2261" i="1" s="1"/>
  <c r="N2265" i="1" a="1"/>
  <c r="N2265" i="1" s="1"/>
  <c r="H2263" i="1" a="1"/>
  <c r="H2263" i="1" s="1"/>
  <c r="P2261" i="1" a="1"/>
  <c r="P2261" i="1" s="1"/>
  <c r="Q2269" i="1" a="1"/>
  <c r="Q2269" i="1" s="1"/>
  <c r="N2267" i="1" a="1"/>
  <c r="N2267" i="1" s="1"/>
  <c r="G2267" i="1" a="1"/>
  <c r="G2267" i="1" s="1"/>
  <c r="P2265" i="1" a="1"/>
  <c r="P2265" i="1" s="1"/>
  <c r="P2269" i="1" a="1"/>
  <c r="P2269" i="1" s="1"/>
  <c r="Q2267" i="1" a="1"/>
  <c r="Q2267" i="1"/>
  <c r="G2265" i="1" a="1"/>
  <c r="G2265" i="1"/>
  <c r="N2261" i="1" a="1"/>
  <c r="N2261" i="1"/>
  <c r="L2263" i="1" a="1"/>
  <c r="L2263" i="1" s="1"/>
  <c r="F2269" i="1" a="1"/>
  <c r="F2269" i="1"/>
  <c r="M2267" i="1" a="1"/>
  <c r="M2267" i="1" s="1"/>
  <c r="P2267" i="1" a="1"/>
  <c r="P2267" i="1" s="1"/>
  <c r="K2267" i="1" a="1"/>
  <c r="K2267" i="1" s="1"/>
  <c r="F2265" i="1" a="1"/>
  <c r="F2265" i="1" s="1"/>
  <c r="P2263" i="1" a="1"/>
  <c r="P2263" i="1" s="1"/>
  <c r="G2263" i="1" a="1"/>
  <c r="G2263" i="1" s="1"/>
  <c r="F2267" i="1" a="1"/>
  <c r="F2267" i="1" s="1"/>
  <c r="O2263" i="1" a="1"/>
  <c r="O2263" i="1" s="1"/>
  <c r="I2269" i="1" a="1"/>
  <c r="I2269" i="1" s="1"/>
  <c r="G2269" i="1" a="1"/>
  <c r="G2269" i="1" s="1"/>
  <c r="K2263" i="1" a="1"/>
  <c r="K2263" i="1" s="1"/>
  <c r="F2263" i="1" a="1"/>
  <c r="F2263" i="1" s="1"/>
  <c r="O2269" i="1" a="1"/>
  <c r="O2269" i="1"/>
  <c r="N2269" i="1" a="1"/>
  <c r="N2269" i="1" s="1"/>
  <c r="N2263" i="1" a="1"/>
  <c r="N2263" i="1" s="1"/>
  <c r="M2269" i="1" a="1"/>
  <c r="M2269" i="1"/>
  <c r="L2269" i="1" a="1"/>
  <c r="L2269" i="1"/>
  <c r="K2269" i="1" a="1"/>
  <c r="K2269" i="1"/>
  <c r="K2261" i="1" a="1"/>
  <c r="K2261" i="1"/>
  <c r="J2269" i="1" a="1"/>
  <c r="J2269" i="1" s="1"/>
  <c r="L2265" i="1" a="1"/>
  <c r="L2265" i="1" s="1"/>
  <c r="I2263" i="1" a="1"/>
  <c r="I2263" i="1" s="1"/>
  <c r="M2261" i="1" a="1"/>
  <c r="M2261" i="1" s="1"/>
  <c r="J2263" i="1" a="1"/>
  <c r="J2263" i="1" s="1"/>
  <c r="H2269" i="1" a="1"/>
  <c r="H2269" i="1"/>
  <c r="L2267" i="1" a="1"/>
  <c r="L2267" i="1"/>
  <c r="O2267" i="1" a="1"/>
  <c r="O2267" i="1"/>
  <c r="H2265" i="1" a="1"/>
  <c r="H2265" i="1"/>
  <c r="H2267" i="1" a="1"/>
  <c r="H2267" i="1" s="1"/>
  <c r="L2261" i="1" a="1"/>
  <c r="L2261" i="1" s="1"/>
  <c r="Q2265" i="1" a="1"/>
  <c r="Q2265" i="1" s="1"/>
  <c r="O2265" i="1" a="1"/>
  <c r="O2265" i="1" s="1"/>
  <c r="M2265" i="1" a="1"/>
  <c r="M2265" i="1"/>
  <c r="K2265" i="1" a="1"/>
  <c r="K2265" i="1"/>
  <c r="J2258" i="1" a="1"/>
  <c r="J2258" i="1" s="1"/>
  <c r="F2258" i="1" a="1"/>
  <c r="F2258" i="1" s="1"/>
  <c r="K2256" i="1" a="1"/>
  <c r="K2256" i="1" s="1"/>
  <c r="I2256" i="1" a="1"/>
  <c r="I2256" i="1" s="1"/>
  <c r="P2258" i="1" a="1"/>
  <c r="P2258" i="1" s="1"/>
  <c r="I2255" i="1" a="1"/>
  <c r="I2255" i="1" s="1"/>
  <c r="N2258" i="1" a="1"/>
  <c r="N2258" i="1" s="1"/>
  <c r="M2258" i="1" a="1"/>
  <c r="M2258" i="1"/>
  <c r="K2255" i="1" a="1"/>
  <c r="K2255" i="1" s="1"/>
  <c r="L2258" i="1" a="1"/>
  <c r="L2258" i="1" s="1"/>
  <c r="H2256" i="1" a="1"/>
  <c r="H2256" i="1" s="1"/>
  <c r="Q2256" i="1" a="1"/>
  <c r="Q2256" i="1" s="1"/>
  <c r="Q2255" i="1" a="1"/>
  <c r="Q2255" i="1"/>
  <c r="N2255" i="1" a="1"/>
  <c r="N2255" i="1" s="1"/>
  <c r="M2256" i="1" a="1"/>
  <c r="M2256" i="1" s="1"/>
  <c r="O2252" i="1" a="1"/>
  <c r="O2252" i="1" s="1"/>
  <c r="J2256" i="1" a="1"/>
  <c r="J2256" i="1" s="1"/>
  <c r="P2255" i="1" a="1"/>
  <c r="P2255" i="1" s="1"/>
  <c r="J2255" i="1" a="1"/>
  <c r="J2255" i="1" s="1"/>
  <c r="P2252" i="1" a="1"/>
  <c r="P2252" i="1"/>
  <c r="Q2252" i="1" a="1"/>
  <c r="Q2252" i="1"/>
  <c r="H2255" i="1" a="1"/>
  <c r="H2255" i="1"/>
  <c r="M2252" i="1" a="1"/>
  <c r="M2252" i="1" s="1"/>
  <c r="O2256" i="1" a="1"/>
  <c r="O2256" i="1" s="1"/>
  <c r="G2256" i="1" a="1"/>
  <c r="G2256" i="1"/>
  <c r="K2258" i="1" a="1"/>
  <c r="K2258" i="1" s="1"/>
  <c r="I2258" i="1" a="1"/>
  <c r="I2258" i="1"/>
  <c r="P2256" i="1" a="1"/>
  <c r="P2256" i="1" s="1"/>
  <c r="F2256" i="1" a="1"/>
  <c r="F2256" i="1"/>
  <c r="H2258" i="1" a="1"/>
  <c r="H2258" i="1"/>
  <c r="O2255" i="1" a="1"/>
  <c r="O2255" i="1"/>
  <c r="L2255" i="1" a="1"/>
  <c r="L2255" i="1" s="1"/>
  <c r="I2261" i="1" a="1"/>
  <c r="I2261" i="1" s="1"/>
  <c r="H2261" i="1" a="1"/>
  <c r="H2261" i="1" s="1"/>
  <c r="Q2260" i="1" a="1"/>
  <c r="Q2260" i="1" s="1"/>
  <c r="H2260" i="1" a="1"/>
  <c r="H2260" i="1" s="1"/>
  <c r="G2258" i="1" a="1"/>
  <c r="G2258" i="1" s="1"/>
  <c r="G2261" i="1" a="1"/>
  <c r="G2261" i="1" s="1"/>
  <c r="F2261" i="1" a="1"/>
  <c r="F2261" i="1"/>
  <c r="P2260" i="1" a="1"/>
  <c r="P2260" i="1" s="1"/>
  <c r="O2260" i="1" a="1"/>
  <c r="O2260" i="1" s="1"/>
  <c r="N2260" i="1" a="1"/>
  <c r="N2260" i="1" s="1"/>
  <c r="M2260" i="1" a="1"/>
  <c r="M2260" i="1" s="1"/>
  <c r="L2260" i="1" a="1"/>
  <c r="L2260" i="1" s="1"/>
  <c r="K2260" i="1" a="1"/>
  <c r="K2260" i="1" s="1"/>
  <c r="J2260" i="1" a="1"/>
  <c r="J2260" i="1" s="1"/>
  <c r="Q2258" i="1" a="1"/>
  <c r="Q2258" i="1" s="1"/>
  <c r="N2256" i="1" a="1"/>
  <c r="N2256" i="1" s="1"/>
  <c r="M2255" i="1" a="1"/>
  <c r="M2255" i="1"/>
  <c r="G2255" i="1" a="1"/>
  <c r="G2255" i="1"/>
  <c r="O2258" i="1" a="1"/>
  <c r="O2258" i="1" s="1"/>
  <c r="N2252" i="1" a="1"/>
  <c r="N2252" i="1"/>
  <c r="I2260" i="1" a="1"/>
  <c r="I2260" i="1" s="1"/>
  <c r="L2256" i="1" a="1"/>
  <c r="L2256" i="1"/>
  <c r="G2260" i="1" a="1"/>
  <c r="G2260" i="1" s="1"/>
  <c r="F2255" i="1" a="1"/>
  <c r="F2255" i="1"/>
  <c r="F2260" i="1" a="1"/>
  <c r="F2260" i="1"/>
  <c r="N2244" i="1" a="1"/>
  <c r="N2244" i="1"/>
  <c r="J2248" i="1" a="1"/>
  <c r="J2248" i="1" s="1"/>
  <c r="F2248" i="1" a="1"/>
  <c r="F2248" i="1" s="1"/>
  <c r="Q2248" i="1" a="1"/>
  <c r="Q2248" i="1" s="1"/>
  <c r="N2248" i="1" a="1"/>
  <c r="N2248" i="1"/>
  <c r="I2248" i="1" a="1"/>
  <c r="I2248" i="1" s="1"/>
  <c r="K2246" i="1" a="1"/>
  <c r="K2246" i="1" s="1"/>
  <c r="J2246" i="1" a="1"/>
  <c r="J2246" i="1" s="1"/>
  <c r="K2244" i="1" a="1"/>
  <c r="K2244" i="1"/>
  <c r="Q2242" i="1" a="1"/>
  <c r="Q2242" i="1"/>
  <c r="P2242" i="1" a="1"/>
  <c r="P2242" i="1"/>
  <c r="G2246" i="1" a="1"/>
  <c r="G2246" i="1" s="1"/>
  <c r="P2244" i="1" a="1"/>
  <c r="P2244" i="1"/>
  <c r="G2244" i="1" a="1"/>
  <c r="G2244" i="1"/>
  <c r="L2244" i="1" a="1"/>
  <c r="L2244" i="1" s="1"/>
  <c r="J2250" i="1" a="1"/>
  <c r="J2250" i="1" s="1"/>
  <c r="F2244" i="1" a="1"/>
  <c r="F2244" i="1"/>
  <c r="L2250" i="1" a="1"/>
  <c r="L2250" i="1"/>
  <c r="H2246" i="1" a="1"/>
  <c r="H2246" i="1"/>
  <c r="N2242" i="1" a="1"/>
  <c r="N2242" i="1" s="1"/>
  <c r="G2248" i="1" a="1"/>
  <c r="G2248" i="1"/>
  <c r="I2252" i="1" a="1"/>
  <c r="I2252" i="1" s="1"/>
  <c r="H2252" i="1" a="1"/>
  <c r="H2252" i="1" s="1"/>
  <c r="F2252" i="1" a="1"/>
  <c r="F2252" i="1"/>
  <c r="O2250" i="1" a="1"/>
  <c r="O2250" i="1" s="1"/>
  <c r="K2250" i="1" a="1"/>
  <c r="K2250" i="1" s="1"/>
  <c r="I2250" i="1" a="1"/>
  <c r="I2250" i="1"/>
  <c r="H2250" i="1" a="1"/>
  <c r="H2250" i="1" s="1"/>
  <c r="O2244" i="1" a="1"/>
  <c r="O2244" i="1" s="1"/>
  <c r="I2244" i="1" a="1"/>
  <c r="I2244" i="1"/>
  <c r="F2246" i="1" a="1"/>
  <c r="F2246" i="1"/>
  <c r="L2252" i="1" a="1"/>
  <c r="L2252" i="1"/>
  <c r="K2252" i="1" a="1"/>
  <c r="K2252" i="1"/>
  <c r="J2252" i="1" a="1"/>
  <c r="J2252" i="1"/>
  <c r="G2252" i="1" a="1"/>
  <c r="G2252" i="1" s="1"/>
  <c r="J2244" i="1" a="1"/>
  <c r="J2244" i="1" s="1"/>
  <c r="P2248" i="1" a="1"/>
  <c r="P2248" i="1"/>
  <c r="P2246" i="1" a="1"/>
  <c r="P2246" i="1"/>
  <c r="K2248" i="1" a="1"/>
  <c r="K2248" i="1" s="1"/>
  <c r="H2244" i="1" a="1"/>
  <c r="H2244" i="1" s="1"/>
  <c r="M2244" i="1" a="1"/>
  <c r="M2244" i="1" s="1"/>
  <c r="Q2244" i="1" a="1"/>
  <c r="Q2244" i="1" s="1"/>
  <c r="Q2250" i="1" a="1"/>
  <c r="Q2250" i="1" s="1"/>
  <c r="P2250" i="1" a="1"/>
  <c r="P2250" i="1" s="1"/>
  <c r="N2250" i="1" a="1"/>
  <c r="N2250" i="1" s="1"/>
  <c r="M2246" i="1" a="1"/>
  <c r="M2246" i="1"/>
  <c r="M2248" i="1" a="1"/>
  <c r="M2248" i="1"/>
  <c r="N2246" i="1" a="1"/>
  <c r="N2246" i="1" s="1"/>
  <c r="I2246" i="1" a="1"/>
  <c r="I2246" i="1" s="1"/>
  <c r="O2242" i="1" a="1"/>
  <c r="O2242" i="1" s="1"/>
  <c r="L2246" i="1" a="1"/>
  <c r="L2246" i="1" s="1"/>
  <c r="O2248" i="1" a="1"/>
  <c r="O2248" i="1" s="1"/>
  <c r="M2250" i="1" a="1"/>
  <c r="M2250" i="1"/>
  <c r="G2250" i="1" a="1"/>
  <c r="G2250" i="1" s="1"/>
  <c r="L2248" i="1" a="1"/>
  <c r="L2248" i="1" s="1"/>
  <c r="F2250" i="1" a="1"/>
  <c r="F2250" i="1" s="1"/>
  <c r="Q2246" i="1" a="1"/>
  <c r="Q2246" i="1" s="1"/>
  <c r="H2248" i="1" a="1"/>
  <c r="H2248" i="1" s="1"/>
  <c r="O2246" i="1" a="1"/>
  <c r="O2246" i="1" s="1"/>
  <c r="M2239" i="1" a="1"/>
  <c r="M2239" i="1" s="1"/>
  <c r="O2237" i="1" a="1"/>
  <c r="O2237" i="1" s="1"/>
  <c r="L2237" i="1" a="1"/>
  <c r="L2237" i="1" s="1"/>
  <c r="H2237" i="1" a="1"/>
  <c r="H2237" i="1"/>
  <c r="F2237" i="1" a="1"/>
  <c r="F2237" i="1" s="1"/>
  <c r="G2241" i="1" a="1"/>
  <c r="G2241" i="1"/>
  <c r="N2236" i="1" a="1"/>
  <c r="N2236" i="1"/>
  <c r="O2239" i="1" a="1"/>
  <c r="O2239" i="1"/>
  <c r="H2239" i="1" a="1"/>
  <c r="H2239" i="1"/>
  <c r="G2237" i="1" a="1"/>
  <c r="G2237" i="1"/>
  <c r="Q2237" i="1" a="1"/>
  <c r="Q2237" i="1"/>
  <c r="N2237" i="1" a="1"/>
  <c r="N2237" i="1"/>
  <c r="J2239" i="1" a="1"/>
  <c r="J2239" i="1"/>
  <c r="G2239" i="1" a="1"/>
  <c r="G2239" i="1"/>
  <c r="H2236" i="1" a="1"/>
  <c r="H2236" i="1"/>
  <c r="K2236" i="1" a="1"/>
  <c r="K2236" i="1" s="1"/>
  <c r="L2236" i="1" a="1"/>
  <c r="L2236" i="1"/>
  <c r="F2241" i="1" a="1"/>
  <c r="F2241" i="1" s="1"/>
  <c r="M2242" i="1" a="1"/>
  <c r="M2242" i="1" s="1"/>
  <c r="O2241" i="1" a="1"/>
  <c r="O2241" i="1" s="1"/>
  <c r="L2242" i="1" a="1"/>
  <c r="L2242" i="1" s="1"/>
  <c r="K2242" i="1" a="1"/>
  <c r="K2242" i="1" s="1"/>
  <c r="J2242" i="1" a="1"/>
  <c r="J2242" i="1"/>
  <c r="I2242" i="1" a="1"/>
  <c r="I2242" i="1"/>
  <c r="H2242" i="1" a="1"/>
  <c r="H2242" i="1"/>
  <c r="G2242" i="1" a="1"/>
  <c r="G2242" i="1"/>
  <c r="K2241" i="1" a="1"/>
  <c r="K2241" i="1"/>
  <c r="I2236" i="1" a="1"/>
  <c r="I2236" i="1"/>
  <c r="F2242" i="1" a="1"/>
  <c r="F2242" i="1"/>
  <c r="N2241" i="1" a="1"/>
  <c r="N2241" i="1"/>
  <c r="Q2241" i="1" a="1"/>
  <c r="Q2241" i="1" s="1"/>
  <c r="M2241" i="1" a="1"/>
  <c r="M2241" i="1" s="1"/>
  <c r="F2239" i="1" a="1"/>
  <c r="F2239" i="1" s="1"/>
  <c r="H2241" i="1" a="1"/>
  <c r="H2241" i="1" s="1"/>
  <c r="Q2239" i="1" a="1"/>
  <c r="Q2239" i="1"/>
  <c r="L2239" i="1" a="1"/>
  <c r="L2239" i="1"/>
  <c r="I2239" i="1" a="1"/>
  <c r="I2239" i="1"/>
  <c r="J2236" i="1" a="1"/>
  <c r="J2236" i="1"/>
  <c r="K2237" i="1" a="1"/>
  <c r="K2237" i="1" s="1"/>
  <c r="P2241" i="1" a="1"/>
  <c r="P2241" i="1"/>
  <c r="L2241" i="1" a="1"/>
  <c r="L2241" i="1"/>
  <c r="M2236" i="1" a="1"/>
  <c r="M2236" i="1"/>
  <c r="G2236" i="1" a="1"/>
  <c r="G2236" i="1"/>
  <c r="P2236" i="1" a="1"/>
  <c r="P2236" i="1"/>
  <c r="I2237" i="1" a="1"/>
  <c r="I2237" i="1" s="1"/>
  <c r="Q2236" i="1" a="1"/>
  <c r="Q2236" i="1" s="1"/>
  <c r="J2241" i="1" a="1"/>
  <c r="J2241" i="1" s="1"/>
  <c r="I2241" i="1" a="1"/>
  <c r="I2241" i="1" s="1"/>
  <c r="F2236" i="1" a="1"/>
  <c r="F2236" i="1" s="1"/>
  <c r="N2239" i="1" a="1"/>
  <c r="N2239" i="1" s="1"/>
  <c r="K2239" i="1" a="1"/>
  <c r="K2239" i="1" s="1"/>
  <c r="P2237" i="1" a="1"/>
  <c r="P2237" i="1"/>
  <c r="M2237" i="1" a="1"/>
  <c r="M2237" i="1"/>
  <c r="O2236" i="1" a="1"/>
  <c r="O2236" i="1"/>
  <c r="J2237" i="1" a="1"/>
  <c r="J2237" i="1" s="1"/>
  <c r="P2239" i="1" a="1"/>
  <c r="P2239" i="1"/>
  <c r="F780" i="1" a="1"/>
  <c r="F780" i="1"/>
  <c r="H780" i="1" a="1"/>
  <c r="H780" i="1"/>
  <c r="M780" i="1" a="1"/>
  <c r="M780" i="1"/>
  <c r="J780" i="1" a="1"/>
  <c r="J780" i="1"/>
  <c r="J779" i="1" s="1"/>
  <c r="J783" i="1" s="1"/>
  <c r="L780" i="1" a="1"/>
  <c r="L780" i="1" s="1"/>
  <c r="Q780" i="1" a="1"/>
  <c r="Q780" i="1" s="1"/>
  <c r="Q779" i="1" s="1"/>
  <c r="Q783" i="1" s="1"/>
  <c r="P780" i="1" a="1"/>
  <c r="P780" i="1" s="1"/>
  <c r="N780" i="1" a="1"/>
  <c r="N780" i="1"/>
  <c r="O780" i="1" a="1"/>
  <c r="O780" i="1"/>
  <c r="K780" i="1" a="1"/>
  <c r="K780" i="1"/>
  <c r="I780" i="1" a="1"/>
  <c r="I780" i="1" s="1"/>
  <c r="G780" i="1" a="1"/>
  <c r="G780" i="1"/>
  <c r="M1053" i="1" a="1"/>
  <c r="M1053" i="1" s="1"/>
  <c r="H1053" i="1" a="1"/>
  <c r="H1053" i="1" s="1"/>
  <c r="J1054" i="1" a="1"/>
  <c r="J1054" i="1"/>
  <c r="Q1051" i="1" a="1"/>
  <c r="Q1051" i="1"/>
  <c r="J1053" i="1" a="1"/>
  <c r="J1053" i="1" s="1"/>
  <c r="O1051" i="1" a="1"/>
  <c r="O1051" i="1" s="1"/>
  <c r="O1041" i="1" a="1"/>
  <c r="O1041" i="1" s="1"/>
  <c r="H1041" i="1" a="1"/>
  <c r="H1041" i="1" s="1"/>
  <c r="N1039" i="1" a="1"/>
  <c r="N1039" i="1" s="1"/>
  <c r="M1039" i="1" a="1"/>
  <c r="M1039" i="1" s="1"/>
  <c r="J1039" i="1" a="1"/>
  <c r="J1039" i="1"/>
  <c r="G1041" i="1" a="1"/>
  <c r="G1041" i="1" s="1"/>
  <c r="Q1041" i="1" a="1"/>
  <c r="Q1041" i="1"/>
  <c r="M1041" i="1" a="1"/>
  <c r="M1041" i="1" s="1"/>
  <c r="J1041" i="1" a="1"/>
  <c r="J1041" i="1" s="1"/>
  <c r="I1041" i="1" a="1"/>
  <c r="I1041" i="1" s="1"/>
  <c r="L1039" i="1" a="1"/>
  <c r="L1039" i="1"/>
  <c r="L1041" i="1" a="1"/>
  <c r="L1041" i="1"/>
  <c r="F1041" i="1" a="1"/>
  <c r="F1041" i="1"/>
  <c r="O1039" i="1" a="1"/>
  <c r="O1039" i="1"/>
  <c r="G1039" i="1" a="1"/>
  <c r="G1039" i="1" s="1"/>
  <c r="P1039" i="1" a="1"/>
  <c r="P1039" i="1"/>
  <c r="P1041" i="1" a="1"/>
  <c r="P1041" i="1" s="1"/>
  <c r="N1041" i="1" a="1"/>
  <c r="N1041" i="1" s="1"/>
  <c r="K1041" i="1" a="1"/>
  <c r="K1041" i="1" s="1"/>
  <c r="J1051" i="1" a="1"/>
  <c r="J1051" i="1" s="1"/>
  <c r="F1039" i="1" a="1"/>
  <c r="F1039" i="1" s="1"/>
  <c r="Q1039" i="1" a="1"/>
  <c r="Q1039" i="1"/>
  <c r="H1039" i="1" a="1"/>
  <c r="H1039" i="1"/>
  <c r="G1051" i="1" a="1"/>
  <c r="G1051" i="1" s="1"/>
  <c r="K1039" i="1" a="1"/>
  <c r="K1039" i="1"/>
  <c r="I1039" i="1" a="1"/>
  <c r="I1039" i="1" s="1"/>
  <c r="H1024" i="1" a="1"/>
  <c r="H1024" i="1"/>
  <c r="F1027" i="1" a="1"/>
  <c r="F1027" i="1" s="1"/>
  <c r="M1024" i="1" a="1"/>
  <c r="M1024" i="1" s="1"/>
  <c r="K1032" i="1" a="1"/>
  <c r="K1032" i="1" s="1"/>
  <c r="G1032" i="1" a="1"/>
  <c r="G1032" i="1" s="1"/>
  <c r="M1029" i="1" a="1"/>
  <c r="M1029" i="1" s="1"/>
  <c r="L1029" i="1" a="1"/>
  <c r="L1029" i="1" s="1"/>
  <c r="N1027" i="1" a="1"/>
  <c r="N1027" i="1" s="1"/>
  <c r="Q1024" i="1" a="1"/>
  <c r="Q1024" i="1" s="1"/>
  <c r="H1029" i="1" a="1"/>
  <c r="H1029" i="1" s="1"/>
  <c r="J1027" i="1" a="1"/>
  <c r="J1027" i="1"/>
  <c r="F1029" i="1" a="1"/>
  <c r="F1029" i="1" s="1"/>
  <c r="F1032" i="1" a="1"/>
  <c r="F1032" i="1" s="1"/>
  <c r="L1024" i="1" a="1"/>
  <c r="L1024" i="1"/>
  <c r="O1032" i="1" a="1"/>
  <c r="O1032" i="1"/>
  <c r="I1029" i="1" a="1"/>
  <c r="I1029" i="1" s="1"/>
  <c r="K1029" i="1" a="1"/>
  <c r="K1029" i="1" s="1"/>
  <c r="G1027" i="1" a="1"/>
  <c r="G1027" i="1" s="1"/>
  <c r="N1024" i="1" a="1"/>
  <c r="N1024" i="1" s="1"/>
  <c r="P1027" i="1" a="1"/>
  <c r="P1027" i="1"/>
  <c r="I1027" i="1" a="1"/>
  <c r="I1027" i="1" s="1"/>
  <c r="Q1032" i="1" a="1"/>
  <c r="Q1032" i="1" s="1"/>
  <c r="P1032" i="1" a="1"/>
  <c r="P1032" i="1"/>
  <c r="N1032" i="1" a="1"/>
  <c r="N1032" i="1"/>
  <c r="G1024" i="1" a="1"/>
  <c r="G1024" i="1"/>
  <c r="H1027" i="1" a="1"/>
  <c r="H1027" i="1" s="1"/>
  <c r="K1027" i="1" a="1"/>
  <c r="K1027" i="1" s="1"/>
  <c r="J1032" i="1" a="1"/>
  <c r="J1032" i="1" s="1"/>
  <c r="H1032" i="1" a="1"/>
  <c r="H1032" i="1"/>
  <c r="P1029" i="1" a="1"/>
  <c r="P1029" i="1"/>
  <c r="O1029" i="1" a="1"/>
  <c r="O1029" i="1" s="1"/>
  <c r="O1027" i="1" a="1"/>
  <c r="O1027" i="1" s="1"/>
  <c r="F1024" i="1" a="1"/>
  <c r="F1024" i="1" s="1"/>
  <c r="M1027" i="1" a="1"/>
  <c r="M1027" i="1"/>
  <c r="P1024" i="1" a="1"/>
  <c r="P1024" i="1"/>
  <c r="M1032" i="1" a="1"/>
  <c r="M1032" i="1" s="1"/>
  <c r="L1032" i="1" a="1"/>
  <c r="L1032" i="1" s="1"/>
  <c r="I1032" i="1" a="1"/>
  <c r="I1032" i="1" s="1"/>
  <c r="Q1029" i="1" a="1"/>
  <c r="Q1029" i="1" s="1"/>
  <c r="J1029" i="1" a="1"/>
  <c r="J1029" i="1"/>
  <c r="Q1027" i="1" a="1"/>
  <c r="Q1027" i="1"/>
  <c r="L1027" i="1" a="1"/>
  <c r="L1027" i="1"/>
  <c r="O1024" i="1" a="1"/>
  <c r="O1024" i="1" s="1"/>
  <c r="G1029" i="1" a="1"/>
  <c r="G1029" i="1" s="1"/>
  <c r="J1024" i="1" a="1"/>
  <c r="J1024" i="1" s="1"/>
  <c r="I1024" i="1" a="1"/>
  <c r="I1024" i="1" s="1"/>
  <c r="K1024" i="1" a="1"/>
  <c r="K1024" i="1" s="1"/>
  <c r="N1029" i="1" a="1"/>
  <c r="N1029" i="1" s="1"/>
  <c r="L999" i="1" a="1"/>
  <c r="L999" i="1" s="1"/>
  <c r="L1051" i="1" s="1" a="1"/>
  <c r="L1051" i="1" s="1"/>
  <c r="Q998" i="1" a="1"/>
  <c r="Q998" i="1" s="1"/>
  <c r="F1008" i="1" a="1"/>
  <c r="F1008" i="1" s="1"/>
  <c r="F1054" i="1" s="1" a="1"/>
  <c r="F1054" i="1" s="1"/>
  <c r="G999" i="1" a="1"/>
  <c r="G999" i="1"/>
  <c r="J999" i="1" a="1"/>
  <c r="J999" i="1"/>
  <c r="O999" i="1" a="1"/>
  <c r="O999" i="1"/>
  <c r="K999" i="1" a="1"/>
  <c r="K999" i="1"/>
  <c r="K1051" i="1" s="1" a="1"/>
  <c r="K1051" i="1" s="1"/>
  <c r="M999" i="1" a="1"/>
  <c r="M999" i="1"/>
  <c r="M1051" i="1" s="1" a="1"/>
  <c r="M1051" i="1" s="1"/>
  <c r="M1008" i="1" a="1"/>
  <c r="M1008" i="1" s="1"/>
  <c r="M1054" i="1" s="1" a="1"/>
  <c r="M1054" i="1" s="1"/>
  <c r="N999" i="1" a="1"/>
  <c r="N999" i="1" s="1"/>
  <c r="N1051" i="1" s="1" a="1"/>
  <c r="N1051" i="1" s="1"/>
  <c r="I999" i="1" a="1"/>
  <c r="I999" i="1" s="1"/>
  <c r="I1051" i="1" s="1" a="1"/>
  <c r="I1051" i="1" s="1"/>
  <c r="P1008" i="1" a="1"/>
  <c r="P1008" i="1" s="1"/>
  <c r="P1054" i="1" s="1" a="1"/>
  <c r="P1054" i="1" s="1"/>
  <c r="J1008" i="1" a="1"/>
  <c r="J1008" i="1"/>
  <c r="F999" i="1" a="1"/>
  <c r="F999" i="1" s="1"/>
  <c r="F1051" i="1" s="1" a="1"/>
  <c r="F1051" i="1" s="1"/>
  <c r="H1008" i="1" a="1"/>
  <c r="H1008" i="1"/>
  <c r="H1054" i="1" s="1" a="1"/>
  <c r="H1054" i="1" s="1"/>
  <c r="O1008" i="1" a="1"/>
  <c r="O1008" i="1" s="1"/>
  <c r="O1054" i="1" s="1" a="1"/>
  <c r="O1054" i="1" s="1"/>
  <c r="N1008" i="1" a="1"/>
  <c r="N1008" i="1" s="1"/>
  <c r="N1054" i="1" s="1" a="1"/>
  <c r="N1054" i="1" s="1"/>
  <c r="L1008" i="1" a="1"/>
  <c r="L1008" i="1" s="1"/>
  <c r="L1054" i="1" s="1" a="1"/>
  <c r="L1054" i="1" s="1"/>
  <c r="H999" i="1" a="1"/>
  <c r="H999" i="1" s="1"/>
  <c r="H1051" i="1" s="1" a="1"/>
  <c r="H1051" i="1" s="1"/>
  <c r="P999" i="1" a="1"/>
  <c r="P999" i="1" s="1"/>
  <c r="P1051" i="1" s="1" a="1"/>
  <c r="P1051" i="1" s="1"/>
  <c r="P998" i="1" a="1"/>
  <c r="P998" i="1"/>
  <c r="G1008" i="1" a="1"/>
  <c r="G1008" i="1"/>
  <c r="G1054" i="1" s="1" a="1"/>
  <c r="G1054" i="1" s="1"/>
  <c r="O998" i="1" a="1"/>
  <c r="O998" i="1" s="1"/>
  <c r="Q999" i="1" a="1"/>
  <c r="Q999" i="1"/>
  <c r="I1008" i="1" a="1"/>
  <c r="I1008" i="1" s="1"/>
  <c r="I1054" i="1" s="1" a="1"/>
  <c r="I1054" i="1" s="1"/>
  <c r="Q1008" i="1" a="1"/>
  <c r="Q1008" i="1"/>
  <c r="Q1054" i="1" s="1" a="1"/>
  <c r="Q1054" i="1" s="1"/>
  <c r="K1008" i="1" a="1"/>
  <c r="K1008" i="1" s="1"/>
  <c r="K1054" i="1" s="1" a="1"/>
  <c r="K1054" i="1" s="1"/>
  <c r="I998" i="1" a="1"/>
  <c r="I998" i="1" s="1"/>
  <c r="I979" i="1" a="1"/>
  <c r="I979" i="1"/>
  <c r="I1053" i="1" s="1" a="1"/>
  <c r="I1053" i="1" s="1"/>
  <c r="H998" i="1" a="1"/>
  <c r="H998" i="1" s="1"/>
  <c r="L979" i="1" a="1"/>
  <c r="L979" i="1"/>
  <c r="L1053" i="1" s="1" a="1"/>
  <c r="L1053" i="1" s="1"/>
  <c r="N979" i="1" a="1"/>
  <c r="N979" i="1"/>
  <c r="N1053" i="1" s="1" a="1"/>
  <c r="N1053" i="1" s="1"/>
  <c r="J979" i="1" a="1"/>
  <c r="J979" i="1"/>
  <c r="O985" i="1" a="1"/>
  <c r="O985" i="1"/>
  <c r="I985" i="1" a="1"/>
  <c r="I985" i="1"/>
  <c r="Q991" i="1" a="1"/>
  <c r="Q991" i="1"/>
  <c r="P991" i="1" a="1"/>
  <c r="P991" i="1"/>
  <c r="K979" i="1" a="1"/>
  <c r="K979" i="1" s="1"/>
  <c r="K1053" i="1" s="1" a="1"/>
  <c r="K1053" i="1" s="1"/>
  <c r="N991" i="1" a="1"/>
  <c r="N991" i="1" s="1"/>
  <c r="K991" i="1" a="1"/>
  <c r="K991" i="1"/>
  <c r="J991" i="1" a="1"/>
  <c r="J991" i="1"/>
  <c r="M991" i="1" a="1"/>
  <c r="M991" i="1" s="1"/>
  <c r="J985" i="1" a="1"/>
  <c r="J985" i="1" s="1"/>
  <c r="F991" i="1" a="1"/>
  <c r="F991" i="1" s="1"/>
  <c r="H991" i="1" a="1"/>
  <c r="H991" i="1" s="1"/>
  <c r="Q985" i="1" a="1"/>
  <c r="Q985" i="1" s="1"/>
  <c r="H985" i="1" a="1"/>
  <c r="H985" i="1" s="1"/>
  <c r="G985" i="1" a="1"/>
  <c r="G985" i="1" s="1"/>
  <c r="Q979" i="1" a="1"/>
  <c r="Q979" i="1" s="1"/>
  <c r="Q1053" i="1" s="1" a="1"/>
  <c r="Q1053" i="1" s="1"/>
  <c r="F998" i="1" a="1"/>
  <c r="F998" i="1"/>
  <c r="O991" i="1" a="1"/>
  <c r="O991" i="1" s="1"/>
  <c r="P985" i="1" a="1"/>
  <c r="P985" i="1" s="1"/>
  <c r="L985" i="1" a="1"/>
  <c r="L985" i="1" s="1"/>
  <c r="F985" i="1" a="1"/>
  <c r="F985" i="1" s="1"/>
  <c r="I991" i="1" a="1"/>
  <c r="I991" i="1" s="1"/>
  <c r="L991" i="1" a="1"/>
  <c r="L991" i="1"/>
  <c r="H979" i="1" a="1"/>
  <c r="H979" i="1" s="1"/>
  <c r="M979" i="1" a="1"/>
  <c r="M979" i="1" s="1"/>
  <c r="P979" i="1" a="1"/>
  <c r="P979" i="1" s="1"/>
  <c r="P1053" i="1" s="1" a="1"/>
  <c r="P1053" i="1" s="1"/>
  <c r="N985" i="1" a="1"/>
  <c r="N985" i="1" s="1"/>
  <c r="K985" i="1" a="1"/>
  <c r="K985" i="1" s="1"/>
  <c r="N998" i="1" a="1"/>
  <c r="N998" i="1"/>
  <c r="G998" i="1" a="1"/>
  <c r="G998" i="1"/>
  <c r="G991" i="1" a="1"/>
  <c r="G991" i="1"/>
  <c r="O979" i="1" a="1"/>
  <c r="O979" i="1"/>
  <c r="O1053" i="1" s="1" a="1"/>
  <c r="O1053" i="1" s="1"/>
  <c r="M998" i="1" a="1"/>
  <c r="M998" i="1"/>
  <c r="L998" i="1" a="1"/>
  <c r="L998" i="1" s="1"/>
  <c r="K998" i="1" a="1"/>
  <c r="K998" i="1"/>
  <c r="M985" i="1" a="1"/>
  <c r="M985" i="1"/>
  <c r="J998" i="1" a="1"/>
  <c r="J998" i="1"/>
  <c r="G976" i="1" a="1"/>
  <c r="G976" i="1"/>
  <c r="Q975" i="1" a="1"/>
  <c r="Q975" i="1"/>
  <c r="P975" i="1" a="1"/>
  <c r="P975" i="1" s="1"/>
  <c r="G975" i="1" a="1"/>
  <c r="G975" i="1"/>
  <c r="H975" i="1" a="1"/>
  <c r="H975" i="1" s="1"/>
  <c r="I975" i="1" a="1"/>
  <c r="I975" i="1" s="1"/>
  <c r="I976" i="1" a="1"/>
  <c r="I976" i="1" s="1"/>
  <c r="L976" i="1" a="1"/>
  <c r="L976" i="1" s="1"/>
  <c r="G979" i="1" a="1"/>
  <c r="G979" i="1"/>
  <c r="G1053" i="1" s="1" a="1"/>
  <c r="G1053" i="1" s="1"/>
  <c r="G978" i="1" a="1"/>
  <c r="G978" i="1" s="1"/>
  <c r="F979" i="1" a="1"/>
  <c r="F979" i="1" s="1"/>
  <c r="F1053" i="1" s="1" a="1"/>
  <c r="F1053" i="1" s="1"/>
  <c r="F978" i="1" a="1"/>
  <c r="F978" i="1" s="1"/>
  <c r="N976" i="1" a="1"/>
  <c r="N976" i="1" s="1"/>
  <c r="J975" i="1" a="1"/>
  <c r="J975" i="1" s="1"/>
  <c r="F975" i="1" a="1"/>
  <c r="F975" i="1" s="1"/>
  <c r="Q978" i="1" a="1"/>
  <c r="Q978" i="1"/>
  <c r="K975" i="1" a="1"/>
  <c r="K975" i="1"/>
  <c r="P978" i="1" a="1"/>
  <c r="P978" i="1"/>
  <c r="O978" i="1" a="1"/>
  <c r="O978" i="1" s="1"/>
  <c r="H978" i="1" a="1"/>
  <c r="H978" i="1"/>
  <c r="N978" i="1" a="1"/>
  <c r="N978" i="1"/>
  <c r="M978" i="1" a="1"/>
  <c r="M978" i="1"/>
  <c r="J978" i="1" a="1"/>
  <c r="J978" i="1"/>
  <c r="L978" i="1" a="1"/>
  <c r="L978" i="1"/>
  <c r="K978" i="1" a="1"/>
  <c r="K978" i="1" s="1"/>
  <c r="Q976" i="1" a="1"/>
  <c r="Q976" i="1" s="1"/>
  <c r="F976" i="1" a="1"/>
  <c r="F976" i="1" s="1"/>
  <c r="I978" i="1" a="1"/>
  <c r="I978" i="1" s="1"/>
  <c r="M975" i="1" a="1"/>
  <c r="M975" i="1" s="1"/>
  <c r="P976" i="1" a="1"/>
  <c r="P976" i="1" s="1"/>
  <c r="M976" i="1" a="1"/>
  <c r="M976" i="1"/>
  <c r="K976" i="1" a="1"/>
  <c r="K976" i="1"/>
  <c r="H976" i="1" a="1"/>
  <c r="H976" i="1" s="1"/>
  <c r="O975" i="1" a="1"/>
  <c r="O975" i="1" s="1"/>
  <c r="L975" i="1" a="1"/>
  <c r="L975" i="1" s="1"/>
  <c r="N975" i="1" a="1"/>
  <c r="N975" i="1" s="1"/>
  <c r="O976" i="1" a="1"/>
  <c r="O976" i="1" s="1"/>
  <c r="J976" i="1" a="1"/>
  <c r="J976" i="1"/>
  <c r="Q916" i="1" a="1"/>
  <c r="Q916" i="1" s="1"/>
  <c r="G928" i="1" a="1"/>
  <c r="G928" i="1" s="1"/>
  <c r="N928" i="1" a="1"/>
  <c r="N928" i="1"/>
  <c r="O916" i="1" a="1"/>
  <c r="O916" i="1"/>
  <c r="L916" i="1" a="1"/>
  <c r="L916" i="1" s="1"/>
  <c r="H928" i="1" a="1"/>
  <c r="H928" i="1" s="1"/>
  <c r="P916" i="1" a="1"/>
  <c r="P916" i="1" s="1"/>
  <c r="F928" i="1" a="1"/>
  <c r="F928" i="1" s="1"/>
  <c r="I928" i="1" a="1"/>
  <c r="I928" i="1" s="1"/>
  <c r="K916" i="1" a="1"/>
  <c r="K916" i="1"/>
  <c r="N916" i="1" a="1"/>
  <c r="N916" i="1" s="1"/>
  <c r="Q928" i="1" a="1"/>
  <c r="Q928" i="1"/>
  <c r="J928" i="1" a="1"/>
  <c r="J928" i="1"/>
  <c r="K928" i="1" a="1"/>
  <c r="K928" i="1"/>
  <c r="M928" i="1" a="1"/>
  <c r="M928" i="1" s="1"/>
  <c r="J916" i="1" a="1"/>
  <c r="J916" i="1"/>
  <c r="P928" i="1" a="1"/>
  <c r="P928" i="1" s="1"/>
  <c r="I916" i="1" a="1"/>
  <c r="I916" i="1"/>
  <c r="L928" i="1" a="1"/>
  <c r="L928" i="1"/>
  <c r="O928" i="1" a="1"/>
  <c r="O928" i="1" s="1"/>
  <c r="M916" i="1" a="1"/>
  <c r="M916" i="1" s="1"/>
  <c r="J914" i="1" a="1"/>
  <c r="J914" i="1" s="1"/>
  <c r="G914" i="1" a="1"/>
  <c r="G914" i="1" s="1"/>
  <c r="K896" i="1" a="1"/>
  <c r="K896" i="1" s="1"/>
  <c r="N896" i="1" a="1"/>
  <c r="N896" i="1" s="1"/>
  <c r="Q896" i="1" a="1"/>
  <c r="Q896" i="1" s="1"/>
  <c r="H896" i="1" a="1"/>
  <c r="H896" i="1" s="1"/>
  <c r="H903" i="1" s="1"/>
  <c r="L896" i="1" a="1"/>
  <c r="L896" i="1" s="1"/>
  <c r="J896" i="1" a="1"/>
  <c r="J896" i="1" s="1"/>
  <c r="J903" i="1" s="1"/>
  <c r="I896" i="1" a="1"/>
  <c r="I896" i="1" s="1"/>
  <c r="I903" i="1" s="1"/>
  <c r="G896" i="1" a="1"/>
  <c r="G896" i="1"/>
  <c r="G903" i="1" s="1"/>
  <c r="I914" i="1" a="1"/>
  <c r="I914" i="1" s="1"/>
  <c r="H916" i="1" a="1"/>
  <c r="H916" i="1"/>
  <c r="G916" i="1" a="1"/>
  <c r="G916" i="1" s="1"/>
  <c r="F916" i="1" a="1"/>
  <c r="F916" i="1"/>
  <c r="N914" i="1" a="1"/>
  <c r="N914" i="1"/>
  <c r="M914" i="1" a="1"/>
  <c r="M914" i="1" s="1"/>
  <c r="M896" i="1" a="1"/>
  <c r="M896" i="1" s="1"/>
  <c r="Q914" i="1" a="1"/>
  <c r="Q914" i="1" s="1"/>
  <c r="F914" i="1" a="1"/>
  <c r="F914" i="1" s="1"/>
  <c r="P896" i="1" a="1"/>
  <c r="P896" i="1"/>
  <c r="P914" i="1" a="1"/>
  <c r="P914" i="1"/>
  <c r="O914" i="1" a="1"/>
  <c r="O914" i="1" s="1"/>
  <c r="O896" i="1" a="1"/>
  <c r="O896" i="1" s="1"/>
  <c r="L914" i="1" a="1"/>
  <c r="L914" i="1" s="1"/>
  <c r="K914" i="1" a="1"/>
  <c r="K914" i="1"/>
  <c r="F896" i="1" a="1"/>
  <c r="F896" i="1" s="1"/>
  <c r="H914" i="1" a="1"/>
  <c r="H914" i="1"/>
  <c r="M884" i="1" a="1"/>
  <c r="M884" i="1"/>
  <c r="M885" i="1" a="1"/>
  <c r="M885" i="1" s="1"/>
  <c r="I884" i="1" a="1"/>
  <c r="I884" i="1"/>
  <c r="H884" i="1" a="1"/>
  <c r="H884" i="1"/>
  <c r="N884" i="1" a="1"/>
  <c r="N884" i="1" s="1"/>
  <c r="J885" i="1" a="1"/>
  <c r="J885" i="1" s="1"/>
  <c r="J884" i="1" a="1"/>
  <c r="J884" i="1" s="1"/>
  <c r="Q885" i="1" a="1"/>
  <c r="Q885" i="1" s="1"/>
  <c r="P884" i="1" a="1"/>
  <c r="P884" i="1" s="1"/>
  <c r="F885" i="1" a="1"/>
  <c r="F885" i="1"/>
  <c r="K885" i="1" a="1"/>
  <c r="K885" i="1"/>
  <c r="Q884" i="1" a="1"/>
  <c r="Q884" i="1" s="1"/>
  <c r="F884" i="1" a="1"/>
  <c r="F884" i="1"/>
  <c r="H885" i="1" a="1"/>
  <c r="H885" i="1"/>
  <c r="N885" i="1" a="1"/>
  <c r="N885" i="1" s="1"/>
  <c r="P885" i="1" a="1"/>
  <c r="P885" i="1"/>
  <c r="L885" i="1" a="1"/>
  <c r="L885" i="1" s="1"/>
  <c r="O885" i="1" a="1"/>
  <c r="O885" i="1"/>
  <c r="I885" i="1" a="1"/>
  <c r="I885" i="1"/>
  <c r="G885" i="1" a="1"/>
  <c r="G885" i="1"/>
  <c r="O884" i="1" a="1"/>
  <c r="O884" i="1"/>
  <c r="L884" i="1" a="1"/>
  <c r="L884" i="1"/>
  <c r="K884" i="1" a="1"/>
  <c r="K884" i="1" s="1"/>
  <c r="G884" i="1" a="1"/>
  <c r="G884" i="1" s="1"/>
  <c r="M804" i="1" a="1"/>
  <c r="M804" i="1" s="1"/>
  <c r="F804" i="1" a="1"/>
  <c r="F804" i="1"/>
  <c r="G806" i="1" a="1"/>
  <c r="G806" i="1" s="1"/>
  <c r="K804" i="1" a="1"/>
  <c r="K804" i="1"/>
  <c r="O806" i="1" a="1"/>
  <c r="O806" i="1"/>
  <c r="I806" i="1" a="1"/>
  <c r="I806" i="1"/>
  <c r="I804" i="1" a="1"/>
  <c r="I804" i="1" s="1"/>
  <c r="Q806" i="1" a="1"/>
  <c r="Q806" i="1"/>
  <c r="M806" i="1" a="1"/>
  <c r="M806" i="1" s="1"/>
  <c r="K816" i="1" a="1"/>
  <c r="K816" i="1"/>
  <c r="N806" i="1" a="1"/>
  <c r="N806" i="1" s="1"/>
  <c r="J804" i="1" a="1"/>
  <c r="J804" i="1" s="1"/>
  <c r="Q804" i="1" a="1"/>
  <c r="Q804" i="1" s="1"/>
  <c r="N804" i="1" a="1"/>
  <c r="N804" i="1"/>
  <c r="J806" i="1" a="1"/>
  <c r="J806" i="1"/>
  <c r="K806" i="1" a="1"/>
  <c r="K806" i="1" s="1"/>
  <c r="Q816" i="1"/>
  <c r="O804" i="1" a="1"/>
  <c r="O804" i="1" s="1"/>
  <c r="P816" i="1" a="1"/>
  <c r="P816" i="1" s="1"/>
  <c r="L816" i="1" a="1"/>
  <c r="L816" i="1" s="1"/>
  <c r="I816" i="1"/>
  <c r="O816" i="1" a="1"/>
  <c r="O816" i="1"/>
  <c r="H816" i="1" a="1"/>
  <c r="H816" i="1" s="1"/>
  <c r="F816" i="1" a="1"/>
  <c r="F816" i="1"/>
  <c r="P806" i="1" a="1"/>
  <c r="P806" i="1" s="1"/>
  <c r="L804" i="1" a="1"/>
  <c r="L804" i="1" s="1"/>
  <c r="P804" i="1" a="1"/>
  <c r="P804" i="1"/>
  <c r="L806" i="1" a="1"/>
  <c r="L806" i="1" s="1"/>
  <c r="F806" i="1" a="1"/>
  <c r="F806" i="1"/>
  <c r="H804" i="1" a="1"/>
  <c r="H804" i="1" s="1"/>
  <c r="G804" i="1" a="1"/>
  <c r="G804" i="1"/>
  <c r="G816" i="1" a="1"/>
  <c r="G816" i="1" s="1"/>
  <c r="H806" i="1" a="1"/>
  <c r="H806" i="1" s="1"/>
  <c r="Q802" i="1" a="1"/>
  <c r="Q802" i="1" s="1"/>
  <c r="G802" i="1" a="1"/>
  <c r="G802" i="1" s="1"/>
  <c r="F802" i="1" a="1"/>
  <c r="F802" i="1"/>
  <c r="P802" i="1" a="1"/>
  <c r="P802" i="1"/>
  <c r="O802" i="1" a="1"/>
  <c r="O802" i="1" s="1"/>
  <c r="N802" i="1" a="1"/>
  <c r="N802" i="1"/>
  <c r="J802" i="1" a="1"/>
  <c r="J802" i="1"/>
  <c r="I802" i="1" a="1"/>
  <c r="I802" i="1"/>
  <c r="M802" i="1" a="1"/>
  <c r="M802" i="1" s="1"/>
  <c r="L802" i="1" a="1"/>
  <c r="L802" i="1"/>
  <c r="K802" i="1" a="1"/>
  <c r="K802" i="1" s="1"/>
  <c r="H802" i="1" a="1"/>
  <c r="H802" i="1" s="1"/>
  <c r="G1902" i="1" a="1"/>
  <c r="G1902" i="1" s="1"/>
  <c r="G1900" i="1" a="1"/>
  <c r="G1900" i="1"/>
  <c r="I1898" i="1" a="1"/>
  <c r="I1898" i="1" s="1"/>
  <c r="N1896" i="1" a="1"/>
  <c r="N1896" i="1" s="1"/>
  <c r="G1898" i="1" a="1"/>
  <c r="G1898" i="1" s="1"/>
  <c r="O1900" i="1" a="1"/>
  <c r="O1900" i="1" s="1"/>
  <c r="F1900" i="1" a="1"/>
  <c r="F1900" i="1" s="1"/>
  <c r="P1898" i="1" a="1"/>
  <c r="P1898" i="1" s="1"/>
  <c r="H1898" i="1" a="1"/>
  <c r="H1898" i="1" s="1"/>
  <c r="N1900" i="1" a="1"/>
  <c r="N1900" i="1" s="1"/>
  <c r="K1900" i="1" a="1"/>
  <c r="K1900" i="1"/>
  <c r="F1898" i="1" a="1"/>
  <c r="F1898" i="1"/>
  <c r="K1898" i="1" a="1"/>
  <c r="K1898" i="1" s="1"/>
  <c r="I1902" i="1" a="1"/>
  <c r="I1902" i="1"/>
  <c r="N1902" i="1" a="1"/>
  <c r="N1902" i="1" s="1"/>
  <c r="N1898" i="1" a="1"/>
  <c r="N1898" i="1"/>
  <c r="M1896" i="1" a="1"/>
  <c r="M1896" i="1" s="1"/>
  <c r="O1896" i="1" a="1"/>
  <c r="O1896" i="1" s="1"/>
  <c r="J1902" i="1" a="1"/>
  <c r="J1902" i="1"/>
  <c r="M1902" i="1" a="1"/>
  <c r="M1902" i="1" s="1"/>
  <c r="Q1900" i="1" a="1"/>
  <c r="Q1900" i="1" s="1"/>
  <c r="Q1896" i="1" a="1"/>
  <c r="Q1896" i="1"/>
  <c r="O1902" i="1" a="1"/>
  <c r="O1902" i="1"/>
  <c r="K1902" i="1" a="1"/>
  <c r="K1902" i="1"/>
  <c r="F1902" i="1" a="1"/>
  <c r="F1902" i="1"/>
  <c r="L1902" i="1" a="1"/>
  <c r="L1902" i="1" s="1"/>
  <c r="Q1902" i="1" a="1"/>
  <c r="Q1902" i="1" s="1"/>
  <c r="H1902" i="1" a="1"/>
  <c r="H1902" i="1"/>
  <c r="Q1898" i="1" a="1"/>
  <c r="Q1898" i="1" s="1"/>
  <c r="K1896" i="1" a="1"/>
  <c r="K1896" i="1" s="1"/>
  <c r="M1900" i="1" a="1"/>
  <c r="M1900" i="1" s="1"/>
  <c r="P1900" i="1" a="1"/>
  <c r="P1900" i="1" s="1"/>
  <c r="L1900" i="1" a="1"/>
  <c r="L1900" i="1"/>
  <c r="J1900" i="1" a="1"/>
  <c r="J1900" i="1"/>
  <c r="H1900" i="1" a="1"/>
  <c r="H1900" i="1" s="1"/>
  <c r="P1896" i="1" a="1"/>
  <c r="P1896" i="1" s="1"/>
  <c r="I1900" i="1" a="1"/>
  <c r="I1900" i="1" s="1"/>
  <c r="M1898" i="1" a="1"/>
  <c r="M1898" i="1"/>
  <c r="J1898" i="1" a="1"/>
  <c r="J1898" i="1" s="1"/>
  <c r="L1896" i="1" a="1"/>
  <c r="L1896" i="1" s="1"/>
  <c r="O1898" i="1" a="1"/>
  <c r="O1898" i="1"/>
  <c r="P1902" i="1" a="1"/>
  <c r="P1902" i="1" s="1"/>
  <c r="L1898" i="1" a="1"/>
  <c r="L1898" i="1" s="1"/>
  <c r="O1892" i="1" a="1"/>
  <c r="O1892" i="1"/>
  <c r="L1892" i="1" a="1"/>
  <c r="L1892" i="1" s="1"/>
  <c r="P1890" i="1" a="1"/>
  <c r="P1890" i="1"/>
  <c r="J1892" i="1" a="1"/>
  <c r="J1892" i="1" s="1"/>
  <c r="K1893" i="1" a="1"/>
  <c r="K1893" i="1" s="1"/>
  <c r="H1890" i="1" a="1"/>
  <c r="H1890" i="1" s="1"/>
  <c r="I1892" i="1" a="1"/>
  <c r="I1892" i="1"/>
  <c r="G1890" i="1" a="1"/>
  <c r="G1890" i="1" s="1"/>
  <c r="N1892" i="1" a="1"/>
  <c r="N1892" i="1"/>
  <c r="O1890" i="1" a="1"/>
  <c r="O1890" i="1"/>
  <c r="G1894" i="1" a="1"/>
  <c r="G1894" i="1"/>
  <c r="Q1893" i="1" a="1"/>
  <c r="Q1893" i="1" s="1"/>
  <c r="I1893" i="1" a="1"/>
  <c r="I1893" i="1" s="1"/>
  <c r="H1892" i="1" a="1"/>
  <c r="H1892" i="1" s="1"/>
  <c r="K1892" i="1" a="1"/>
  <c r="K1892" i="1"/>
  <c r="Q1890" i="1" a="1"/>
  <c r="Q1890" i="1" s="1"/>
  <c r="F1893" i="1" a="1"/>
  <c r="F1893" i="1" s="1"/>
  <c r="K1890" i="1" a="1"/>
  <c r="K1890" i="1"/>
  <c r="M1890" i="1" a="1"/>
  <c r="M1890" i="1"/>
  <c r="G1892" i="1" a="1"/>
  <c r="G1892" i="1" s="1"/>
  <c r="P1893" i="1" a="1"/>
  <c r="P1893" i="1" s="1"/>
  <c r="N1893" i="1" a="1"/>
  <c r="N1893" i="1" s="1"/>
  <c r="N1890" i="1" a="1"/>
  <c r="N1890" i="1" s="1"/>
  <c r="M1893" i="1" a="1"/>
  <c r="M1893" i="1" s="1"/>
  <c r="M1892" i="1" a="1"/>
  <c r="M1892" i="1" s="1"/>
  <c r="L1890" i="1" a="1"/>
  <c r="L1890" i="1"/>
  <c r="H1894" i="1" a="1"/>
  <c r="H1894" i="1"/>
  <c r="F1890" i="1" a="1"/>
  <c r="F1890" i="1"/>
  <c r="K1894" i="1" a="1"/>
  <c r="K1894" i="1"/>
  <c r="J1896" i="1" a="1"/>
  <c r="J1896" i="1" s="1"/>
  <c r="I1896" i="1" a="1"/>
  <c r="I1896" i="1"/>
  <c r="J1893" i="1" a="1"/>
  <c r="J1893" i="1" s="1"/>
  <c r="F1892" i="1" a="1"/>
  <c r="F1892" i="1"/>
  <c r="H1896" i="1" a="1"/>
  <c r="H1896" i="1" s="1"/>
  <c r="M1894" i="1" a="1"/>
  <c r="M1894" i="1"/>
  <c r="H1893" i="1" a="1"/>
  <c r="H1893" i="1" s="1"/>
  <c r="J1890" i="1" a="1"/>
  <c r="J1890" i="1"/>
  <c r="O1893" i="1" a="1"/>
  <c r="O1893" i="1"/>
  <c r="G1896" i="1" a="1"/>
  <c r="G1896" i="1"/>
  <c r="F1896" i="1" a="1"/>
  <c r="F1896" i="1"/>
  <c r="P1892" i="1" a="1"/>
  <c r="P1892" i="1" s="1"/>
  <c r="P1894" i="1" a="1"/>
  <c r="P1894" i="1" s="1"/>
  <c r="I1890" i="1" a="1"/>
  <c r="I1890" i="1"/>
  <c r="Q1894" i="1" a="1"/>
  <c r="Q1894" i="1"/>
  <c r="F1894" i="1" a="1"/>
  <c r="F1894" i="1"/>
  <c r="G1893" i="1" a="1"/>
  <c r="G1893" i="1" s="1"/>
  <c r="O1894" i="1" a="1"/>
  <c r="O1894" i="1" s="1"/>
  <c r="N1894" i="1" a="1"/>
  <c r="N1894" i="1" s="1"/>
  <c r="I1894" i="1" a="1"/>
  <c r="I1894" i="1"/>
  <c r="L1894" i="1" a="1"/>
  <c r="L1894" i="1"/>
  <c r="J1894" i="1" a="1"/>
  <c r="J1894" i="1" s="1"/>
  <c r="L1893" i="1" a="1"/>
  <c r="L1893" i="1" s="1"/>
  <c r="Q1892" i="1" a="1"/>
  <c r="Q1892" i="1"/>
  <c r="K1887" i="1" a="1"/>
  <c r="K1887" i="1" s="1"/>
  <c r="G1887" i="1" a="1"/>
  <c r="G1887" i="1" s="1"/>
  <c r="J1887" i="1" a="1"/>
  <c r="J1887" i="1" s="1"/>
  <c r="I1887" i="1" a="1"/>
  <c r="I1887" i="1"/>
  <c r="F1887" i="1" a="1"/>
  <c r="F1887" i="1"/>
  <c r="O1884" i="1" a="1"/>
  <c r="O1884" i="1"/>
  <c r="N1884" i="1" a="1"/>
  <c r="N1884" i="1" s="1"/>
  <c r="P1882" i="1" a="1"/>
  <c r="P1882" i="1"/>
  <c r="G1882" i="1" a="1"/>
  <c r="G1882" i="1" s="1"/>
  <c r="I1882" i="1" a="1"/>
  <c r="I1882" i="1" s="1"/>
  <c r="P1884" i="1" a="1"/>
  <c r="P1884" i="1" s="1"/>
  <c r="J1884" i="1" a="1"/>
  <c r="J1884" i="1" s="1"/>
  <c r="K1882" i="1" a="1"/>
  <c r="K1882" i="1"/>
  <c r="F1884" i="1" a="1"/>
  <c r="F1884" i="1"/>
  <c r="N1882" i="1" a="1"/>
  <c r="N1882" i="1" s="1"/>
  <c r="F1882" i="1" a="1"/>
  <c r="F1882" i="1"/>
  <c r="Q1880" i="1" a="1"/>
  <c r="Q1880" i="1"/>
  <c r="L1884" i="1" a="1"/>
  <c r="L1884" i="1"/>
  <c r="H1882" i="1" a="1"/>
  <c r="H1882" i="1"/>
  <c r="G1884" i="1" a="1"/>
  <c r="G1884" i="1" s="1"/>
  <c r="O1887" i="1" a="1"/>
  <c r="O1887" i="1" s="1"/>
  <c r="M1884" i="1" a="1"/>
  <c r="M1884" i="1"/>
  <c r="L1887" i="1" a="1"/>
  <c r="L1887" i="1" s="1"/>
  <c r="K1884" i="1" a="1"/>
  <c r="K1884" i="1" s="1"/>
  <c r="Q1888" i="1" a="1"/>
  <c r="Q1888" i="1"/>
  <c r="P1888" i="1" a="1"/>
  <c r="P1888" i="1" s="1"/>
  <c r="J1882" i="1" a="1"/>
  <c r="J1882" i="1" s="1"/>
  <c r="O1888" i="1" a="1"/>
  <c r="O1888" i="1" s="1"/>
  <c r="N1888" i="1" a="1"/>
  <c r="N1888" i="1"/>
  <c r="M1888" i="1" a="1"/>
  <c r="M1888" i="1" s="1"/>
  <c r="L1888" i="1" a="1"/>
  <c r="L1888" i="1" s="1"/>
  <c r="N1887" i="1" a="1"/>
  <c r="N1887" i="1"/>
  <c r="Q1884" i="1" a="1"/>
  <c r="Q1884" i="1" s="1"/>
  <c r="I1884" i="1" a="1"/>
  <c r="I1884" i="1"/>
  <c r="Q1882" i="1" a="1"/>
  <c r="Q1882" i="1"/>
  <c r="P1880" i="1" a="1"/>
  <c r="P1880" i="1" s="1"/>
  <c r="K1888" i="1" a="1"/>
  <c r="K1888" i="1" s="1"/>
  <c r="J1888" i="1" a="1"/>
  <c r="J1888" i="1" s="1"/>
  <c r="I1888" i="1" a="1"/>
  <c r="I1888" i="1" s="1"/>
  <c r="H1888" i="1" a="1"/>
  <c r="H1888" i="1" s="1"/>
  <c r="G1888" i="1" a="1"/>
  <c r="G1888" i="1" s="1"/>
  <c r="F1888" i="1" a="1"/>
  <c r="F1888" i="1" s="1"/>
  <c r="Q1887" i="1" a="1"/>
  <c r="Q1887" i="1"/>
  <c r="H1887" i="1" a="1"/>
  <c r="H1887" i="1"/>
  <c r="H1884" i="1" a="1"/>
  <c r="H1884" i="1"/>
  <c r="M1882" i="1" a="1"/>
  <c r="M1882" i="1"/>
  <c r="P1887" i="1" a="1"/>
  <c r="P1887" i="1"/>
  <c r="O1882" i="1" a="1"/>
  <c r="O1882" i="1"/>
  <c r="L1882" i="1" a="1"/>
  <c r="L1882" i="1"/>
  <c r="M1887" i="1" a="1"/>
  <c r="M1887" i="1" s="1"/>
  <c r="N1878" i="1" a="1"/>
  <c r="N1878" i="1" s="1"/>
  <c r="L1878" i="1" a="1"/>
  <c r="L1878" i="1" s="1"/>
  <c r="K1878" i="1" a="1"/>
  <c r="K1878" i="1"/>
  <c r="I1878" i="1" a="1"/>
  <c r="I1878" i="1" s="1"/>
  <c r="G1878" i="1" a="1"/>
  <c r="G1878" i="1"/>
  <c r="P1876" i="1" a="1"/>
  <c r="P1876" i="1" s="1"/>
  <c r="J1876" i="1" a="1"/>
  <c r="J1876" i="1"/>
  <c r="M1876" i="1" a="1"/>
  <c r="M1876" i="1" s="1"/>
  <c r="H1874" i="1" a="1"/>
  <c r="H1874" i="1" s="1"/>
  <c r="N1876" i="1" a="1"/>
  <c r="N1876" i="1"/>
  <c r="G1876" i="1" a="1"/>
  <c r="G1876" i="1"/>
  <c r="N1872" i="1" a="1"/>
  <c r="N1872" i="1" s="1"/>
  <c r="I1876" i="1" a="1"/>
  <c r="I1876" i="1" s="1"/>
  <c r="G1874" i="1" a="1"/>
  <c r="G1874" i="1" s="1"/>
  <c r="O1872" i="1" a="1"/>
  <c r="O1872" i="1" s="1"/>
  <c r="Q1871" i="1" a="1"/>
  <c r="Q1871" i="1"/>
  <c r="H1878" i="1" a="1"/>
  <c r="H1878" i="1" s="1"/>
  <c r="L1874" i="1" a="1"/>
  <c r="L1874" i="1"/>
  <c r="F1878" i="1" a="1"/>
  <c r="F1878" i="1" s="1"/>
  <c r="L1876" i="1" a="1"/>
  <c r="L1876" i="1"/>
  <c r="F1876" i="1" a="1"/>
  <c r="F1876" i="1" s="1"/>
  <c r="H1876" i="1" a="1"/>
  <c r="H1876" i="1"/>
  <c r="O1874" i="1" a="1"/>
  <c r="O1874" i="1"/>
  <c r="K1876" i="1" a="1"/>
  <c r="K1876" i="1" s="1"/>
  <c r="I1872" i="1" a="1"/>
  <c r="I1872" i="1" s="1"/>
  <c r="O1876" i="1" a="1"/>
  <c r="O1876" i="1"/>
  <c r="N1874" i="1" a="1"/>
  <c r="N1874" i="1"/>
  <c r="K1872" i="1" a="1"/>
  <c r="K1872" i="1"/>
  <c r="H1872" i="1" a="1"/>
  <c r="H1872" i="1" s="1"/>
  <c r="Q1872" i="1" a="1"/>
  <c r="Q1872" i="1" s="1"/>
  <c r="F1872" i="1" a="1"/>
  <c r="F1872" i="1"/>
  <c r="Q1874" i="1" a="1"/>
  <c r="Q1874" i="1"/>
  <c r="J1880" i="1" a="1"/>
  <c r="J1880" i="1"/>
  <c r="M1872" i="1" a="1"/>
  <c r="M1872" i="1" s="1"/>
  <c r="O1880" i="1" a="1"/>
  <c r="O1880" i="1" s="1"/>
  <c r="I1880" i="1" a="1"/>
  <c r="I1880" i="1" s="1"/>
  <c r="J1878" i="1" a="1"/>
  <c r="J1878" i="1" s="1"/>
  <c r="I1874" i="1" a="1"/>
  <c r="I1874" i="1"/>
  <c r="K1874" i="1" a="1"/>
  <c r="K1874" i="1" s="1"/>
  <c r="L1872" i="1" a="1"/>
  <c r="L1872" i="1" s="1"/>
  <c r="N1880" i="1" a="1"/>
  <c r="N1880" i="1"/>
  <c r="M1880" i="1" a="1"/>
  <c r="M1880" i="1"/>
  <c r="L1880" i="1" a="1"/>
  <c r="L1880" i="1" s="1"/>
  <c r="Q1876" i="1" a="1"/>
  <c r="Q1876" i="1" s="1"/>
  <c r="K1880" i="1" a="1"/>
  <c r="K1880" i="1"/>
  <c r="M1878" i="1" a="1"/>
  <c r="M1878" i="1" s="1"/>
  <c r="H1880" i="1" a="1"/>
  <c r="H1880" i="1"/>
  <c r="G1880" i="1" a="1"/>
  <c r="G1880" i="1" s="1"/>
  <c r="P1872" i="1" a="1"/>
  <c r="P1872" i="1"/>
  <c r="J1874" i="1" a="1"/>
  <c r="J1874" i="1" s="1"/>
  <c r="P1874" i="1" a="1"/>
  <c r="P1874" i="1"/>
  <c r="F1880" i="1" a="1"/>
  <c r="F1880" i="1"/>
  <c r="M1874" i="1" a="1"/>
  <c r="M1874" i="1" s="1"/>
  <c r="F1874" i="1" a="1"/>
  <c r="F1874" i="1" s="1"/>
  <c r="J1872" i="1" a="1"/>
  <c r="J1872" i="1"/>
  <c r="P1871" i="1" a="1"/>
  <c r="P1871" i="1"/>
  <c r="G1872" i="1" a="1"/>
  <c r="G1872" i="1" s="1"/>
  <c r="P1878" i="1" a="1"/>
  <c r="P1878" i="1"/>
  <c r="O1878" i="1" a="1"/>
  <c r="O1878" i="1"/>
  <c r="Q1878" i="1" a="1"/>
  <c r="Q1878" i="1"/>
  <c r="P1868" i="1" a="1"/>
  <c r="P1868" i="1"/>
  <c r="L1868" i="1" a="1"/>
  <c r="L1868" i="1"/>
  <c r="F1871" i="1" a="1"/>
  <c r="F1871" i="1" s="1"/>
  <c r="O1867" i="1" a="1"/>
  <c r="O1867" i="1"/>
  <c r="N1870" i="1" a="1"/>
  <c r="N1870" i="1" s="1"/>
  <c r="F1868" i="1" a="1"/>
  <c r="F1868" i="1" s="1"/>
  <c r="K1870" i="1" a="1"/>
  <c r="K1870" i="1"/>
  <c r="H1868" i="1" a="1"/>
  <c r="H1868" i="1" s="1"/>
  <c r="G1868" i="1" a="1"/>
  <c r="G1868" i="1" s="1"/>
  <c r="I1870" i="1" a="1"/>
  <c r="I1870" i="1"/>
  <c r="N1868" i="1" a="1"/>
  <c r="N1868" i="1" s="1"/>
  <c r="K1868" i="1" a="1"/>
  <c r="K1868" i="1"/>
  <c r="M1868" i="1" a="1"/>
  <c r="M1868" i="1"/>
  <c r="M1867" i="1" a="1"/>
  <c r="M1867" i="1"/>
  <c r="Q1868" i="1" a="1"/>
  <c r="Q1868" i="1"/>
  <c r="G1870" i="1" a="1"/>
  <c r="G1870" i="1" s="1"/>
  <c r="O1871" i="1" a="1"/>
  <c r="O1871" i="1" s="1"/>
  <c r="H1870" i="1" a="1"/>
  <c r="H1870" i="1"/>
  <c r="N1871" i="1" a="1"/>
  <c r="N1871" i="1" s="1"/>
  <c r="G1871" i="1" a="1"/>
  <c r="G1871" i="1" s="1"/>
  <c r="M1871" i="1" a="1"/>
  <c r="M1871" i="1"/>
  <c r="L1871" i="1" a="1"/>
  <c r="L1871" i="1"/>
  <c r="O1868" i="1" a="1"/>
  <c r="O1868" i="1" s="1"/>
  <c r="K1871" i="1" a="1"/>
  <c r="K1871" i="1" s="1"/>
  <c r="J1871" i="1" a="1"/>
  <c r="J1871" i="1" s="1"/>
  <c r="I1871" i="1" a="1"/>
  <c r="I1871" i="1" s="1"/>
  <c r="H1871" i="1" a="1"/>
  <c r="H1871" i="1" s="1"/>
  <c r="Q1870" i="1" a="1"/>
  <c r="Q1870" i="1" s="1"/>
  <c r="I1868" i="1" a="1"/>
  <c r="I1868" i="1"/>
  <c r="P1870" i="1" a="1"/>
  <c r="P1870" i="1"/>
  <c r="O1870" i="1" a="1"/>
  <c r="O1870" i="1" s="1"/>
  <c r="N1867" i="1" a="1"/>
  <c r="N1867" i="1" s="1"/>
  <c r="M1870" i="1" a="1"/>
  <c r="M1870" i="1"/>
  <c r="J1870" i="1" a="1"/>
  <c r="J1870" i="1" s="1"/>
  <c r="L1870" i="1" a="1"/>
  <c r="L1870" i="1"/>
  <c r="F1870" i="1" a="1"/>
  <c r="F1870" i="1" s="1"/>
  <c r="J1868" i="1" a="1"/>
  <c r="J1868" i="1" s="1"/>
  <c r="Q1867" i="1" a="1"/>
  <c r="Q1867" i="1" s="1"/>
  <c r="P1867" i="1" a="1"/>
  <c r="P1867" i="1" s="1"/>
  <c r="L1867" i="1" a="1"/>
  <c r="L1867" i="1" s="1"/>
  <c r="K1867" i="1" a="1"/>
  <c r="K1867" i="1" s="1"/>
  <c r="J1867" i="1" a="1"/>
  <c r="J1867" i="1" s="1"/>
  <c r="F1864" i="1" a="1"/>
  <c r="F1864" i="1" s="1"/>
  <c r="O1861" i="1" a="1"/>
  <c r="O1861" i="1" s="1"/>
  <c r="K1861" i="1" a="1"/>
  <c r="K1861" i="1" s="1"/>
  <c r="Q1861" i="1" a="1"/>
  <c r="Q1861" i="1"/>
  <c r="J1861" i="1" a="1"/>
  <c r="J1861" i="1"/>
  <c r="F1861" i="1" a="1"/>
  <c r="F1861" i="1"/>
  <c r="N1861" i="1" a="1"/>
  <c r="N1861" i="1"/>
  <c r="F1867" i="1" a="1"/>
  <c r="F1867" i="1" s="1"/>
  <c r="I1867" i="1" a="1"/>
  <c r="I1867" i="1"/>
  <c r="H1867" i="1" a="1"/>
  <c r="H1867" i="1" s="1"/>
  <c r="G1867" i="1" a="1"/>
  <c r="G1867" i="1" s="1"/>
  <c r="N1865" i="1" a="1"/>
  <c r="N1865" i="1" s="1"/>
  <c r="P1865" i="1" a="1"/>
  <c r="P1865" i="1"/>
  <c r="O1865" i="1" a="1"/>
  <c r="O1865" i="1"/>
  <c r="F1865" i="1" a="1"/>
  <c r="F1865" i="1"/>
  <c r="G1865" i="1" a="1"/>
  <c r="G1865" i="1" s="1"/>
  <c r="P1864" i="1" a="1"/>
  <c r="P1864" i="1" s="1"/>
  <c r="K1864" i="1" a="1"/>
  <c r="K1864" i="1" s="1"/>
  <c r="M1861" i="1" a="1"/>
  <c r="M1861" i="1" s="1"/>
  <c r="H1861" i="1" a="1"/>
  <c r="H1861" i="1" s="1"/>
  <c r="Q1865" i="1" a="1"/>
  <c r="Q1865" i="1"/>
  <c r="M1865" i="1" a="1"/>
  <c r="M1865" i="1"/>
  <c r="L1865" i="1" a="1"/>
  <c r="L1865" i="1"/>
  <c r="K1865" i="1" a="1"/>
  <c r="K1865" i="1" s="1"/>
  <c r="J1865" i="1" a="1"/>
  <c r="J1865" i="1"/>
  <c r="I1865" i="1" a="1"/>
  <c r="I1865" i="1"/>
  <c r="H1865" i="1" a="1"/>
  <c r="H1865" i="1" s="1"/>
  <c r="Q1864" i="1" a="1"/>
  <c r="Q1864" i="1" s="1"/>
  <c r="O1864" i="1" a="1"/>
  <c r="O1864" i="1" s="1"/>
  <c r="L1864" i="1" a="1"/>
  <c r="L1864" i="1"/>
  <c r="I1861" i="1" a="1"/>
  <c r="I1861" i="1"/>
  <c r="N1864" i="1" a="1"/>
  <c r="N1864" i="1" s="1"/>
  <c r="I1864" i="1" a="1"/>
  <c r="I1864" i="1" s="1"/>
  <c r="J1864" i="1" a="1"/>
  <c r="J1864" i="1"/>
  <c r="G1864" i="1" a="1"/>
  <c r="G1864" i="1"/>
  <c r="G1861" i="1" a="1"/>
  <c r="G1861" i="1" s="1"/>
  <c r="M1864" i="1" a="1"/>
  <c r="M1864" i="1"/>
  <c r="H1864" i="1" a="1"/>
  <c r="H1864" i="1"/>
  <c r="P1861" i="1" a="1"/>
  <c r="P1861" i="1"/>
  <c r="L1861" i="1" a="1"/>
  <c r="L1861" i="1" s="1"/>
  <c r="O1857" i="1" a="1"/>
  <c r="O1857" i="1" s="1"/>
  <c r="N1857" i="1" a="1"/>
  <c r="N1857" i="1"/>
  <c r="L1853" i="1" a="1"/>
  <c r="L1853" i="1"/>
  <c r="I1855" i="1" a="1"/>
  <c r="I1855" i="1"/>
  <c r="L1855" i="1" a="1"/>
  <c r="L1855" i="1"/>
  <c r="G1855" i="1" a="1"/>
  <c r="G1855" i="1" s="1"/>
  <c r="H1857" i="1" a="1"/>
  <c r="H1857" i="1" s="1"/>
  <c r="M1855" i="1" a="1"/>
  <c r="M1855" i="1" s="1"/>
  <c r="H1855" i="1" a="1"/>
  <c r="H1855" i="1" s="1"/>
  <c r="P1853" i="1" a="1"/>
  <c r="P1853" i="1" s="1"/>
  <c r="M1857" i="1" a="1"/>
  <c r="M1857" i="1"/>
  <c r="F1855" i="1" a="1"/>
  <c r="F1855" i="1"/>
  <c r="F1857" i="1" a="1"/>
  <c r="F1857" i="1"/>
  <c r="I1857" i="1" a="1"/>
  <c r="I1857" i="1"/>
  <c r="Q1855" i="1" a="1"/>
  <c r="Q1855" i="1"/>
  <c r="P1855" i="1" a="1"/>
  <c r="P1855" i="1" s="1"/>
  <c r="N1853" i="1" a="1"/>
  <c r="N1853" i="1" s="1"/>
  <c r="M1853" i="1" a="1"/>
  <c r="M1853" i="1" s="1"/>
  <c r="K1855" i="1" a="1"/>
  <c r="K1855" i="1"/>
  <c r="K1857" i="1" a="1"/>
  <c r="K1857" i="1"/>
  <c r="Q1859" i="1" a="1"/>
  <c r="Q1859" i="1" s="1"/>
  <c r="F1859" i="1" a="1"/>
  <c r="F1859" i="1" s="1"/>
  <c r="P1859" i="1" a="1"/>
  <c r="P1859" i="1"/>
  <c r="O1859" i="1" a="1"/>
  <c r="O1859" i="1" s="1"/>
  <c r="Q1853" i="1" a="1"/>
  <c r="Q1853" i="1"/>
  <c r="N1859" i="1" a="1"/>
  <c r="N1859" i="1"/>
  <c r="I1859" i="1" a="1"/>
  <c r="I1859" i="1" s="1"/>
  <c r="G1857" i="1" a="1"/>
  <c r="G1857" i="1"/>
  <c r="O1855" i="1" a="1"/>
  <c r="O1855" i="1" s="1"/>
  <c r="M1859" i="1" a="1"/>
  <c r="M1859" i="1" s="1"/>
  <c r="Q1857" i="1" a="1"/>
  <c r="Q1857" i="1"/>
  <c r="L1859" i="1" a="1"/>
  <c r="L1859" i="1"/>
  <c r="K1859" i="1" a="1"/>
  <c r="K1859" i="1" s="1"/>
  <c r="J1859" i="1" a="1"/>
  <c r="J1859" i="1" s="1"/>
  <c r="H1859" i="1" a="1"/>
  <c r="H1859" i="1" s="1"/>
  <c r="G1859" i="1" a="1"/>
  <c r="G1859" i="1"/>
  <c r="O1853" i="1" a="1"/>
  <c r="O1853" i="1" s="1"/>
  <c r="L1857" i="1" a="1"/>
  <c r="L1857" i="1" s="1"/>
  <c r="J1857" i="1" a="1"/>
  <c r="J1857" i="1" s="1"/>
  <c r="N1855" i="1" a="1"/>
  <c r="N1855" i="1" s="1"/>
  <c r="J1855" i="1" a="1"/>
  <c r="J1855" i="1" s="1"/>
  <c r="P1857" i="1" a="1"/>
  <c r="P1857" i="1"/>
  <c r="P1851" i="1" a="1"/>
  <c r="P1851" i="1"/>
  <c r="P1850" i="1" a="1"/>
  <c r="P1850" i="1"/>
  <c r="O1850" i="1" a="1"/>
  <c r="O1850" i="1" s="1"/>
  <c r="G1850" i="1" a="1"/>
  <c r="G1850" i="1" s="1"/>
  <c r="K1850" i="1" a="1"/>
  <c r="K1850" i="1"/>
  <c r="F1850" i="1" a="1"/>
  <c r="F1850" i="1" s="1"/>
  <c r="J1851" i="1" a="1"/>
  <c r="J1851" i="1" s="1"/>
  <c r="K1853" i="1" a="1"/>
  <c r="K1853" i="1" s="1"/>
  <c r="J1853" i="1" a="1"/>
  <c r="J1853" i="1" s="1"/>
  <c r="O1851" i="1" a="1"/>
  <c r="O1851" i="1" s="1"/>
  <c r="I1853" i="1" a="1"/>
  <c r="I1853" i="1" s="1"/>
  <c r="H1853" i="1" a="1"/>
  <c r="H1853" i="1"/>
  <c r="J1850" i="1" a="1"/>
  <c r="J1850" i="1" s="1"/>
  <c r="K1851" i="1" a="1"/>
  <c r="K1851" i="1"/>
  <c r="G1853" i="1" a="1"/>
  <c r="G1853" i="1"/>
  <c r="Q1851" i="1" a="1"/>
  <c r="Q1851" i="1" s="1"/>
  <c r="G1851" i="1" a="1"/>
  <c r="G1851" i="1" s="1"/>
  <c r="I1850" i="1" a="1"/>
  <c r="I1850" i="1"/>
  <c r="M1850" i="1" a="1"/>
  <c r="M1850" i="1"/>
  <c r="M1851" i="1" a="1"/>
  <c r="M1851" i="1"/>
  <c r="I1851" i="1" a="1"/>
  <c r="I1851" i="1" s="1"/>
  <c r="H1851" i="1" a="1"/>
  <c r="H1851" i="1"/>
  <c r="H1850" i="1" a="1"/>
  <c r="H1850" i="1" s="1"/>
  <c r="F1853" i="1" a="1"/>
  <c r="F1853" i="1"/>
  <c r="N1850" i="1" a="1"/>
  <c r="N1850" i="1" s="1"/>
  <c r="Q1850" i="1" a="1"/>
  <c r="Q1850" i="1" s="1"/>
  <c r="L1850" i="1" a="1"/>
  <c r="L1850" i="1" s="1"/>
  <c r="N1851" i="1" a="1"/>
  <c r="N1851" i="1" s="1"/>
  <c r="L1851" i="1" a="1"/>
  <c r="L1851" i="1" s="1"/>
  <c r="F1851" i="1" a="1"/>
  <c r="F1851" i="1" s="1"/>
  <c r="H1846" i="1" a="1"/>
  <c r="H1846" i="1"/>
  <c r="F1846" i="1" a="1"/>
  <c r="F1846" i="1" s="1"/>
  <c r="L1846" i="1" a="1"/>
  <c r="L1846" i="1" s="1"/>
  <c r="J1846" i="1" a="1"/>
  <c r="J1846" i="1"/>
  <c r="F1848" i="1" a="1"/>
  <c r="F1848" i="1" s="1"/>
  <c r="P1848" i="1" a="1"/>
  <c r="P1848" i="1"/>
  <c r="I1846" i="1" a="1"/>
  <c r="I1846" i="1" s="1"/>
  <c r="M1848" i="1" a="1"/>
  <c r="M1848" i="1" s="1"/>
  <c r="M1845" i="1" a="1"/>
  <c r="M1845" i="1" s="1"/>
  <c r="H1848" i="1" a="1"/>
  <c r="H1848" i="1" s="1"/>
  <c r="O1848" i="1" a="1"/>
  <c r="O1848" i="1"/>
  <c r="Q1845" i="1" a="1"/>
  <c r="Q1845" i="1" s="1"/>
  <c r="J1848" i="1" a="1"/>
  <c r="J1848" i="1"/>
  <c r="N1845" i="1" a="1"/>
  <c r="N1845" i="1" s="1"/>
  <c r="Q1846" i="1" a="1"/>
  <c r="Q1846" i="1" s="1"/>
  <c r="O1846" i="1" a="1"/>
  <c r="O1846" i="1" s="1"/>
  <c r="N1846" i="1" a="1"/>
  <c r="N1846" i="1"/>
  <c r="L1848" i="1" a="1"/>
  <c r="L1848" i="1"/>
  <c r="K1846" i="1" a="1"/>
  <c r="K1846" i="1" s="1"/>
  <c r="G1846" i="1" a="1"/>
  <c r="G1846" i="1"/>
  <c r="K1848" i="1" a="1"/>
  <c r="K1848" i="1"/>
  <c r="P1845" i="1" a="1"/>
  <c r="P1845" i="1"/>
  <c r="P1846" i="1" a="1"/>
  <c r="P1846" i="1"/>
  <c r="Q1848" i="1" a="1"/>
  <c r="Q1848" i="1" s="1"/>
  <c r="N1848" i="1" a="1"/>
  <c r="N1848" i="1" s="1"/>
  <c r="O1845" i="1" a="1"/>
  <c r="O1845" i="1" s="1"/>
  <c r="L1845" i="1" a="1"/>
  <c r="L1845" i="1" s="1"/>
  <c r="I1848" i="1" a="1"/>
  <c r="I1848" i="1"/>
  <c r="G1848" i="1" a="1"/>
  <c r="G1848" i="1" s="1"/>
  <c r="M1846" i="1" a="1"/>
  <c r="M1846" i="1"/>
  <c r="N1842" i="1" a="1"/>
  <c r="N1842" i="1" s="1"/>
  <c r="I1842" i="1" a="1"/>
  <c r="I1842" i="1" s="1"/>
  <c r="F1842" i="1" a="1"/>
  <c r="F1842" i="1" s="1"/>
  <c r="P1840" i="1" a="1"/>
  <c r="P1840" i="1"/>
  <c r="H1842" i="1" a="1"/>
  <c r="H1842" i="1"/>
  <c r="P1842" i="1" a="1"/>
  <c r="P1842" i="1"/>
  <c r="I1840" i="1" a="1"/>
  <c r="I1840" i="1" s="1"/>
  <c r="Q1842" i="1" a="1"/>
  <c r="Q1842" i="1" s="1"/>
  <c r="G1842" i="1" a="1"/>
  <c r="G1842" i="1" s="1"/>
  <c r="M1840" i="1" a="1"/>
  <c r="M1840" i="1"/>
  <c r="J1840" i="1" a="1"/>
  <c r="J1840" i="1" s="1"/>
  <c r="J1842" i="1" a="1"/>
  <c r="J1842" i="1" s="1"/>
  <c r="O1840" i="1" a="1"/>
  <c r="O1840" i="1" s="1"/>
  <c r="N1840" i="1" a="1"/>
  <c r="N1840" i="1" s="1"/>
  <c r="L1842" i="1" a="1"/>
  <c r="L1842" i="1" s="1"/>
  <c r="K1842" i="1" a="1"/>
  <c r="K1842" i="1"/>
  <c r="O1842" i="1" a="1"/>
  <c r="O1842" i="1" s="1"/>
  <c r="M1842" i="1" a="1"/>
  <c r="M1842" i="1"/>
  <c r="G1840" i="1" a="1"/>
  <c r="G1840" i="1"/>
  <c r="Q1840" i="1" a="1"/>
  <c r="Q1840" i="1"/>
  <c r="L1840" i="1" a="1"/>
  <c r="L1840" i="1"/>
  <c r="F1845" i="1" a="1"/>
  <c r="F1845" i="1"/>
  <c r="K1845" i="1" a="1"/>
  <c r="K1845" i="1" s="1"/>
  <c r="J1845" i="1" a="1"/>
  <c r="J1845" i="1"/>
  <c r="I1845" i="1" a="1"/>
  <c r="I1845" i="1"/>
  <c r="H1840" i="1" a="1"/>
  <c r="H1840" i="1"/>
  <c r="H1845" i="1" a="1"/>
  <c r="H1845" i="1"/>
  <c r="G1845" i="1" a="1"/>
  <c r="G1845" i="1"/>
  <c r="K1840" i="1" a="1"/>
  <c r="K1840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I787" i="1"/>
  <c r="H787" i="1"/>
  <c r="G787" i="1"/>
  <c r="F787" i="1"/>
  <c r="Q786" i="1"/>
  <c r="Q787" i="1" s="1"/>
  <c r="N786" i="1"/>
  <c r="N787" i="1" s="1"/>
  <c r="M786" i="1"/>
  <c r="M787" i="1" s="1"/>
  <c r="L786" i="1"/>
  <c r="L787" i="1" s="1"/>
  <c r="K786" i="1"/>
  <c r="K787" i="1" s="1"/>
  <c r="J786" i="1"/>
  <c r="J787" i="1" s="1"/>
  <c r="I786" i="1"/>
  <c r="H786" i="1"/>
  <c r="F786" i="1"/>
  <c r="K783" i="1"/>
  <c r="H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P779" i="1"/>
  <c r="P783" i="1" s="1"/>
  <c r="O779" i="1"/>
  <c r="O783" i="1" s="1"/>
  <c r="N779" i="1"/>
  <c r="N783" i="1" s="1"/>
  <c r="M779" i="1"/>
  <c r="M783" i="1" s="1"/>
  <c r="L779" i="1"/>
  <c r="L783" i="1" s="1"/>
  <c r="K779" i="1"/>
  <c r="I779" i="1"/>
  <c r="I783" i="1" s="1"/>
  <c r="H779" i="1"/>
  <c r="G779" i="1"/>
  <c r="G786" i="1" s="1"/>
  <c r="F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P675" i="1"/>
  <c r="O675" i="1"/>
  <c r="J675" i="1"/>
  <c r="G675" i="1"/>
  <c r="Q674" i="1"/>
  <c r="L674" i="1"/>
  <c r="K674" i="1"/>
  <c r="J674" i="1"/>
  <c r="I674" i="1"/>
  <c r="H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O669" i="1"/>
  <c r="N669" i="1"/>
  <c r="N675" i="1" s="1"/>
  <c r="M669" i="1"/>
  <c r="M675" i="1" s="1"/>
  <c r="L669" i="1"/>
  <c r="L675" i="1" s="1"/>
  <c r="K669" i="1"/>
  <c r="K675" i="1" s="1"/>
  <c r="J669" i="1"/>
  <c r="I669" i="1"/>
  <c r="I675" i="1" s="1"/>
  <c r="H669" i="1"/>
  <c r="H675" i="1" s="1"/>
  <c r="G669" i="1"/>
  <c r="F669" i="1"/>
  <c r="F675" i="1" s="1"/>
  <c r="Q668" i="1"/>
  <c r="P668" i="1"/>
  <c r="P674" i="1" s="1"/>
  <c r="O668" i="1"/>
  <c r="O674" i="1" s="1"/>
  <c r="N668" i="1"/>
  <c r="N674" i="1" s="1"/>
  <c r="M668" i="1"/>
  <c r="M674" i="1" s="1"/>
  <c r="L668" i="1"/>
  <c r="K668" i="1"/>
  <c r="J668" i="1"/>
  <c r="I668" i="1"/>
  <c r="H668" i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M519" i="1"/>
  <c r="K519" i="1"/>
  <c r="J519" i="1"/>
  <c r="I519" i="1"/>
  <c r="H519" i="1"/>
  <c r="G519" i="1"/>
  <c r="F519" i="1"/>
  <c r="K516" i="1"/>
  <c r="J516" i="1"/>
  <c r="H516" i="1"/>
  <c r="F516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O480" i="1"/>
  <c r="J480" i="1"/>
  <c r="K478" i="1"/>
  <c r="H478" i="1"/>
  <c r="F478" i="1"/>
  <c r="Q477" i="1"/>
  <c r="O474" i="1"/>
  <c r="N474" i="1"/>
  <c r="K474" i="1"/>
  <c r="J474" i="1"/>
  <c r="Q471" i="1"/>
  <c r="M471" i="1"/>
  <c r="G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Q437" i="1"/>
  <c r="P437" i="1"/>
  <c r="O437" i="1"/>
  <c r="I428" i="1"/>
  <c r="F428" i="1"/>
  <c r="Q420" i="1"/>
  <c r="F420" i="1"/>
  <c r="Q419" i="1"/>
  <c r="P419" i="1"/>
  <c r="P413" i="1"/>
  <c r="N413" i="1"/>
  <c r="M413" i="1"/>
  <c r="I413" i="1"/>
  <c r="G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N400" i="1"/>
  <c r="N520" i="1" s="1"/>
  <c r="L399" i="1"/>
  <c r="L519" i="1" s="1"/>
  <c r="J399" i="1"/>
  <c r="I399" i="1"/>
  <c r="H399" i="1"/>
  <c r="G399" i="1"/>
  <c r="P398" i="1"/>
  <c r="P439" i="1" s="1"/>
  <c r="N398" i="1"/>
  <c r="N439" i="1" s="1"/>
  <c r="L398" i="1"/>
  <c r="L439" i="1" s="1"/>
  <c r="K398" i="1"/>
  <c r="K439" i="1" s="1"/>
  <c r="J398" i="1"/>
  <c r="J439" i="1" s="1"/>
  <c r="I398" i="1"/>
  <c r="I439" i="1" s="1"/>
  <c r="H398" i="1"/>
  <c r="H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K386" i="1"/>
  <c r="K517" i="1" s="1"/>
  <c r="F385" i="1"/>
  <c r="Q384" i="1"/>
  <c r="Q515" i="1" s="1"/>
  <c r="N384" i="1"/>
  <c r="N515" i="1" s="1"/>
  <c r="G384" i="1"/>
  <c r="G515" i="1" s="1"/>
  <c r="F384" i="1"/>
  <c r="F515" i="1" s="1"/>
  <c r="Q383" i="1"/>
  <c r="Q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M364" i="1"/>
  <c r="L364" i="1"/>
  <c r="F364" i="1"/>
  <c r="Q363" i="1"/>
  <c r="Q504" i="1" s="1"/>
  <c r="N361" i="1"/>
  <c r="N428" i="1" s="1"/>
  <c r="L361" i="1"/>
  <c r="L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25" i="1"/>
  <c r="Q480" i="1" s="1"/>
  <c r="P325" i="1"/>
  <c r="P480" i="1" s="1"/>
  <c r="N325" i="1"/>
  <c r="N480" i="1" s="1"/>
  <c r="I325" i="1"/>
  <c r="I480" i="1" s="1"/>
  <c r="I324" i="1"/>
  <c r="I479" i="1" s="1"/>
  <c r="H324" i="1"/>
  <c r="H479" i="1" s="1"/>
  <c r="G324" i="1"/>
  <c r="G479" i="1" s="1"/>
  <c r="F324" i="1"/>
  <c r="F479" i="1" s="1"/>
  <c r="Q323" i="1"/>
  <c r="Q478" i="1" s="1"/>
  <c r="P323" i="1"/>
  <c r="P478" i="1" s="1"/>
  <c r="O323" i="1"/>
  <c r="O478" i="1" s="1"/>
  <c r="N323" i="1"/>
  <c r="N478" i="1" s="1"/>
  <c r="M323" i="1"/>
  <c r="M478" i="1" s="1"/>
  <c r="L323" i="1"/>
  <c r="L478" i="1" s="1"/>
  <c r="J323" i="1"/>
  <c r="J478" i="1" s="1"/>
  <c r="Q322" i="1"/>
  <c r="Q321" i="1"/>
  <c r="Q476" i="1" s="1"/>
  <c r="P321" i="1"/>
  <c r="P476" i="1" s="1"/>
  <c r="O321" i="1"/>
  <c r="O476" i="1" s="1"/>
  <c r="N321" i="1"/>
  <c r="N476" i="1" s="1"/>
  <c r="M321" i="1"/>
  <c r="M476" i="1" s="1"/>
  <c r="L321" i="1"/>
  <c r="L476" i="1" s="1"/>
  <c r="K321" i="1"/>
  <c r="K476" i="1" s="1"/>
  <c r="J321" i="1"/>
  <c r="J476" i="1" s="1"/>
  <c r="I321" i="1"/>
  <c r="I476" i="1" s="1"/>
  <c r="H321" i="1"/>
  <c r="H476" i="1" s="1"/>
  <c r="F321" i="1"/>
  <c r="F476" i="1" s="1"/>
  <c r="M320" i="1"/>
  <c r="M475" i="1" s="1"/>
  <c r="L320" i="1"/>
  <c r="L475" i="1" s="1"/>
  <c r="K320" i="1"/>
  <c r="K475" i="1" s="1"/>
  <c r="I320" i="1"/>
  <c r="I475" i="1" s="1"/>
  <c r="L319" i="1"/>
  <c r="L474" i="1" s="1"/>
  <c r="J319" i="1"/>
  <c r="I319" i="1"/>
  <c r="I474" i="1" s="1"/>
  <c r="H319" i="1"/>
  <c r="H474" i="1" s="1"/>
  <c r="G319" i="1"/>
  <c r="G474" i="1" s="1"/>
  <c r="F319" i="1"/>
  <c r="F474" i="1" s="1"/>
  <c r="Q318" i="1"/>
  <c r="Q473" i="1" s="1"/>
  <c r="P318" i="1"/>
  <c r="P473" i="1" s="1"/>
  <c r="I318" i="1"/>
  <c r="I473" i="1" s="1"/>
  <c r="Q315" i="1"/>
  <c r="I315" i="1"/>
  <c r="I420" i="1" s="1"/>
  <c r="H315" i="1"/>
  <c r="H420" i="1" s="1"/>
  <c r="G315" i="1"/>
  <c r="G420" i="1" s="1"/>
  <c r="F315" i="1"/>
  <c r="Q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P300" i="1"/>
  <c r="N300" i="1"/>
  <c r="M300" i="1"/>
  <c r="G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F241" i="1"/>
  <c r="Q129" i="1"/>
  <c r="P129" i="1"/>
  <c r="O129" i="1"/>
  <c r="N129" i="1"/>
  <c r="L129" i="1"/>
  <c r="J129" i="1"/>
  <c r="I129" i="1"/>
  <c r="I128" i="1"/>
  <c r="H128" i="1"/>
  <c r="G128" i="1"/>
  <c r="F128" i="1"/>
  <c r="G126" i="1"/>
  <c r="F126" i="1"/>
  <c r="Q125" i="1"/>
  <c r="P125" i="1"/>
  <c r="O125" i="1"/>
  <c r="N125" i="1"/>
  <c r="M125" i="1"/>
  <c r="L125" i="1"/>
  <c r="G125" i="1"/>
  <c r="P124" i="1"/>
  <c r="N124" i="1"/>
  <c r="I124" i="1"/>
  <c r="O123" i="1"/>
  <c r="N123" i="1"/>
  <c r="M123" i="1"/>
  <c r="L123" i="1"/>
  <c r="K123" i="1"/>
  <c r="J123" i="1"/>
  <c r="I123" i="1"/>
  <c r="H123" i="1"/>
  <c r="F123" i="1"/>
  <c r="Q122" i="1"/>
  <c r="O122" i="1"/>
  <c r="L122" i="1"/>
  <c r="J122" i="1"/>
  <c r="K121" i="1"/>
  <c r="J121" i="1"/>
  <c r="I121" i="1"/>
  <c r="H121" i="1"/>
  <c r="G121" i="1"/>
  <c r="F121" i="1"/>
  <c r="Q120" i="1"/>
  <c r="P120" i="1"/>
  <c r="N120" i="1"/>
  <c r="M120" i="1"/>
  <c r="K120" i="1"/>
  <c r="I120" i="1"/>
  <c r="H120" i="1"/>
  <c r="F120" i="1"/>
  <c r="G119" i="1"/>
  <c r="F119" i="1"/>
  <c r="Q118" i="1"/>
  <c r="P118" i="1"/>
  <c r="O118" i="1"/>
  <c r="N118" i="1"/>
  <c r="M118" i="1"/>
  <c r="L118" i="1"/>
  <c r="J118" i="1"/>
  <c r="I118" i="1"/>
  <c r="G118" i="1"/>
  <c r="P117" i="1"/>
  <c r="N117" i="1"/>
  <c r="M116" i="1"/>
  <c r="L116" i="1"/>
  <c r="K116" i="1"/>
  <c r="J116" i="1"/>
  <c r="I116" i="1"/>
  <c r="H116" i="1"/>
  <c r="F116" i="1"/>
  <c r="Q115" i="1"/>
  <c r="O115" i="1"/>
  <c r="M115" i="1"/>
  <c r="L115" i="1"/>
  <c r="K115" i="1"/>
  <c r="J115" i="1"/>
  <c r="I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P400" i="1" s="1"/>
  <c r="P520" i="1" s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K385" i="1" s="1"/>
  <c r="J286" i="1"/>
  <c r="I286" i="1"/>
  <c r="H286" i="1"/>
  <c r="H385" i="1" s="1"/>
  <c r="G286" i="1"/>
  <c r="F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I283" i="1"/>
  <c r="G283" i="1"/>
  <c r="F283" i="1"/>
  <c r="Q274" i="1"/>
  <c r="F274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Q320" i="1" s="1"/>
  <c r="Q475" i="1" s="1"/>
  <c r="P245" i="1"/>
  <c r="O245" i="1"/>
  <c r="O320" i="1" s="1"/>
  <c r="O475" i="1" s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N318" i="1" s="1"/>
  <c r="N473" i="1" s="1"/>
  <c r="M243" i="1"/>
  <c r="L243" i="1"/>
  <c r="K243" i="1"/>
  <c r="J243" i="1"/>
  <c r="I243" i="1"/>
  <c r="H243" i="1"/>
  <c r="G243" i="1"/>
  <c r="F243" i="1"/>
  <c r="N241" i="1"/>
  <c r="N316" i="1" s="1"/>
  <c r="N471" i="1" s="1"/>
  <c r="M241" i="1"/>
  <c r="M316" i="1" s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P212" i="1" s="1"/>
  <c r="O216" i="1"/>
  <c r="N216" i="1"/>
  <c r="N212" i="1" s="1"/>
  <c r="M216" i="1"/>
  <c r="L216" i="1"/>
  <c r="K216" i="1"/>
  <c r="J216" i="1"/>
  <c r="I216" i="1"/>
  <c r="H216" i="1"/>
  <c r="G216" i="1"/>
  <c r="F216" i="1"/>
  <c r="F212" i="1" s="1"/>
  <c r="Q212" i="1"/>
  <c r="O212" i="1"/>
  <c r="M212" i="1"/>
  <c r="L212" i="1"/>
  <c r="K212" i="1"/>
  <c r="J212" i="1"/>
  <c r="I212" i="1"/>
  <c r="H212" i="1"/>
  <c r="G212" i="1"/>
  <c r="Q209" i="1"/>
  <c r="Q398" i="1" s="1"/>
  <c r="Q439" i="1" s="1"/>
  <c r="P209" i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Q198" i="1"/>
  <c r="Q361" i="1" s="1"/>
  <c r="Q428" i="1" s="1"/>
  <c r="N198" i="1"/>
  <c r="K198" i="1"/>
  <c r="K361" i="1" s="1"/>
  <c r="K428" i="1" s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P314" i="1" s="1"/>
  <c r="O189" i="1"/>
  <c r="O314" i="1" s="1"/>
  <c r="O419" i="1" s="1"/>
  <c r="N189" i="1"/>
  <c r="N314" i="1" s="1"/>
  <c r="N419" i="1" s="1"/>
  <c r="M189" i="1"/>
  <c r="M314" i="1" s="1"/>
  <c r="M419" i="1" s="1"/>
  <c r="L189" i="1"/>
  <c r="K189" i="1"/>
  <c r="K314" i="1" s="1"/>
  <c r="K419" i="1" s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Q520" i="1" s="1"/>
  <c r="P172" i="1"/>
  <c r="O172" i="1"/>
  <c r="O400" i="1" s="1"/>
  <c r="O520" i="1" s="1"/>
  <c r="N172" i="1"/>
  <c r="M172" i="1"/>
  <c r="M400" i="1" s="1"/>
  <c r="M520" i="1" s="1"/>
  <c r="L172" i="1"/>
  <c r="L400" i="1" s="1"/>
  <c r="L520" i="1" s="1"/>
  <c r="K172" i="1"/>
  <c r="K400" i="1" s="1"/>
  <c r="K520" i="1" s="1"/>
  <c r="J172" i="1"/>
  <c r="J400" i="1" s="1"/>
  <c r="J520" i="1" s="1"/>
  <c r="I172" i="1"/>
  <c r="I400" i="1" s="1"/>
  <c r="I520" i="1" s="1"/>
  <c r="H172" i="1"/>
  <c r="H400" i="1" s="1"/>
  <c r="H520" i="1" s="1"/>
  <c r="G172" i="1"/>
  <c r="G400" i="1" s="1"/>
  <c r="G520" i="1" s="1"/>
  <c r="F172" i="1"/>
  <c r="F400" i="1" s="1"/>
  <c r="F520" i="1" s="1"/>
  <c r="Q171" i="1"/>
  <c r="Q399" i="1" s="1"/>
  <c r="Q519" i="1" s="1"/>
  <c r="P171" i="1"/>
  <c r="P399" i="1" s="1"/>
  <c r="P519" i="1" s="1"/>
  <c r="O171" i="1"/>
  <c r="N171" i="1"/>
  <c r="N399" i="1" s="1"/>
  <c r="N519" i="1" s="1"/>
  <c r="M171" i="1"/>
  <c r="M399" i="1" s="1"/>
  <c r="L171" i="1"/>
  <c r="K171" i="1"/>
  <c r="K399" i="1" s="1"/>
  <c r="J171" i="1"/>
  <c r="I171" i="1"/>
  <c r="H171" i="1"/>
  <c r="G171" i="1"/>
  <c r="F171" i="1"/>
  <c r="F399" i="1" s="1"/>
  <c r="Q170" i="1"/>
  <c r="P170" i="1"/>
  <c r="O170" i="1"/>
  <c r="N170" i="1"/>
  <c r="M170" i="1"/>
  <c r="M398" i="1" s="1"/>
  <c r="M439" i="1" s="1"/>
  <c r="L170" i="1"/>
  <c r="K170" i="1"/>
  <c r="J170" i="1"/>
  <c r="I170" i="1"/>
  <c r="H170" i="1"/>
  <c r="G170" i="1"/>
  <c r="G398" i="1" s="1"/>
  <c r="G439" i="1" s="1"/>
  <c r="F170" i="1"/>
  <c r="F398" i="1" s="1"/>
  <c r="F439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P386" i="1" s="1"/>
  <c r="P517" i="1" s="1"/>
  <c r="O158" i="1"/>
  <c r="O386" i="1" s="1"/>
  <c r="O517" i="1" s="1"/>
  <c r="N158" i="1"/>
  <c r="N386" i="1" s="1"/>
  <c r="N517" i="1" s="1"/>
  <c r="M158" i="1"/>
  <c r="M386" i="1" s="1"/>
  <c r="M517" i="1" s="1"/>
  <c r="L158" i="1"/>
  <c r="L386" i="1" s="1"/>
  <c r="L517" i="1" s="1"/>
  <c r="K158" i="1"/>
  <c r="J158" i="1"/>
  <c r="I158" i="1"/>
  <c r="H158" i="1"/>
  <c r="H386" i="1" s="1"/>
  <c r="H517" i="1" s="1"/>
  <c r="G158" i="1"/>
  <c r="G386" i="1" s="1"/>
  <c r="G517" i="1" s="1"/>
  <c r="F158" i="1"/>
  <c r="F386" i="1" s="1"/>
  <c r="F517" i="1" s="1"/>
  <c r="Q157" i="1"/>
  <c r="P157" i="1"/>
  <c r="O157" i="1"/>
  <c r="N157" i="1"/>
  <c r="M157" i="1"/>
  <c r="L157" i="1"/>
  <c r="K157" i="1"/>
  <c r="J157" i="1"/>
  <c r="J385" i="1" s="1"/>
  <c r="I157" i="1"/>
  <c r="I385" i="1" s="1"/>
  <c r="I516" i="1" s="1"/>
  <c r="H157" i="1"/>
  <c r="G157" i="1"/>
  <c r="G385" i="1" s="1"/>
  <c r="G516" i="1" s="1"/>
  <c r="F157" i="1"/>
  <c r="Q156" i="1"/>
  <c r="P156" i="1"/>
  <c r="P384" i="1" s="1"/>
  <c r="P515" i="1" s="1"/>
  <c r="O156" i="1"/>
  <c r="O384" i="1" s="1"/>
  <c r="O515" i="1" s="1"/>
  <c r="N156" i="1"/>
  <c r="M156" i="1"/>
  <c r="M384" i="1" s="1"/>
  <c r="M515" i="1" s="1"/>
  <c r="L156" i="1"/>
  <c r="L384" i="1" s="1"/>
  <c r="L515" i="1" s="1"/>
  <c r="K156" i="1"/>
  <c r="K384" i="1" s="1"/>
  <c r="K515" i="1" s="1"/>
  <c r="J156" i="1"/>
  <c r="J384" i="1" s="1"/>
  <c r="J515" i="1" s="1"/>
  <c r="I156" i="1"/>
  <c r="I384" i="1" s="1"/>
  <c r="I515" i="1" s="1"/>
  <c r="H156" i="1"/>
  <c r="H384" i="1" s="1"/>
  <c r="H515" i="1" s="1"/>
  <c r="G156" i="1"/>
  <c r="F156" i="1"/>
  <c r="Q155" i="1"/>
  <c r="P155" i="1"/>
  <c r="O155" i="1"/>
  <c r="N155" i="1"/>
  <c r="M155" i="1"/>
  <c r="L155" i="1"/>
  <c r="K155" i="1"/>
  <c r="J155" i="1"/>
  <c r="I155" i="1"/>
  <c r="I383" i="1" s="1"/>
  <c r="I514" i="1" s="1"/>
  <c r="H155" i="1"/>
  <c r="G155" i="1"/>
  <c r="F155" i="1"/>
  <c r="F383" i="1" s="1"/>
  <c r="F514" i="1" s="1"/>
  <c r="Q154" i="1"/>
  <c r="Q382" i="1" s="1"/>
  <c r="Q513" i="1" s="1"/>
  <c r="P154" i="1"/>
  <c r="O154" i="1"/>
  <c r="N154" i="1"/>
  <c r="M154" i="1"/>
  <c r="L154" i="1"/>
  <c r="K154" i="1"/>
  <c r="J154" i="1"/>
  <c r="J382" i="1" s="1"/>
  <c r="J513" i="1" s="1"/>
  <c r="I154" i="1"/>
  <c r="I382" i="1" s="1"/>
  <c r="I513" i="1" s="1"/>
  <c r="H154" i="1"/>
  <c r="G154" i="1"/>
  <c r="G382" i="1" s="1"/>
  <c r="G513" i="1" s="1"/>
  <c r="F154" i="1"/>
  <c r="F382" i="1" s="1"/>
  <c r="F513" i="1" s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P152" i="1"/>
  <c r="P380" i="1" s="1"/>
  <c r="O152" i="1"/>
  <c r="O380" i="1" s="1"/>
  <c r="N152" i="1"/>
  <c r="N380" i="1" s="1"/>
  <c r="N437" i="1" s="1"/>
  <c r="M152" i="1"/>
  <c r="L152" i="1"/>
  <c r="L380" i="1" s="1"/>
  <c r="L437" i="1" s="1"/>
  <c r="K152" i="1"/>
  <c r="J152" i="1"/>
  <c r="J380" i="1" s="1"/>
  <c r="J437" i="1" s="1"/>
  <c r="I152" i="1"/>
  <c r="H152" i="1"/>
  <c r="G152" i="1"/>
  <c r="G380" i="1" s="1"/>
  <c r="G437" i="1" s="1"/>
  <c r="F152" i="1"/>
  <c r="F380" i="1" s="1"/>
  <c r="F437" i="1" s="1"/>
  <c r="Q136" i="1"/>
  <c r="Q364" i="1" s="1"/>
  <c r="P136" i="1"/>
  <c r="P364" i="1" s="1"/>
  <c r="O136" i="1"/>
  <c r="O364" i="1" s="1"/>
  <c r="N136" i="1"/>
  <c r="M136" i="1"/>
  <c r="L136" i="1"/>
  <c r="K136" i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F363" i="1" s="1"/>
  <c r="F504" i="1" s="1"/>
  <c r="Q134" i="1"/>
  <c r="P134" i="1"/>
  <c r="O134" i="1"/>
  <c r="N134" i="1"/>
  <c r="N362" i="1" s="1"/>
  <c r="N429" i="1" s="1"/>
  <c r="M134" i="1"/>
  <c r="M362" i="1" s="1"/>
  <c r="M429" i="1" s="1"/>
  <c r="L134" i="1"/>
  <c r="L362" i="1" s="1"/>
  <c r="L429" i="1" s="1"/>
  <c r="K134" i="1"/>
  <c r="J134" i="1"/>
  <c r="I134" i="1"/>
  <c r="H134" i="1"/>
  <c r="G134" i="1"/>
  <c r="G141" i="1" s="1" a="1"/>
  <c r="G141" i="1" s="1"/>
  <c r="F134" i="1"/>
  <c r="Q133" i="1"/>
  <c r="P133" i="1"/>
  <c r="O133" i="1"/>
  <c r="O140" i="1" s="1" a="1"/>
  <c r="O140" i="1" s="1"/>
  <c r="N133" i="1"/>
  <c r="M133" i="1"/>
  <c r="L133" i="1"/>
  <c r="K133" i="1"/>
  <c r="J133" i="1"/>
  <c r="I133" i="1"/>
  <c r="H133" i="1"/>
  <c r="G133" i="1"/>
  <c r="F133" i="1"/>
  <c r="F140" i="1" s="1" a="1"/>
  <c r="F140" i="1" s="1"/>
  <c r="Q132" i="1"/>
  <c r="Q139" i="1" s="1" a="1"/>
  <c r="Q139" i="1" s="1"/>
  <c r="P132" i="1"/>
  <c r="O132" i="1"/>
  <c r="N132" i="1"/>
  <c r="M132" i="1"/>
  <c r="M139" i="1" s="1" a="1"/>
  <c r="M139" i="1" s="1"/>
  <c r="L132" i="1"/>
  <c r="L139" i="1" s="1" a="1"/>
  <c r="L139" i="1" s="1"/>
  <c r="K132" i="1"/>
  <c r="K139" i="1" s="1" a="1"/>
  <c r="K139" i="1" s="1"/>
  <c r="J132" i="1"/>
  <c r="J139" i="1" s="1" a="1"/>
  <c r="J139" i="1" s="1"/>
  <c r="I132" i="1"/>
  <c r="I130" i="1" s="1"/>
  <c r="H132" i="1"/>
  <c r="H130" i="1" s="1"/>
  <c r="G132" i="1"/>
  <c r="G139" i="1" s="1" a="1"/>
  <c r="G139" i="1" s="1"/>
  <c r="F132" i="1"/>
  <c r="F139" i="1" s="1" a="1"/>
  <c r="F139" i="1" s="1"/>
  <c r="Q131" i="1"/>
  <c r="P131" i="1"/>
  <c r="O131" i="1"/>
  <c r="N131" i="1"/>
  <c r="M131" i="1"/>
  <c r="M138" i="1" s="1" a="1"/>
  <c r="M138" i="1" s="1"/>
  <c r="L131" i="1"/>
  <c r="K131" i="1"/>
  <c r="J131" i="1"/>
  <c r="I131" i="1"/>
  <c r="H131" i="1"/>
  <c r="G131" i="1"/>
  <c r="F131" i="1"/>
  <c r="Q97" i="1"/>
  <c r="P97" i="1"/>
  <c r="O97" i="1"/>
  <c r="O325" i="1" s="1"/>
  <c r="N97" i="1"/>
  <c r="M97" i="1"/>
  <c r="L97" i="1"/>
  <c r="L325" i="1" s="1"/>
  <c r="L480" i="1" s="1"/>
  <c r="K97" i="1"/>
  <c r="J97" i="1"/>
  <c r="J325" i="1" s="1"/>
  <c r="I97" i="1"/>
  <c r="H97" i="1"/>
  <c r="G97" i="1"/>
  <c r="F97" i="1"/>
  <c r="Q96" i="1"/>
  <c r="P96" i="1"/>
  <c r="O96" i="1"/>
  <c r="N96" i="1"/>
  <c r="M96" i="1"/>
  <c r="L96" i="1"/>
  <c r="K96" i="1"/>
  <c r="J96" i="1"/>
  <c r="J128" i="1" s="1"/>
  <c r="I96" i="1"/>
  <c r="H96" i="1"/>
  <c r="G96" i="1"/>
  <c r="F96" i="1"/>
  <c r="Q95" i="1"/>
  <c r="P95" i="1"/>
  <c r="O95" i="1"/>
  <c r="N95" i="1"/>
  <c r="M95" i="1"/>
  <c r="L95" i="1"/>
  <c r="K95" i="1"/>
  <c r="K323" i="1" s="1"/>
  <c r="J95" i="1"/>
  <c r="I95" i="1"/>
  <c r="I323" i="1" s="1"/>
  <c r="I478" i="1" s="1"/>
  <c r="H95" i="1"/>
  <c r="H323" i="1" s="1"/>
  <c r="G95" i="1"/>
  <c r="G323" i="1" s="1"/>
  <c r="G478" i="1" s="1"/>
  <c r="F95" i="1"/>
  <c r="F323" i="1" s="1"/>
  <c r="Q94" i="1"/>
  <c r="Q126" i="1" s="1"/>
  <c r="P94" i="1"/>
  <c r="P126" i="1" s="1"/>
  <c r="O94" i="1"/>
  <c r="N94" i="1"/>
  <c r="N322" i="1" s="1"/>
  <c r="N477" i="1" s="1"/>
  <c r="M94" i="1"/>
  <c r="M322" i="1" s="1"/>
  <c r="M477" i="1" s="1"/>
  <c r="L94" i="1"/>
  <c r="L322" i="1" s="1"/>
  <c r="L477" i="1" s="1"/>
  <c r="K94" i="1"/>
  <c r="K322" i="1" s="1"/>
  <c r="K477" i="1" s="1"/>
  <c r="J94" i="1"/>
  <c r="J322" i="1" s="1"/>
  <c r="J477" i="1" s="1"/>
  <c r="I94" i="1"/>
  <c r="I322" i="1" s="1"/>
  <c r="I477" i="1" s="1"/>
  <c r="H94" i="1"/>
  <c r="H322" i="1" s="1"/>
  <c r="H477" i="1" s="1"/>
  <c r="G94" i="1"/>
  <c r="G322" i="1" s="1"/>
  <c r="G477" i="1" s="1"/>
  <c r="F94" i="1"/>
  <c r="F322" i="1" s="1"/>
  <c r="F477" i="1" s="1"/>
  <c r="Q93" i="1"/>
  <c r="P93" i="1"/>
  <c r="O93" i="1"/>
  <c r="N93" i="1"/>
  <c r="M93" i="1"/>
  <c r="L93" i="1"/>
  <c r="K93" i="1"/>
  <c r="K125" i="1" s="1"/>
  <c r="J93" i="1"/>
  <c r="J125" i="1" s="1"/>
  <c r="I93" i="1"/>
  <c r="I125" i="1" s="1"/>
  <c r="H93" i="1"/>
  <c r="H125" i="1" s="1"/>
  <c r="G93" i="1"/>
  <c r="G321" i="1" s="1"/>
  <c r="G476" i="1" s="1"/>
  <c r="F93" i="1"/>
  <c r="F125" i="1" s="1"/>
  <c r="Q92" i="1"/>
  <c r="Q124" i="1" s="1"/>
  <c r="P92" i="1"/>
  <c r="P320" i="1" s="1"/>
  <c r="P475" i="1" s="1"/>
  <c r="O92" i="1"/>
  <c r="O124" i="1" s="1"/>
  <c r="N92" i="1"/>
  <c r="N320" i="1" s="1"/>
  <c r="N475" i="1" s="1"/>
  <c r="M92" i="1"/>
  <c r="M124" i="1" s="1"/>
  <c r="L92" i="1"/>
  <c r="L124" i="1" s="1"/>
  <c r="K92" i="1"/>
  <c r="K124" i="1" s="1"/>
  <c r="J92" i="1"/>
  <c r="I92" i="1"/>
  <c r="H92" i="1"/>
  <c r="H124" i="1" s="1"/>
  <c r="G92" i="1"/>
  <c r="G124" i="1" s="1"/>
  <c r="F92" i="1"/>
  <c r="F320" i="1" s="1"/>
  <c r="F475" i="1" s="1"/>
  <c r="Q91" i="1"/>
  <c r="Q319" i="1" s="1"/>
  <c r="Q474" i="1" s="1"/>
  <c r="P91" i="1"/>
  <c r="P319" i="1" s="1"/>
  <c r="P474" i="1" s="1"/>
  <c r="O91" i="1"/>
  <c r="O319" i="1" s="1"/>
  <c r="N91" i="1"/>
  <c r="N319" i="1" s="1"/>
  <c r="M91" i="1"/>
  <c r="M319" i="1" s="1"/>
  <c r="M474" i="1" s="1"/>
  <c r="L91" i="1"/>
  <c r="K91" i="1"/>
  <c r="K319" i="1" s="1"/>
  <c r="J91" i="1"/>
  <c r="I91" i="1"/>
  <c r="H91" i="1"/>
  <c r="G91" i="1"/>
  <c r="G123" i="1" s="1"/>
  <c r="F91" i="1"/>
  <c r="Q90" i="1"/>
  <c r="P90" i="1"/>
  <c r="P122" i="1" s="1"/>
  <c r="O90" i="1"/>
  <c r="O318" i="1" s="1"/>
  <c r="O473" i="1" s="1"/>
  <c r="N90" i="1"/>
  <c r="N122" i="1" s="1"/>
  <c r="M90" i="1"/>
  <c r="L90" i="1"/>
  <c r="L318" i="1" s="1"/>
  <c r="L473" i="1" s="1"/>
  <c r="K90" i="1"/>
  <c r="J90" i="1"/>
  <c r="J318" i="1" s="1"/>
  <c r="J473" i="1" s="1"/>
  <c r="I90" i="1"/>
  <c r="I122" i="1" s="1"/>
  <c r="H90" i="1"/>
  <c r="G90" i="1"/>
  <c r="G122" i="1" s="1"/>
  <c r="F90" i="1"/>
  <c r="Q89" i="1"/>
  <c r="Q121" i="1" s="1"/>
  <c r="P89" i="1"/>
  <c r="O89" i="1"/>
  <c r="N89" i="1"/>
  <c r="N121" i="1" s="1"/>
  <c r="M89" i="1"/>
  <c r="M121" i="1" s="1"/>
  <c r="L89" i="1"/>
  <c r="L121" i="1" s="1"/>
  <c r="K89" i="1"/>
  <c r="J89" i="1"/>
  <c r="I89" i="1"/>
  <c r="H89" i="1"/>
  <c r="G89" i="1"/>
  <c r="G317" i="1" s="1"/>
  <c r="G472" i="1" s="1"/>
  <c r="F89" i="1"/>
  <c r="Q88" i="1"/>
  <c r="P88" i="1"/>
  <c r="O88" i="1"/>
  <c r="O120" i="1" s="1"/>
  <c r="N88" i="1"/>
  <c r="M88" i="1"/>
  <c r="L88" i="1"/>
  <c r="L120" i="1" s="1"/>
  <c r="K88" i="1"/>
  <c r="J88" i="1"/>
  <c r="J120" i="1" s="1"/>
  <c r="I88" i="1"/>
  <c r="H88" i="1"/>
  <c r="G88" i="1"/>
  <c r="F88" i="1"/>
  <c r="F316" i="1" s="1"/>
  <c r="F471" i="1" s="1"/>
  <c r="Q87" i="1"/>
  <c r="Q119" i="1" s="1"/>
  <c r="P87" i="1"/>
  <c r="O87" i="1"/>
  <c r="O119" i="1" s="1"/>
  <c r="N87" i="1"/>
  <c r="N119" i="1" s="1"/>
  <c r="M87" i="1"/>
  <c r="M119" i="1" s="1"/>
  <c r="L87" i="1"/>
  <c r="L119" i="1" s="1"/>
  <c r="K87" i="1"/>
  <c r="K119" i="1" s="1"/>
  <c r="J87" i="1"/>
  <c r="J119" i="1" s="1"/>
  <c r="I87" i="1"/>
  <c r="I119" i="1" s="1"/>
  <c r="H87" i="1"/>
  <c r="H119" i="1" s="1"/>
  <c r="G87" i="1"/>
  <c r="F87" i="1"/>
  <c r="Q86" i="1"/>
  <c r="P86" i="1"/>
  <c r="O86" i="1"/>
  <c r="N86" i="1"/>
  <c r="M86" i="1"/>
  <c r="L86" i="1"/>
  <c r="K86" i="1"/>
  <c r="K118" i="1" s="1"/>
  <c r="J86" i="1"/>
  <c r="I86" i="1"/>
  <c r="H86" i="1"/>
  <c r="H118" i="1" s="1"/>
  <c r="G86" i="1"/>
  <c r="F86" i="1"/>
  <c r="F118" i="1" s="1"/>
  <c r="Q85" i="1"/>
  <c r="Q117" i="1" s="1"/>
  <c r="P85" i="1"/>
  <c r="O85" i="1"/>
  <c r="O117" i="1" s="1"/>
  <c r="N85" i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G117" i="1" s="1"/>
  <c r="F85" i="1"/>
  <c r="F117" i="1" s="1"/>
  <c r="Q84" i="1"/>
  <c r="Q116" i="1" s="1"/>
  <c r="P84" i="1"/>
  <c r="P116" i="1" s="1"/>
  <c r="O84" i="1"/>
  <c r="O116" i="1" s="1"/>
  <c r="N84" i="1"/>
  <c r="N116" i="1" s="1"/>
  <c r="M84" i="1"/>
  <c r="L84" i="1"/>
  <c r="K84" i="1"/>
  <c r="J84" i="1"/>
  <c r="I84" i="1"/>
  <c r="H84" i="1"/>
  <c r="G84" i="1"/>
  <c r="G116" i="1" s="1"/>
  <c r="F84" i="1"/>
  <c r="Q83" i="1"/>
  <c r="P83" i="1"/>
  <c r="P115" i="1" s="1"/>
  <c r="O83" i="1"/>
  <c r="N83" i="1"/>
  <c r="N115" i="1" s="1"/>
  <c r="M83" i="1"/>
  <c r="L83" i="1"/>
  <c r="K83" i="1"/>
  <c r="J83" i="1"/>
  <c r="I83" i="1"/>
  <c r="H83" i="1"/>
  <c r="H115" i="1" s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O465" i="1" s="1"/>
  <c r="N73" i="1"/>
  <c r="N301" i="1" s="1"/>
  <c r="N465" i="1" s="1"/>
  <c r="M73" i="1"/>
  <c r="M301" i="1" s="1"/>
  <c r="M465" i="1" s="1"/>
  <c r="L73" i="1"/>
  <c r="L301" i="1" s="1"/>
  <c r="L465" i="1" s="1"/>
  <c r="K73" i="1"/>
  <c r="K301" i="1" s="1"/>
  <c r="K465" i="1" s="1"/>
  <c r="J73" i="1"/>
  <c r="J301" i="1" s="1"/>
  <c r="J465" i="1" s="1"/>
  <c r="I73" i="1"/>
  <c r="I301" i="1" s="1"/>
  <c r="I465" i="1" s="1"/>
  <c r="H73" i="1"/>
  <c r="H301" i="1" s="1"/>
  <c r="H465" i="1" s="1"/>
  <c r="G73" i="1"/>
  <c r="G301" i="1" s="1"/>
  <c r="F73" i="1"/>
  <c r="Q72" i="1"/>
  <c r="Q300" i="1" s="1"/>
  <c r="Q413" i="1" s="1"/>
  <c r="P72" i="1"/>
  <c r="O72" i="1"/>
  <c r="O300" i="1" s="1"/>
  <c r="O413" i="1" s="1"/>
  <c r="N72" i="1"/>
  <c r="M72" i="1"/>
  <c r="L72" i="1"/>
  <c r="L300" i="1" s="1"/>
  <c r="L413" i="1" s="1"/>
  <c r="K72" i="1"/>
  <c r="K300" i="1" s="1"/>
  <c r="K413" i="1" s="1"/>
  <c r="J72" i="1"/>
  <c r="J300" i="1" s="1"/>
  <c r="J413" i="1" s="1"/>
  <c r="I72" i="1"/>
  <c r="I300" i="1" s="1"/>
  <c r="H72" i="1"/>
  <c r="H300" i="1" s="1"/>
  <c r="H413" i="1" s="1"/>
  <c r="G72" i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P1648" i="1" a="1"/>
  <c r="P1648" i="1"/>
  <c r="Q1648" i="1" a="1"/>
  <c r="Q1648" i="1" s="1"/>
  <c r="J1648" i="1" a="1"/>
  <c r="J1648" i="1" s="1"/>
  <c r="M1648" i="1" a="1"/>
  <c r="M1648" i="1" s="1"/>
  <c r="K1648" i="1" a="1"/>
  <c r="K1648" i="1"/>
  <c r="H1648" i="1" a="1"/>
  <c r="H1648" i="1"/>
  <c r="O1648" i="1" a="1"/>
  <c r="O1648" i="1" s="1"/>
  <c r="L1648" i="1" a="1"/>
  <c r="L1648" i="1" s="1"/>
  <c r="N1648" i="1" a="1"/>
  <c r="N1648" i="1" s="1"/>
  <c r="I1648" i="1" a="1"/>
  <c r="I1648" i="1"/>
  <c r="N1644" i="1" a="1"/>
  <c r="N1644" i="1" s="1"/>
  <c r="K1644" i="1" a="1"/>
  <c r="K1644" i="1" s="1"/>
  <c r="L1644" i="1" a="1"/>
  <c r="L1644" i="1"/>
  <c r="H1644" i="1" a="1"/>
  <c r="H1644" i="1"/>
  <c r="Q1644" i="1" a="1"/>
  <c r="Q1644" i="1"/>
  <c r="J1644" i="1" a="1"/>
  <c r="J1644" i="1" s="1"/>
  <c r="M1644" i="1" a="1"/>
  <c r="M1644" i="1"/>
  <c r="O1644" i="1" a="1"/>
  <c r="O1644" i="1"/>
  <c r="G1648" i="1" a="1"/>
  <c r="G1648" i="1"/>
  <c r="P1644" i="1" a="1"/>
  <c r="P1644" i="1"/>
  <c r="F1648" i="1" a="1"/>
  <c r="F1648" i="1"/>
  <c r="G1644" i="1" a="1"/>
  <c r="G1644" i="1" s="1"/>
  <c r="F1644" i="1" a="1"/>
  <c r="F1644" i="1" s="1"/>
  <c r="I1644" i="1" a="1"/>
  <c r="I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P32" i="1"/>
  <c r="O32" i="1"/>
  <c r="N32" i="1"/>
  <c r="N30" i="1" s="1" a="1"/>
  <c r="N30" i="1" s="1"/>
  <c r="M32" i="1"/>
  <c r="L32" i="1"/>
  <c r="K32" i="1"/>
  <c r="K30" i="1" s="1" a="1"/>
  <c r="K30" i="1" s="1"/>
  <c r="J32" i="1"/>
  <c r="I32" i="1"/>
  <c r="H32" i="1"/>
  <c r="G32" i="1"/>
  <c r="F32" i="1"/>
  <c r="J2043" i="1" a="1"/>
  <c r="J2043" i="1" s="1"/>
  <c r="K2044" i="1" a="1"/>
  <c r="K2044" i="1" s="1"/>
  <c r="P2043" i="1" a="1"/>
  <c r="P2043" i="1"/>
  <c r="J2041" i="1" a="1"/>
  <c r="J2041" i="1"/>
  <c r="Q2042" i="1" a="1"/>
  <c r="Q2042" i="1"/>
  <c r="L2041" i="1" a="1"/>
  <c r="L2041" i="1"/>
  <c r="L2044" i="1" a="1"/>
  <c r="L2044" i="1"/>
  <c r="F2044" i="1" a="1"/>
  <c r="F2044" i="1" s="1"/>
  <c r="O2043" i="1" a="1"/>
  <c r="O2043" i="1"/>
  <c r="G2043" i="1" a="1"/>
  <c r="G2043" i="1"/>
  <c r="O2041" i="1" a="1"/>
  <c r="O2041" i="1"/>
  <c r="G2041" i="1" a="1"/>
  <c r="G2041" i="1"/>
  <c r="F2042" i="1" a="1"/>
  <c r="F2042" i="1" s="1"/>
  <c r="M2043" i="1" a="1"/>
  <c r="M2043" i="1"/>
  <c r="P2040" i="1" a="1"/>
  <c r="P2040" i="1" s="1"/>
  <c r="P2044" i="1" a="1"/>
  <c r="P2044" i="1" s="1"/>
  <c r="O2044" i="1" a="1"/>
  <c r="O2044" i="1"/>
  <c r="N2044" i="1" a="1"/>
  <c r="N2044" i="1"/>
  <c r="F2041" i="1" a="1"/>
  <c r="F2041" i="1"/>
  <c r="M2044" i="1" a="1"/>
  <c r="M2044" i="1"/>
  <c r="L2043" i="1" a="1"/>
  <c r="L2043" i="1" s="1"/>
  <c r="K2043" i="1" a="1"/>
  <c r="K2043" i="1" s="1"/>
  <c r="J2044" i="1" a="1"/>
  <c r="J2044" i="1"/>
  <c r="N2041" i="1" a="1"/>
  <c r="N2041" i="1" s="1"/>
  <c r="M2040" i="1" a="1"/>
  <c r="M2040" i="1"/>
  <c r="H2044" i="1" a="1"/>
  <c r="H2044" i="1" s="1"/>
  <c r="I2044" i="1" a="1"/>
  <c r="I2044" i="1"/>
  <c r="P2041" i="1" a="1"/>
  <c r="P2041" i="1"/>
  <c r="K2042" i="1" a="1"/>
  <c r="K2042" i="1" s="1"/>
  <c r="G2044" i="1" a="1"/>
  <c r="G2044" i="1" s="1"/>
  <c r="N2042" i="1" a="1"/>
  <c r="N2042" i="1" s="1"/>
  <c r="N2043" i="1" a="1"/>
  <c r="N2043" i="1"/>
  <c r="I2041" i="1" a="1"/>
  <c r="I2041" i="1"/>
  <c r="I2043" i="1" a="1"/>
  <c r="I2043" i="1"/>
  <c r="H2043" i="1" a="1"/>
  <c r="H2043" i="1"/>
  <c r="O2040" i="1" a="1"/>
  <c r="O2040" i="1"/>
  <c r="F2043" i="1" a="1"/>
  <c r="F2043" i="1"/>
  <c r="P2042" i="1" a="1"/>
  <c r="P2042" i="1"/>
  <c r="O2042" i="1" a="1"/>
  <c r="O2042" i="1" s="1"/>
  <c r="L2042" i="1" a="1"/>
  <c r="L2042" i="1" s="1"/>
  <c r="I2042" i="1" a="1"/>
  <c r="I2042" i="1"/>
  <c r="H2042" i="1" a="1"/>
  <c r="H2042" i="1"/>
  <c r="G2042" i="1" a="1"/>
  <c r="G2042" i="1" s="1"/>
  <c r="M2041" i="1" a="1"/>
  <c r="M2041" i="1" s="1"/>
  <c r="Q2040" i="1" a="1"/>
  <c r="Q2040" i="1" s="1"/>
  <c r="N2040" i="1" a="1"/>
  <c r="N2040" i="1" s="1"/>
  <c r="H2041" i="1" a="1"/>
  <c r="H2041" i="1"/>
  <c r="Q2043" i="1" a="1"/>
  <c r="Q2043" i="1"/>
  <c r="M2042" i="1" a="1"/>
  <c r="M2042" i="1"/>
  <c r="Q2041" i="1" a="1"/>
  <c r="Q2041" i="1"/>
  <c r="K2041" i="1" a="1"/>
  <c r="K2041" i="1"/>
  <c r="J2042" i="1" a="1"/>
  <c r="J2042" i="1"/>
  <c r="F2047" i="1" a="1"/>
  <c r="F2047" i="1"/>
  <c r="P2046" i="1" a="1"/>
  <c r="P2046" i="1"/>
  <c r="O2046" i="1" a="1"/>
  <c r="O2046" i="1" s="1"/>
  <c r="Q2046" i="1" a="1"/>
  <c r="Q2046" i="1"/>
  <c r="L2046" i="1" a="1"/>
  <c r="L2046" i="1" s="1"/>
  <c r="N2046" i="1" a="1"/>
  <c r="N2046" i="1" s="1"/>
  <c r="J2046" i="1" a="1"/>
  <c r="J2046" i="1" s="1"/>
  <c r="J2045" i="1" a="1"/>
  <c r="J2045" i="1" s="1"/>
  <c r="K2046" i="1" a="1"/>
  <c r="K2046" i="1" s="1"/>
  <c r="I2046" i="1" a="1"/>
  <c r="I2046" i="1"/>
  <c r="Q2044" i="1" a="1"/>
  <c r="Q2044" i="1"/>
  <c r="K2045" i="1" a="1"/>
  <c r="K2045" i="1"/>
  <c r="G2046" i="1" a="1"/>
  <c r="G2046" i="1"/>
  <c r="H2046" i="1" a="1"/>
  <c r="H2046" i="1" s="1"/>
  <c r="M2046" i="1" a="1"/>
  <c r="M2046" i="1" s="1"/>
  <c r="F2045" i="1" a="1"/>
  <c r="F2045" i="1" s="1"/>
  <c r="I2045" i="1" a="1"/>
  <c r="I2045" i="1" s="1"/>
  <c r="G2045" i="1" a="1"/>
  <c r="G2045" i="1"/>
  <c r="P2045" i="1" a="1"/>
  <c r="P2045" i="1" s="1"/>
  <c r="F2046" i="1" a="1"/>
  <c r="F2046" i="1" s="1"/>
  <c r="Q2045" i="1" a="1"/>
  <c r="Q2045" i="1"/>
  <c r="M2045" i="1" a="1"/>
  <c r="M2045" i="1" s="1"/>
  <c r="N2045" i="1" a="1"/>
  <c r="N2045" i="1" s="1"/>
  <c r="L2045" i="1" a="1"/>
  <c r="L2045" i="1" s="1"/>
  <c r="H2045" i="1" a="1"/>
  <c r="H2045" i="1"/>
  <c r="O2045" i="1" a="1"/>
  <c r="O2045" i="1"/>
  <c r="N740" i="1" a="1"/>
  <c r="N740" i="1"/>
  <c r="Q743" i="1" a="1"/>
  <c r="Q743" i="1" s="1"/>
  <c r="H743" i="1" a="1"/>
  <c r="H743" i="1"/>
  <c r="L742" i="1" a="1"/>
  <c r="L742" i="1" s="1"/>
  <c r="L744" i="1" s="1" a="1"/>
  <c r="L744" i="1" s="1"/>
  <c r="P740" i="1" a="1"/>
  <c r="P740" i="1" s="1"/>
  <c r="M742" i="1" a="1"/>
  <c r="M742" i="1" s="1"/>
  <c r="M744" i="1" s="1" a="1"/>
  <c r="M744" i="1" s="1"/>
  <c r="Q740" i="1" a="1"/>
  <c r="Q740" i="1" s="1"/>
  <c r="J740" i="1" a="1"/>
  <c r="J740" i="1"/>
  <c r="K740" i="1" a="1"/>
  <c r="K740" i="1"/>
  <c r="I742" i="1" a="1"/>
  <c r="I742" i="1"/>
  <c r="I744" i="1" s="1" a="1"/>
  <c r="I744" i="1" s="1"/>
  <c r="K742" i="1" a="1"/>
  <c r="K742" i="1" s="1"/>
  <c r="K744" i="1" s="1" a="1"/>
  <c r="K744" i="1" s="1"/>
  <c r="O740" i="1" a="1"/>
  <c r="O740" i="1" s="1"/>
  <c r="I743" i="1" a="1"/>
  <c r="I743" i="1" s="1"/>
  <c r="I740" i="1" a="1"/>
  <c r="I740" i="1"/>
  <c r="N743" i="1" a="1"/>
  <c r="N743" i="1"/>
  <c r="K743" i="1" a="1"/>
  <c r="K743" i="1"/>
  <c r="O743" i="1" a="1"/>
  <c r="O743" i="1" s="1"/>
  <c r="J743" i="1" a="1"/>
  <c r="J743" i="1"/>
  <c r="L743" i="1" a="1"/>
  <c r="L743" i="1"/>
  <c r="G743" i="1" a="1"/>
  <c r="G743" i="1"/>
  <c r="M740" i="1" a="1"/>
  <c r="M740" i="1"/>
  <c r="P743" i="1" a="1"/>
  <c r="P743" i="1" s="1"/>
  <c r="L740" i="1" a="1"/>
  <c r="L740" i="1" s="1"/>
  <c r="F743" i="1" a="1"/>
  <c r="F743" i="1" s="1"/>
  <c r="M743" i="1" a="1"/>
  <c r="M743" i="1"/>
  <c r="H742" i="1" a="1"/>
  <c r="H742" i="1" s="1"/>
  <c r="H744" i="1" s="1" a="1"/>
  <c r="H744" i="1" s="1"/>
  <c r="H740" i="1" a="1"/>
  <c r="H740" i="1" s="1"/>
  <c r="Q727" i="1" a="1"/>
  <c r="Q727" i="1"/>
  <c r="G740" i="1" a="1"/>
  <c r="G740" i="1" s="1"/>
  <c r="F740" i="1" a="1"/>
  <c r="F740" i="1"/>
  <c r="P720" i="1" a="1"/>
  <c r="P720" i="1"/>
  <c r="N720" i="1" a="1"/>
  <c r="N720" i="1" s="1"/>
  <c r="J720" i="1" a="1"/>
  <c r="J720" i="1"/>
  <c r="K724" i="1" a="1"/>
  <c r="K724" i="1"/>
  <c r="M719" i="1" a="1"/>
  <c r="M719" i="1" s="1"/>
  <c r="Q720" i="1" a="1"/>
  <c r="Q720" i="1" s="1"/>
  <c r="F726" i="1" a="1"/>
  <c r="F726" i="1" s="1"/>
  <c r="F728" i="1" s="1" a="1"/>
  <c r="F728" i="1" s="1"/>
  <c r="L724" i="1" a="1"/>
  <c r="L724" i="1" s="1"/>
  <c r="F724" i="1" a="1"/>
  <c r="F724" i="1" s="1"/>
  <c r="I727" i="1" a="1"/>
  <c r="I727" i="1" s="1"/>
  <c r="F727" i="1" a="1"/>
  <c r="F727" i="1" s="1"/>
  <c r="J719" i="1" a="1"/>
  <c r="J719" i="1"/>
  <c r="I719" i="1" a="1"/>
  <c r="I719" i="1" s="1"/>
  <c r="G724" i="1" a="1"/>
  <c r="G724" i="1" s="1"/>
  <c r="N727" i="1" a="1"/>
  <c r="N727" i="1"/>
  <c r="M720" i="1" a="1"/>
  <c r="M720" i="1"/>
  <c r="M726" i="1" s="1" a="1"/>
  <c r="M726" i="1" s="1"/>
  <c r="M728" i="1" s="1" a="1"/>
  <c r="M728" i="1" s="1"/>
  <c r="H727" i="1" a="1"/>
  <c r="H727" i="1"/>
  <c r="G727" i="1" a="1"/>
  <c r="G727" i="1" s="1"/>
  <c r="K719" i="1" a="1"/>
  <c r="K719" i="1"/>
  <c r="H724" i="1" a="1"/>
  <c r="H724" i="1"/>
  <c r="O720" i="1" a="1"/>
  <c r="O720" i="1" s="1"/>
  <c r="O726" i="1" s="1" a="1"/>
  <c r="O726" i="1" s="1"/>
  <c r="O728" i="1" s="1" a="1"/>
  <c r="O728" i="1" s="1"/>
  <c r="I726" i="1" a="1"/>
  <c r="I726" i="1" s="1"/>
  <c r="I728" i="1" s="1" a="1"/>
  <c r="I728" i="1" s="1"/>
  <c r="Q724" i="1" a="1"/>
  <c r="Q724" i="1" s="1"/>
  <c r="I720" i="1" a="1"/>
  <c r="I720" i="1"/>
  <c r="N719" i="1" a="1"/>
  <c r="N719" i="1" s="1"/>
  <c r="O724" i="1" a="1"/>
  <c r="O724" i="1" s="1"/>
  <c r="H720" i="1" a="1"/>
  <c r="H720" i="1"/>
  <c r="G720" i="1" a="1"/>
  <c r="G720" i="1"/>
  <c r="J724" i="1" a="1"/>
  <c r="J724" i="1"/>
  <c r="K720" i="1" a="1"/>
  <c r="K720" i="1"/>
  <c r="P727" i="1" a="1"/>
  <c r="P727" i="1"/>
  <c r="K727" i="1" a="1"/>
  <c r="K727" i="1"/>
  <c r="O719" i="1" a="1"/>
  <c r="O719" i="1"/>
  <c r="Q719" i="1" a="1"/>
  <c r="Q719" i="1"/>
  <c r="M727" i="1" a="1"/>
  <c r="M727" i="1"/>
  <c r="O727" i="1" a="1"/>
  <c r="O727" i="1" s="1"/>
  <c r="N724" i="1" a="1"/>
  <c r="N724" i="1" s="1"/>
  <c r="M724" i="1" a="1"/>
  <c r="M724" i="1" s="1"/>
  <c r="F720" i="1" a="1"/>
  <c r="F720" i="1" s="1"/>
  <c r="L727" i="1" a="1"/>
  <c r="L727" i="1"/>
  <c r="P719" i="1" a="1"/>
  <c r="P719" i="1"/>
  <c r="J727" i="1" a="1"/>
  <c r="J727" i="1"/>
  <c r="N726" i="1" a="1"/>
  <c r="N726" i="1" s="1"/>
  <c r="N728" i="1" s="1" a="1"/>
  <c r="N728" i="1" s="1"/>
  <c r="I724" i="1" a="1"/>
  <c r="I724" i="1"/>
  <c r="L719" i="1" a="1"/>
  <c r="L719" i="1"/>
  <c r="L720" i="1" a="1"/>
  <c r="L720" i="1" s="1"/>
  <c r="P724" i="1" a="1"/>
  <c r="P724" i="1" s="1"/>
  <c r="F716" i="1" a="1"/>
  <c r="F716" i="1" s="1"/>
  <c r="N709" i="1" a="1"/>
  <c r="N709" i="1" s="1"/>
  <c r="M711" i="1" a="1"/>
  <c r="M711" i="1" s="1"/>
  <c r="Q711" i="1" a="1"/>
  <c r="Q711" i="1"/>
  <c r="L711" i="1" a="1"/>
  <c r="L711" i="1"/>
  <c r="Q709" i="1" a="1"/>
  <c r="Q709" i="1"/>
  <c r="M709" i="1" a="1"/>
  <c r="M709" i="1"/>
  <c r="H711" i="1" a="1"/>
  <c r="H711" i="1" s="1"/>
  <c r="F709" i="1" a="1"/>
  <c r="F709" i="1" s="1"/>
  <c r="K709" i="1" a="1"/>
  <c r="K709" i="1" s="1"/>
  <c r="J709" i="1" a="1"/>
  <c r="J709" i="1" s="1"/>
  <c r="Q716" i="1" a="1"/>
  <c r="Q716" i="1"/>
  <c r="P711" i="1" a="1"/>
  <c r="P711" i="1"/>
  <c r="G711" i="1" a="1"/>
  <c r="G711" i="1" s="1"/>
  <c r="P716" i="1" a="1"/>
  <c r="P716" i="1" s="1"/>
  <c r="G709" i="1" a="1"/>
  <c r="G709" i="1" s="1"/>
  <c r="L716" i="1" a="1"/>
  <c r="L716" i="1" s="1"/>
  <c r="Q718" i="1" a="1"/>
  <c r="Q718" i="1" s="1"/>
  <c r="J718" i="1" a="1"/>
  <c r="J718" i="1"/>
  <c r="O718" i="1" a="1"/>
  <c r="O718" i="1"/>
  <c r="M718" i="1" a="1"/>
  <c r="M718" i="1"/>
  <c r="L718" i="1" a="1"/>
  <c r="L718" i="1"/>
  <c r="J711" i="1" a="1"/>
  <c r="J711" i="1" s="1"/>
  <c r="P709" i="1" a="1"/>
  <c r="P709" i="1" s="1"/>
  <c r="K716" i="1" a="1"/>
  <c r="K716" i="1" s="1"/>
  <c r="H718" i="1" a="1"/>
  <c r="H718" i="1" s="1"/>
  <c r="G718" i="1" a="1"/>
  <c r="G718" i="1" s="1"/>
  <c r="F711" i="1" a="1"/>
  <c r="F711" i="1" s="1"/>
  <c r="H716" i="1" a="1"/>
  <c r="H716" i="1" s="1"/>
  <c r="F718" i="1" a="1"/>
  <c r="F718" i="1" s="1"/>
  <c r="N716" i="1" a="1"/>
  <c r="N716" i="1" s="1"/>
  <c r="J716" i="1" a="1"/>
  <c r="J716" i="1" s="1"/>
  <c r="I709" i="1" a="1"/>
  <c r="I709" i="1" s="1"/>
  <c r="O709" i="1" a="1"/>
  <c r="O709" i="1"/>
  <c r="H709" i="1" a="1"/>
  <c r="H709" i="1"/>
  <c r="I716" i="1" a="1"/>
  <c r="I716" i="1"/>
  <c r="G716" i="1" a="1"/>
  <c r="G716" i="1"/>
  <c r="L709" i="1" a="1"/>
  <c r="L709" i="1" s="1"/>
  <c r="N711" i="1" a="1"/>
  <c r="N711" i="1" s="1"/>
  <c r="O711" i="1" a="1"/>
  <c r="O711" i="1" s="1"/>
  <c r="I711" i="1" a="1"/>
  <c r="I711" i="1" s="1"/>
  <c r="P718" i="1" a="1"/>
  <c r="P718" i="1" s="1"/>
  <c r="H719" i="1" a="1"/>
  <c r="H719" i="1" s="1"/>
  <c r="G719" i="1" a="1"/>
  <c r="G719" i="1" s="1"/>
  <c r="K711" i="1" a="1"/>
  <c r="K711" i="1" s="1"/>
  <c r="F719" i="1" a="1"/>
  <c r="F719" i="1" s="1"/>
  <c r="N718" i="1" a="1"/>
  <c r="N718" i="1" s="1"/>
  <c r="N742" i="1" s="1" a="1"/>
  <c r="N742" i="1" s="1"/>
  <c r="N744" i="1" s="1" a="1"/>
  <c r="N744" i="1" s="1"/>
  <c r="K718" i="1" a="1"/>
  <c r="K718" i="1" s="1"/>
  <c r="K726" i="1" s="1" a="1"/>
  <c r="K726" i="1" s="1"/>
  <c r="K728" i="1" s="1" a="1"/>
  <c r="K728" i="1" s="1"/>
  <c r="I718" i="1" a="1"/>
  <c r="I718" i="1"/>
  <c r="O716" i="1" a="1"/>
  <c r="O716" i="1"/>
  <c r="M716" i="1" a="1"/>
  <c r="M716" i="1"/>
  <c r="L697" i="1" a="1"/>
  <c r="L697" i="1"/>
  <c r="K697" i="1" a="1"/>
  <c r="K697" i="1"/>
  <c r="L696" i="1" a="1"/>
  <c r="L696" i="1" s="1"/>
  <c r="J697" i="1" a="1"/>
  <c r="J697" i="1"/>
  <c r="H696" i="1" a="1"/>
  <c r="H696" i="1"/>
  <c r="K696" i="1" a="1"/>
  <c r="K696" i="1"/>
  <c r="G697" i="1" a="1"/>
  <c r="G697" i="1" s="1"/>
  <c r="Q696" i="1" a="1"/>
  <c r="Q696" i="1" s="1"/>
  <c r="O696" i="1" a="1"/>
  <c r="O696" i="1"/>
  <c r="F697" i="1" a="1"/>
  <c r="F697" i="1" s="1"/>
  <c r="N697" i="1" a="1"/>
  <c r="N697" i="1" s="1"/>
  <c r="Q688" i="1" a="1"/>
  <c r="Q688" i="1" s="1"/>
  <c r="P696" i="1" a="1"/>
  <c r="P696" i="1"/>
  <c r="N688" i="1" a="1"/>
  <c r="N688" i="1"/>
  <c r="M696" i="1" a="1"/>
  <c r="M696" i="1"/>
  <c r="J696" i="1" a="1"/>
  <c r="J696" i="1"/>
  <c r="I696" i="1" a="1"/>
  <c r="I696" i="1"/>
  <c r="O688" i="1" a="1"/>
  <c r="O688" i="1"/>
  <c r="G696" i="1" a="1"/>
  <c r="G696" i="1" s="1"/>
  <c r="F696" i="1" a="1"/>
  <c r="F696" i="1" s="1"/>
  <c r="P697" i="1" a="1"/>
  <c r="P697" i="1" s="1"/>
  <c r="N696" i="1" a="1"/>
  <c r="N696" i="1" s="1"/>
  <c r="P688" i="1" a="1"/>
  <c r="P688" i="1" s="1"/>
  <c r="Q697" i="1" a="1"/>
  <c r="Q697" i="1" s="1"/>
  <c r="M688" i="1" a="1"/>
  <c r="M688" i="1" s="1"/>
  <c r="I697" i="1" a="1"/>
  <c r="I697" i="1" s="1"/>
  <c r="O697" i="1" a="1"/>
  <c r="O697" i="1" s="1"/>
  <c r="H697" i="1" a="1"/>
  <c r="H697" i="1"/>
  <c r="M697" i="1" a="1"/>
  <c r="M697" i="1"/>
  <c r="I687" i="1" a="1"/>
  <c r="I687" i="1"/>
  <c r="O685" i="1" a="1"/>
  <c r="O685" i="1"/>
  <c r="L683" i="1" a="1"/>
  <c r="L683" i="1"/>
  <c r="I683" i="1" a="1"/>
  <c r="I683" i="1" s="1"/>
  <c r="N685" i="1" a="1"/>
  <c r="N685" i="1" s="1"/>
  <c r="M682" i="1" a="1"/>
  <c r="M682" i="1" s="1"/>
  <c r="O683" i="1" a="1"/>
  <c r="O683" i="1" s="1"/>
  <c r="L685" i="1" a="1"/>
  <c r="L685" i="1"/>
  <c r="N682" i="1" a="1"/>
  <c r="N682" i="1"/>
  <c r="J683" i="1" a="1"/>
  <c r="J683" i="1"/>
  <c r="I685" i="1" a="1"/>
  <c r="I685" i="1" s="1"/>
  <c r="G682" i="1" a="1"/>
  <c r="G682" i="1" s="1"/>
  <c r="H683" i="1" a="1"/>
  <c r="H683" i="1" s="1"/>
  <c r="L688" i="1" a="1"/>
  <c r="L688" i="1"/>
  <c r="H688" i="1" a="1"/>
  <c r="H688" i="1"/>
  <c r="J685" i="1" a="1"/>
  <c r="J685" i="1"/>
  <c r="G688" i="1" a="1"/>
  <c r="G688" i="1"/>
  <c r="M685" i="1" a="1"/>
  <c r="M685" i="1"/>
  <c r="K683" i="1" a="1"/>
  <c r="K683" i="1" s="1"/>
  <c r="Q682" i="1" a="1"/>
  <c r="Q682" i="1" s="1"/>
  <c r="I682" i="1" a="1"/>
  <c r="I682" i="1" s="1"/>
  <c r="Q685" i="1" a="1"/>
  <c r="Q685" i="1" s="1"/>
  <c r="G683" i="1" a="1"/>
  <c r="G683" i="1" s="1"/>
  <c r="F682" i="1" a="1"/>
  <c r="F682" i="1"/>
  <c r="F683" i="1" a="1"/>
  <c r="F683" i="1" s="1"/>
  <c r="K685" i="1" a="1"/>
  <c r="K685" i="1" s="1"/>
  <c r="K688" i="1" a="1"/>
  <c r="K688" i="1" s="1"/>
  <c r="M683" i="1" a="1"/>
  <c r="M683" i="1" s="1"/>
  <c r="H687" i="1" a="1"/>
  <c r="H687" i="1"/>
  <c r="J688" i="1" a="1"/>
  <c r="J688" i="1"/>
  <c r="I688" i="1" a="1"/>
  <c r="I688" i="1"/>
  <c r="H682" i="1" a="1"/>
  <c r="H682" i="1"/>
  <c r="P681" i="1" a="1"/>
  <c r="P681" i="1"/>
  <c r="F688" i="1" a="1"/>
  <c r="F688" i="1" s="1"/>
  <c r="O687" i="1" a="1"/>
  <c r="O687" i="1" s="1"/>
  <c r="G687" i="1" a="1"/>
  <c r="G687" i="1"/>
  <c r="L682" i="1" a="1"/>
  <c r="L682" i="1"/>
  <c r="P685" i="1" a="1"/>
  <c r="P685" i="1"/>
  <c r="F685" i="1" a="1"/>
  <c r="F685" i="1" s="1"/>
  <c r="P683" i="1" a="1"/>
  <c r="P683" i="1" s="1"/>
  <c r="L687" i="1" a="1"/>
  <c r="L687" i="1" s="1"/>
  <c r="P687" i="1" a="1"/>
  <c r="P687" i="1" s="1"/>
  <c r="N687" i="1" a="1"/>
  <c r="N687" i="1" s="1"/>
  <c r="Q683" i="1" a="1"/>
  <c r="Q683" i="1"/>
  <c r="H685" i="1" a="1"/>
  <c r="H685" i="1"/>
  <c r="P682" i="1" a="1"/>
  <c r="P682" i="1"/>
  <c r="N683" i="1" a="1"/>
  <c r="N683" i="1"/>
  <c r="O682" i="1" a="1"/>
  <c r="O682" i="1" s="1"/>
  <c r="J682" i="1" a="1"/>
  <c r="J682" i="1" s="1"/>
  <c r="K687" i="1" a="1"/>
  <c r="K687" i="1" s="1"/>
  <c r="F687" i="1" a="1"/>
  <c r="F687" i="1" s="1"/>
  <c r="Q681" i="1" a="1"/>
  <c r="Q681" i="1" s="1"/>
  <c r="K682" i="1" a="1"/>
  <c r="K682" i="1" s="1"/>
  <c r="Q687" i="1" a="1"/>
  <c r="Q687" i="1"/>
  <c r="G685" i="1" a="1"/>
  <c r="G685" i="1"/>
  <c r="M687" i="1" a="1"/>
  <c r="M687" i="1" s="1"/>
  <c r="J687" i="1" a="1"/>
  <c r="J687" i="1" s="1"/>
  <c r="J666" i="1" a="1"/>
  <c r="J666" i="1" s="1"/>
  <c r="O681" i="1" a="1"/>
  <c r="O681" i="1"/>
  <c r="N681" i="1" a="1"/>
  <c r="N681" i="1"/>
  <c r="M681" i="1" a="1"/>
  <c r="M681" i="1"/>
  <c r="L681" i="1" a="1"/>
  <c r="L681" i="1" s="1"/>
  <c r="K666" i="1" a="1"/>
  <c r="K666" i="1" s="1"/>
  <c r="K681" i="1" a="1"/>
  <c r="K681" i="1"/>
  <c r="O666" i="1" a="1"/>
  <c r="O666" i="1"/>
  <c r="M666" i="1" a="1"/>
  <c r="M666" i="1"/>
  <c r="F681" i="1" a="1"/>
  <c r="F681" i="1" s="1"/>
  <c r="J681" i="1" a="1"/>
  <c r="J681" i="1" s="1"/>
  <c r="I681" i="1" a="1"/>
  <c r="I681" i="1" s="1"/>
  <c r="G681" i="1" a="1"/>
  <c r="G681" i="1"/>
  <c r="I666" i="1" a="1"/>
  <c r="I666" i="1" s="1"/>
  <c r="P666" i="1" a="1"/>
  <c r="P666" i="1" s="1"/>
  <c r="G666" i="1" a="1"/>
  <c r="G666" i="1" s="1"/>
  <c r="H666" i="1" a="1"/>
  <c r="H666" i="1"/>
  <c r="Q666" i="1" a="1"/>
  <c r="Q666" i="1"/>
  <c r="N666" i="1" a="1"/>
  <c r="N666" i="1" s="1"/>
  <c r="H681" i="1" a="1"/>
  <c r="H681" i="1" s="1"/>
  <c r="L666" i="1" a="1"/>
  <c r="L666" i="1"/>
  <c r="G665" i="1" a="1"/>
  <c r="G665" i="1" s="1"/>
  <c r="F665" i="1" a="1"/>
  <c r="F665" i="1" s="1"/>
  <c r="P664" i="1" a="1"/>
  <c r="P664" i="1" s="1"/>
  <c r="J664" i="1" a="1"/>
  <c r="J664" i="1" s="1"/>
  <c r="P653" i="1" a="1"/>
  <c r="P653" i="1" s="1"/>
  <c r="F664" i="1" a="1"/>
  <c r="F664" i="1"/>
  <c r="N664" i="1" a="1"/>
  <c r="N664" i="1"/>
  <c r="M664" i="1" a="1"/>
  <c r="M664" i="1" s="1"/>
  <c r="G664" i="1" a="1"/>
  <c r="G664" i="1" s="1"/>
  <c r="N653" i="1" a="1"/>
  <c r="N653" i="1" s="1"/>
  <c r="K664" i="1" a="1"/>
  <c r="K664" i="1"/>
  <c r="I664" i="1" a="1"/>
  <c r="I664" i="1" s="1"/>
  <c r="M653" i="1" a="1"/>
  <c r="M653" i="1" s="1"/>
  <c r="H664" i="1" a="1"/>
  <c r="H664" i="1"/>
  <c r="J665" i="1" a="1"/>
  <c r="J665" i="1"/>
  <c r="H665" i="1" a="1"/>
  <c r="H665" i="1"/>
  <c r="Q664" i="1" a="1"/>
  <c r="Q664" i="1"/>
  <c r="O664" i="1" a="1"/>
  <c r="O664" i="1"/>
  <c r="L664" i="1" a="1"/>
  <c r="L664" i="1"/>
  <c r="O653" i="1" a="1"/>
  <c r="O653" i="1"/>
  <c r="Q653" i="1" a="1"/>
  <c r="Q653" i="1"/>
  <c r="F666" i="1" a="1"/>
  <c r="F666" i="1"/>
  <c r="Q665" i="1" a="1"/>
  <c r="Q665" i="1" s="1"/>
  <c r="P665" i="1" a="1"/>
  <c r="P665" i="1" s="1"/>
  <c r="O665" i="1" a="1"/>
  <c r="O665" i="1" s="1"/>
  <c r="N665" i="1" a="1"/>
  <c r="N665" i="1" s="1"/>
  <c r="M665" i="1" a="1"/>
  <c r="M665" i="1" s="1"/>
  <c r="L665" i="1" a="1"/>
  <c r="L665" i="1"/>
  <c r="K665" i="1" a="1"/>
  <c r="K665" i="1"/>
  <c r="I665" i="1" a="1"/>
  <c r="I665" i="1"/>
  <c r="H650" i="1" a="1"/>
  <c r="H650" i="1"/>
  <c r="Q650" i="1" a="1"/>
  <c r="Q650" i="1" s="1"/>
  <c r="O648" i="1" a="1"/>
  <c r="O648" i="1" s="1"/>
  <c r="M650" i="1" a="1"/>
  <c r="M650" i="1" s="1"/>
  <c r="G648" i="1" a="1"/>
  <c r="G648" i="1" s="1"/>
  <c r="J648" i="1" a="1"/>
  <c r="J648" i="1" s="1"/>
  <c r="L649" i="1" a="1"/>
  <c r="L649" i="1" s="1"/>
  <c r="F650" i="1" a="1"/>
  <c r="F650" i="1" s="1"/>
  <c r="Q652" i="1" a="1"/>
  <c r="Q652" i="1" s="1"/>
  <c r="G650" i="1" a="1"/>
  <c r="G650" i="1" s="1"/>
  <c r="O652" i="1" a="1"/>
  <c r="O652" i="1" s="1"/>
  <c r="I652" i="1" a="1"/>
  <c r="I652" i="1"/>
  <c r="J650" i="1" a="1"/>
  <c r="J650" i="1"/>
  <c r="Q649" i="1" a="1"/>
  <c r="Q649" i="1"/>
  <c r="M648" i="1" a="1"/>
  <c r="M648" i="1"/>
  <c r="M649" i="1" a="1"/>
  <c r="M649" i="1"/>
  <c r="L650" i="1" a="1"/>
  <c r="L650" i="1"/>
  <c r="N648" i="1" a="1"/>
  <c r="N648" i="1" s="1"/>
  <c r="F648" i="1" a="1"/>
  <c r="F648" i="1" s="1"/>
  <c r="K650" i="1" a="1"/>
  <c r="K650" i="1" s="1"/>
  <c r="H649" i="1" a="1"/>
  <c r="H649" i="1" s="1"/>
  <c r="P648" i="1" a="1"/>
  <c r="P648" i="1" s="1"/>
  <c r="H648" i="1" a="1"/>
  <c r="H648" i="1" s="1"/>
  <c r="I648" i="1" a="1"/>
  <c r="I648" i="1" s="1"/>
  <c r="N652" i="1" a="1"/>
  <c r="N652" i="1" s="1"/>
  <c r="M652" i="1" a="1"/>
  <c r="M652" i="1" s="1"/>
  <c r="L652" i="1" a="1"/>
  <c r="L652" i="1"/>
  <c r="I649" i="1" a="1"/>
  <c r="I649" i="1"/>
  <c r="Q648" i="1" a="1"/>
  <c r="Q648" i="1"/>
  <c r="K652" i="1" a="1"/>
  <c r="K652" i="1"/>
  <c r="F652" i="1" a="1"/>
  <c r="F652" i="1" s="1"/>
  <c r="N650" i="1" a="1"/>
  <c r="N650" i="1"/>
  <c r="O649" i="1" a="1"/>
  <c r="O649" i="1" s="1"/>
  <c r="K648" i="1" a="1"/>
  <c r="K648" i="1" s="1"/>
  <c r="N649" i="1" a="1"/>
  <c r="N649" i="1" s="1"/>
  <c r="Q647" i="1" a="1"/>
  <c r="Q647" i="1" s="1"/>
  <c r="O647" i="1" a="1"/>
  <c r="O647" i="1" s="1"/>
  <c r="O650" i="1" a="1"/>
  <c r="O650" i="1" s="1"/>
  <c r="H652" i="1" a="1"/>
  <c r="H652" i="1" s="1"/>
  <c r="L653" i="1" a="1"/>
  <c r="L653" i="1" s="1"/>
  <c r="K653" i="1" a="1"/>
  <c r="K653" i="1" s="1"/>
  <c r="J653" i="1" a="1"/>
  <c r="J653" i="1"/>
  <c r="I653" i="1" a="1"/>
  <c r="I653" i="1"/>
  <c r="H653" i="1" a="1"/>
  <c r="H653" i="1"/>
  <c r="G653" i="1" a="1"/>
  <c r="G653" i="1"/>
  <c r="J652" i="1" a="1"/>
  <c r="J652" i="1"/>
  <c r="F653" i="1" a="1"/>
  <c r="F653" i="1"/>
  <c r="G652" i="1" a="1"/>
  <c r="G652" i="1" s="1"/>
  <c r="P650" i="1" a="1"/>
  <c r="P650" i="1" s="1"/>
  <c r="P647" i="1" a="1"/>
  <c r="P647" i="1" s="1"/>
  <c r="K649" i="1" a="1"/>
  <c r="K649" i="1" s="1"/>
  <c r="J649" i="1" a="1"/>
  <c r="J649" i="1" s="1"/>
  <c r="G649" i="1" a="1"/>
  <c r="G649" i="1" s="1"/>
  <c r="F649" i="1" a="1"/>
  <c r="F649" i="1" s="1"/>
  <c r="I650" i="1" a="1"/>
  <c r="I650" i="1" s="1"/>
  <c r="P649" i="1" a="1"/>
  <c r="P649" i="1" s="1"/>
  <c r="L648" i="1" a="1"/>
  <c r="L648" i="1"/>
  <c r="P652" i="1" a="1"/>
  <c r="P652" i="1"/>
  <c r="N643" i="1" a="1"/>
  <c r="N643" i="1"/>
  <c r="G643" i="1" a="1"/>
  <c r="G643" i="1"/>
  <c r="Q642" i="1" a="1"/>
  <c r="Q642" i="1" s="1"/>
  <c r="P642" i="1" a="1"/>
  <c r="P642" i="1"/>
  <c r="G642" i="1" a="1"/>
  <c r="G642" i="1"/>
  <c r="I642" i="1" a="1"/>
  <c r="I642" i="1"/>
  <c r="L647" i="1" a="1"/>
  <c r="L647" i="1" s="1"/>
  <c r="K647" i="1" a="1"/>
  <c r="K647" i="1" s="1"/>
  <c r="N642" i="1" a="1"/>
  <c r="N642" i="1" s="1"/>
  <c r="H645" i="1" a="1"/>
  <c r="H645" i="1"/>
  <c r="L643" i="1" a="1"/>
  <c r="L643" i="1" s="1"/>
  <c r="F642" i="1" a="1"/>
  <c r="F642" i="1" s="1"/>
  <c r="G645" i="1" a="1"/>
  <c r="G645" i="1" s="1"/>
  <c r="O643" i="1" a="1"/>
  <c r="O643" i="1"/>
  <c r="O642" i="1" a="1"/>
  <c r="O642" i="1"/>
  <c r="N647" i="1" a="1"/>
  <c r="N647" i="1"/>
  <c r="M647" i="1" a="1"/>
  <c r="M647" i="1"/>
  <c r="F647" i="1" a="1"/>
  <c r="F647" i="1"/>
  <c r="G647" i="1" a="1"/>
  <c r="G647" i="1"/>
  <c r="J647" i="1" a="1"/>
  <c r="J647" i="1" s="1"/>
  <c r="I647" i="1" a="1"/>
  <c r="I647" i="1" s="1"/>
  <c r="I645" i="1" a="1"/>
  <c r="I645" i="1" s="1"/>
  <c r="P643" i="1" a="1"/>
  <c r="P643" i="1" s="1"/>
  <c r="P645" i="1" a="1"/>
  <c r="P645" i="1"/>
  <c r="N645" i="1" a="1"/>
  <c r="N645" i="1" s="1"/>
  <c r="F645" i="1" a="1"/>
  <c r="F645" i="1" s="1"/>
  <c r="M643" i="1" a="1"/>
  <c r="M643" i="1" s="1"/>
  <c r="I643" i="1" a="1"/>
  <c r="I643" i="1" s="1"/>
  <c r="F643" i="1" a="1"/>
  <c r="F643" i="1"/>
  <c r="K642" i="1" a="1"/>
  <c r="K642" i="1"/>
  <c r="H642" i="1" a="1"/>
  <c r="H642" i="1"/>
  <c r="Q640" i="1" a="1"/>
  <c r="Q640" i="1"/>
  <c r="Q645" i="1" a="1"/>
  <c r="Q645" i="1"/>
  <c r="M645" i="1" a="1"/>
  <c r="M645" i="1"/>
  <c r="K643" i="1" a="1"/>
  <c r="K643" i="1"/>
  <c r="M642" i="1" a="1"/>
  <c r="M642" i="1" s="1"/>
  <c r="J645" i="1" a="1"/>
  <c r="J645" i="1" s="1"/>
  <c r="Q643" i="1" a="1"/>
  <c r="Q643" i="1"/>
  <c r="H643" i="1" a="1"/>
  <c r="H643" i="1" s="1"/>
  <c r="L642" i="1" a="1"/>
  <c r="L642" i="1"/>
  <c r="J642" i="1" a="1"/>
  <c r="J642" i="1" s="1"/>
  <c r="H647" i="1" a="1"/>
  <c r="H647" i="1" s="1"/>
  <c r="J643" i="1" a="1"/>
  <c r="J643" i="1" s="1"/>
  <c r="O645" i="1" a="1"/>
  <c r="O645" i="1"/>
  <c r="L645" i="1" a="1"/>
  <c r="L645" i="1"/>
  <c r="K645" i="1" a="1"/>
  <c r="K645" i="1"/>
  <c r="M639" i="1" a="1"/>
  <c r="M639" i="1"/>
  <c r="L639" i="1" a="1"/>
  <c r="L639" i="1" s="1"/>
  <c r="K635" i="1" a="1"/>
  <c r="K635" i="1" s="1"/>
  <c r="G639" i="1" a="1"/>
  <c r="G639" i="1" s="1"/>
  <c r="Q637" i="1" a="1"/>
  <c r="Q637" i="1" s="1"/>
  <c r="N637" i="1" a="1"/>
  <c r="N637" i="1"/>
  <c r="P635" i="1" a="1"/>
  <c r="P635" i="1"/>
  <c r="F639" i="1" a="1"/>
  <c r="F639" i="1" s="1"/>
  <c r="Q638" i="1" a="1"/>
  <c r="Q638" i="1"/>
  <c r="Q635" i="1" a="1"/>
  <c r="Q635" i="1" s="1"/>
  <c r="P638" i="1" a="1"/>
  <c r="P638" i="1" s="1"/>
  <c r="L635" i="1" a="1"/>
  <c r="L635" i="1" s="1"/>
  <c r="J635" i="1" a="1"/>
  <c r="J635" i="1"/>
  <c r="N638" i="1" a="1"/>
  <c r="N638" i="1"/>
  <c r="M638" i="1" a="1"/>
  <c r="M638" i="1"/>
  <c r="H638" i="1" a="1"/>
  <c r="H638" i="1"/>
  <c r="P637" i="1" a="1"/>
  <c r="P637" i="1"/>
  <c r="I635" i="1" a="1"/>
  <c r="I635" i="1" s="1"/>
  <c r="I637" i="1" a="1"/>
  <c r="I637" i="1" s="1"/>
  <c r="O637" i="1" a="1"/>
  <c r="O637" i="1"/>
  <c r="J637" i="1" a="1"/>
  <c r="J637" i="1"/>
  <c r="M637" i="1" a="1"/>
  <c r="M637" i="1"/>
  <c r="L637" i="1" a="1"/>
  <c r="L637" i="1"/>
  <c r="I638" i="1" a="1"/>
  <c r="I638" i="1"/>
  <c r="P640" i="1" a="1"/>
  <c r="P640" i="1" s="1"/>
  <c r="K638" i="1" a="1"/>
  <c r="K638" i="1" s="1"/>
  <c r="O640" i="1" a="1"/>
  <c r="O640" i="1" s="1"/>
  <c r="N640" i="1" a="1"/>
  <c r="N640" i="1"/>
  <c r="J640" i="1" a="1"/>
  <c r="J640" i="1"/>
  <c r="J639" i="1" a="1"/>
  <c r="J639" i="1"/>
  <c r="F638" i="1" a="1"/>
  <c r="F638" i="1"/>
  <c r="H637" i="1" a="1"/>
  <c r="H637" i="1" s="1"/>
  <c r="F637" i="1" a="1"/>
  <c r="F637" i="1" s="1"/>
  <c r="G635" i="1" a="1"/>
  <c r="G635" i="1" s="1"/>
  <c r="O635" i="1" a="1"/>
  <c r="O635" i="1" s="1"/>
  <c r="H639" i="1" a="1"/>
  <c r="H639" i="1"/>
  <c r="M640" i="1" a="1"/>
  <c r="M640" i="1" s="1"/>
  <c r="K637" i="1" a="1"/>
  <c r="K637" i="1"/>
  <c r="L640" i="1" a="1"/>
  <c r="L640" i="1"/>
  <c r="K640" i="1" a="1"/>
  <c r="K640" i="1"/>
  <c r="I639" i="1" a="1"/>
  <c r="I639" i="1" s="1"/>
  <c r="P639" i="1" a="1"/>
  <c r="P639" i="1" s="1"/>
  <c r="J638" i="1" a="1"/>
  <c r="J638" i="1"/>
  <c r="G637" i="1" a="1"/>
  <c r="G637" i="1"/>
  <c r="H635" i="1" a="1"/>
  <c r="H635" i="1"/>
  <c r="I640" i="1" a="1"/>
  <c r="I640" i="1" s="1"/>
  <c r="H640" i="1" a="1"/>
  <c r="H640" i="1" s="1"/>
  <c r="M635" i="1" a="1"/>
  <c r="M635" i="1" s="1"/>
  <c r="G640" i="1" a="1"/>
  <c r="G640" i="1" s="1"/>
  <c r="F640" i="1" a="1"/>
  <c r="F640" i="1" s="1"/>
  <c r="Q639" i="1" a="1"/>
  <c r="Q639" i="1" s="1"/>
  <c r="K639" i="1" a="1"/>
  <c r="K639" i="1" s="1"/>
  <c r="L638" i="1" a="1"/>
  <c r="L638" i="1" s="1"/>
  <c r="N635" i="1" a="1"/>
  <c r="N635" i="1" s="1"/>
  <c r="O639" i="1" a="1"/>
  <c r="O639" i="1"/>
  <c r="O638" i="1" a="1"/>
  <c r="O638" i="1" s="1"/>
  <c r="G638" i="1" a="1"/>
  <c r="G638" i="1" s="1"/>
  <c r="N639" i="1" a="1"/>
  <c r="N639" i="1"/>
  <c r="H633" i="1" a="1"/>
  <c r="H633" i="1"/>
  <c r="F630" i="1" a="1"/>
  <c r="F630" i="1" s="1"/>
  <c r="G629" i="1" a="1"/>
  <c r="G629" i="1" s="1"/>
  <c r="I633" i="1" a="1"/>
  <c r="I633" i="1"/>
  <c r="G633" i="1" a="1"/>
  <c r="G633" i="1"/>
  <c r="F633" i="1" a="1"/>
  <c r="F633" i="1" s="1"/>
  <c r="P632" i="1" a="1"/>
  <c r="P632" i="1" s="1"/>
  <c r="N632" i="1" a="1"/>
  <c r="N632" i="1" s="1"/>
  <c r="J632" i="1" a="1"/>
  <c r="J632" i="1" s="1"/>
  <c r="F632" i="1" a="1"/>
  <c r="F632" i="1" s="1"/>
  <c r="Q630" i="1" a="1"/>
  <c r="Q630" i="1" s="1"/>
  <c r="H629" i="1" a="1"/>
  <c r="H629" i="1"/>
  <c r="G630" i="1" a="1"/>
  <c r="G630" i="1" s="1"/>
  <c r="F629" i="1" a="1"/>
  <c r="F629" i="1" s="1"/>
  <c r="K628" i="1" a="1"/>
  <c r="K628" i="1"/>
  <c r="N630" i="1" a="1"/>
  <c r="N630" i="1" s="1"/>
  <c r="P629" i="1" a="1"/>
  <c r="P629" i="1" s="1"/>
  <c r="L628" i="1" a="1"/>
  <c r="L628" i="1"/>
  <c r="Q628" i="1" a="1"/>
  <c r="Q628" i="1"/>
  <c r="F635" i="1" a="1"/>
  <c r="F635" i="1"/>
  <c r="O632" i="1" a="1"/>
  <c r="O632" i="1"/>
  <c r="O630" i="1" a="1"/>
  <c r="O630" i="1" s="1"/>
  <c r="H632" i="1" a="1"/>
  <c r="H632" i="1" s="1"/>
  <c r="O629" i="1" a="1"/>
  <c r="O629" i="1" s="1"/>
  <c r="H630" i="1" a="1"/>
  <c r="H630" i="1" s="1"/>
  <c r="N629" i="1" a="1"/>
  <c r="N629" i="1"/>
  <c r="I629" i="1" a="1"/>
  <c r="I629" i="1" s="1"/>
  <c r="Q633" i="1" a="1"/>
  <c r="Q633" i="1" s="1"/>
  <c r="M629" i="1" a="1"/>
  <c r="M629" i="1" s="1"/>
  <c r="L629" i="1" a="1"/>
  <c r="L629" i="1" s="1"/>
  <c r="O628" i="1" a="1"/>
  <c r="O628" i="1" s="1"/>
  <c r="K633" i="1" a="1"/>
  <c r="K633" i="1"/>
  <c r="L630" i="1" a="1"/>
  <c r="L630" i="1"/>
  <c r="Q632" i="1" a="1"/>
  <c r="Q632" i="1"/>
  <c r="J630" i="1" a="1"/>
  <c r="J630" i="1" s="1"/>
  <c r="K632" i="1" a="1"/>
  <c r="K632" i="1"/>
  <c r="N628" i="1" a="1"/>
  <c r="N628" i="1" s="1"/>
  <c r="P630" i="1" a="1"/>
  <c r="P630" i="1" s="1"/>
  <c r="Q629" i="1" a="1"/>
  <c r="Q629" i="1" s="1"/>
  <c r="G632" i="1" a="1"/>
  <c r="G632" i="1" s="1"/>
  <c r="P628" i="1" a="1"/>
  <c r="P628" i="1" s="1"/>
  <c r="M628" i="1" a="1"/>
  <c r="M628" i="1" s="1"/>
  <c r="K629" i="1" a="1"/>
  <c r="K629" i="1" s="1"/>
  <c r="M632" i="1" a="1"/>
  <c r="M632" i="1" s="1"/>
  <c r="P633" i="1" a="1"/>
  <c r="P633" i="1" s="1"/>
  <c r="O633" i="1" a="1"/>
  <c r="O633" i="1"/>
  <c r="K630" i="1" a="1"/>
  <c r="K630" i="1"/>
  <c r="I630" i="1" a="1"/>
  <c r="I630" i="1"/>
  <c r="L632" i="1" a="1"/>
  <c r="L632" i="1"/>
  <c r="J629" i="1" a="1"/>
  <c r="J629" i="1"/>
  <c r="N633" i="1" a="1"/>
  <c r="N633" i="1" s="1"/>
  <c r="M633" i="1" a="1"/>
  <c r="M633" i="1"/>
  <c r="L633" i="1" a="1"/>
  <c r="L633" i="1"/>
  <c r="I632" i="1" a="1"/>
  <c r="I632" i="1"/>
  <c r="M630" i="1" a="1"/>
  <c r="M630" i="1"/>
  <c r="J633" i="1" a="1"/>
  <c r="J633" i="1"/>
  <c r="N623" i="1" a="1"/>
  <c r="N623" i="1"/>
  <c r="G627" i="1" a="1"/>
  <c r="G627" i="1" s="1"/>
  <c r="F627" i="1" a="1"/>
  <c r="F627" i="1" s="1"/>
  <c r="J622" i="1" a="1"/>
  <c r="J622" i="1" s="1"/>
  <c r="P625" i="1" a="1"/>
  <c r="P625" i="1"/>
  <c r="G622" i="1" a="1"/>
  <c r="G622" i="1"/>
  <c r="G623" i="1" a="1"/>
  <c r="G623" i="1"/>
  <c r="J628" i="1" a="1"/>
  <c r="J628" i="1"/>
  <c r="O623" i="1" a="1"/>
  <c r="O623" i="1"/>
  <c r="I623" i="1" a="1"/>
  <c r="I623" i="1"/>
  <c r="L625" i="1" a="1"/>
  <c r="L625" i="1" s="1"/>
  <c r="Q620" i="1" a="1"/>
  <c r="Q620" i="1" s="1"/>
  <c r="I628" i="1" a="1"/>
  <c r="I628" i="1" s="1"/>
  <c r="M625" i="1" a="1"/>
  <c r="M625" i="1" s="1"/>
  <c r="L623" i="1" a="1"/>
  <c r="L623" i="1" s="1"/>
  <c r="H625" i="1" a="1"/>
  <c r="H625" i="1" s="1"/>
  <c r="O620" i="1" a="1"/>
  <c r="O620" i="1" s="1"/>
  <c r="H628" i="1" a="1"/>
  <c r="H628" i="1" s="1"/>
  <c r="F622" i="1" a="1"/>
  <c r="F622" i="1" s="1"/>
  <c r="G628" i="1" a="1"/>
  <c r="G628" i="1"/>
  <c r="G625" i="1" a="1"/>
  <c r="G625" i="1"/>
  <c r="Q625" i="1" a="1"/>
  <c r="Q625" i="1"/>
  <c r="O625" i="1" a="1"/>
  <c r="O625" i="1"/>
  <c r="N625" i="1" a="1"/>
  <c r="N625" i="1" s="1"/>
  <c r="O622" i="1" a="1"/>
  <c r="O622" i="1" s="1"/>
  <c r="K627" i="1" a="1"/>
  <c r="K627" i="1" s="1"/>
  <c r="P623" i="1" a="1"/>
  <c r="P623" i="1"/>
  <c r="P622" i="1" a="1"/>
  <c r="P622" i="1"/>
  <c r="N622" i="1" a="1"/>
  <c r="N622" i="1" s="1"/>
  <c r="F628" i="1" a="1"/>
  <c r="F628" i="1" s="1"/>
  <c r="Q627" i="1" a="1"/>
  <c r="Q627" i="1" s="1"/>
  <c r="M622" i="1" a="1"/>
  <c r="M622" i="1" s="1"/>
  <c r="L622" i="1" a="1"/>
  <c r="L622" i="1" s="1"/>
  <c r="J627" i="1" a="1"/>
  <c r="J627" i="1" s="1"/>
  <c r="J623" i="1" a="1"/>
  <c r="J623" i="1"/>
  <c r="F623" i="1" a="1"/>
  <c r="F623" i="1"/>
  <c r="I622" i="1" a="1"/>
  <c r="I622" i="1"/>
  <c r="P620" i="1" a="1"/>
  <c r="P620" i="1"/>
  <c r="M623" i="1" a="1"/>
  <c r="M623" i="1"/>
  <c r="H623" i="1" a="1"/>
  <c r="H623" i="1" s="1"/>
  <c r="P627" i="1" a="1"/>
  <c r="P627" i="1"/>
  <c r="H622" i="1" a="1"/>
  <c r="H622" i="1" s="1"/>
  <c r="O627" i="1" a="1"/>
  <c r="O627" i="1" s="1"/>
  <c r="K622" i="1" a="1"/>
  <c r="K622" i="1" s="1"/>
  <c r="Q622" i="1" a="1"/>
  <c r="Q622" i="1" s="1"/>
  <c r="N627" i="1" a="1"/>
  <c r="N627" i="1" s="1"/>
  <c r="J625" i="1" a="1"/>
  <c r="J625" i="1" s="1"/>
  <c r="Q623" i="1" a="1"/>
  <c r="Q623" i="1" s="1"/>
  <c r="M627" i="1" a="1"/>
  <c r="M627" i="1" s="1"/>
  <c r="I627" i="1" a="1"/>
  <c r="I627" i="1"/>
  <c r="L627" i="1" a="1"/>
  <c r="L627" i="1"/>
  <c r="I625" i="1" a="1"/>
  <c r="I625" i="1"/>
  <c r="H627" i="1" a="1"/>
  <c r="H627" i="1"/>
  <c r="K625" i="1" a="1"/>
  <c r="K625" i="1"/>
  <c r="K623" i="1" a="1"/>
  <c r="K623" i="1"/>
  <c r="F625" i="1" a="1"/>
  <c r="F625" i="1" s="1"/>
  <c r="I620" i="1" a="1"/>
  <c r="I620" i="1"/>
  <c r="H620" i="1" a="1"/>
  <c r="H620" i="1" s="1"/>
  <c r="G620" i="1" a="1"/>
  <c r="G620" i="1" s="1"/>
  <c r="N619" i="1" a="1"/>
  <c r="N619" i="1"/>
  <c r="F620" i="1" a="1"/>
  <c r="F620" i="1" s="1"/>
  <c r="L617" i="1" a="1"/>
  <c r="L617" i="1" s="1"/>
  <c r="P619" i="1" a="1"/>
  <c r="P619" i="1" s="1"/>
  <c r="I618" i="1" a="1"/>
  <c r="I618" i="1" s="1"/>
  <c r="M618" i="1" a="1"/>
  <c r="M618" i="1"/>
  <c r="K619" i="1" a="1"/>
  <c r="K619" i="1"/>
  <c r="J619" i="1" a="1"/>
  <c r="J619" i="1"/>
  <c r="G617" i="1" a="1"/>
  <c r="G617" i="1"/>
  <c r="Q618" i="1" a="1"/>
  <c r="Q618" i="1"/>
  <c r="O617" i="1" a="1"/>
  <c r="O617" i="1"/>
  <c r="H617" i="1" a="1"/>
  <c r="H617" i="1"/>
  <c r="G618" i="1" a="1"/>
  <c r="G618" i="1" s="1"/>
  <c r="O618" i="1" a="1"/>
  <c r="O618" i="1" s="1"/>
  <c r="N617" i="1" a="1"/>
  <c r="N617" i="1"/>
  <c r="J617" i="1" a="1"/>
  <c r="J617" i="1"/>
  <c r="F618" i="1" a="1"/>
  <c r="F618" i="1"/>
  <c r="K617" i="1" a="1"/>
  <c r="K617" i="1" s="1"/>
  <c r="I619" i="1" a="1"/>
  <c r="I619" i="1" s="1"/>
  <c r="F617" i="1" a="1"/>
  <c r="F617" i="1" s="1"/>
  <c r="P617" i="1" a="1"/>
  <c r="P617" i="1"/>
  <c r="H619" i="1" a="1"/>
  <c r="H619" i="1"/>
  <c r="G619" i="1" a="1"/>
  <c r="G619" i="1"/>
  <c r="K618" i="1" a="1"/>
  <c r="K618" i="1"/>
  <c r="Q617" i="1" a="1"/>
  <c r="Q617" i="1" s="1"/>
  <c r="M617" i="1" a="1"/>
  <c r="M617" i="1"/>
  <c r="H618" i="1" a="1"/>
  <c r="H618" i="1" s="1"/>
  <c r="O619" i="1" a="1"/>
  <c r="O619" i="1" s="1"/>
  <c r="M619" i="1" a="1"/>
  <c r="M619" i="1" s="1"/>
  <c r="L619" i="1" a="1"/>
  <c r="L619" i="1" s="1"/>
  <c r="J618" i="1" a="1"/>
  <c r="J618" i="1"/>
  <c r="F619" i="1" a="1"/>
  <c r="F619" i="1"/>
  <c r="I617" i="1" a="1"/>
  <c r="I617" i="1"/>
  <c r="N618" i="1" a="1"/>
  <c r="N618" i="1" s="1"/>
  <c r="L618" i="1" a="1"/>
  <c r="L618" i="1" s="1"/>
  <c r="Q610" i="1" a="1"/>
  <c r="Q610" i="1"/>
  <c r="N620" i="1" a="1"/>
  <c r="N620" i="1"/>
  <c r="M620" i="1" a="1"/>
  <c r="M620" i="1"/>
  <c r="Q619" i="1" a="1"/>
  <c r="Q619" i="1"/>
  <c r="L620" i="1" a="1"/>
  <c r="L620" i="1" s="1"/>
  <c r="K620" i="1" a="1"/>
  <c r="K620" i="1" s="1"/>
  <c r="P618" i="1" a="1"/>
  <c r="P618" i="1" s="1"/>
  <c r="J620" i="1" a="1"/>
  <c r="J620" i="1"/>
  <c r="Q606" i="1" a="1"/>
  <c r="Q606" i="1"/>
  <c r="N603" i="1" a="1"/>
  <c r="N603" i="1"/>
  <c r="O607" i="1" a="1"/>
  <c r="O607" i="1" s="1"/>
  <c r="L607" i="1" a="1"/>
  <c r="L607" i="1" s="1"/>
  <c r="L603" i="1" a="1"/>
  <c r="L603" i="1" s="1"/>
  <c r="K609" i="1" a="1"/>
  <c r="K609" i="1" s="1"/>
  <c r="I607" i="1" a="1"/>
  <c r="I607" i="1" s="1"/>
  <c r="H609" i="1" a="1"/>
  <c r="H609" i="1"/>
  <c r="J603" i="1" a="1"/>
  <c r="J603" i="1"/>
  <c r="P607" i="1" a="1"/>
  <c r="P607" i="1"/>
  <c r="O603" i="1" a="1"/>
  <c r="O603" i="1"/>
  <c r="N606" i="1" a="1"/>
  <c r="N606" i="1" s="1"/>
  <c r="G606" i="1" a="1"/>
  <c r="G606" i="1" s="1"/>
  <c r="I603" i="1" a="1"/>
  <c r="I603" i="1"/>
  <c r="I606" i="1" a="1"/>
  <c r="I606" i="1" s="1"/>
  <c r="Q603" i="1" a="1"/>
  <c r="Q603" i="1"/>
  <c r="Q607" i="1" a="1"/>
  <c r="Q607" i="1"/>
  <c r="G607" i="1" a="1"/>
  <c r="G607" i="1"/>
  <c r="P610" i="1" a="1"/>
  <c r="P610" i="1" s="1"/>
  <c r="O610" i="1" a="1"/>
  <c r="O610" i="1" s="1"/>
  <c r="N610" i="1" a="1"/>
  <c r="N610" i="1" s="1"/>
  <c r="F607" i="1" a="1"/>
  <c r="F607" i="1" s="1"/>
  <c r="F606" i="1" a="1"/>
  <c r="F606" i="1"/>
  <c r="M610" i="1" a="1"/>
  <c r="M610" i="1"/>
  <c r="I610" i="1" a="1"/>
  <c r="I610" i="1"/>
  <c r="H610" i="1" a="1"/>
  <c r="H610" i="1" s="1"/>
  <c r="L610" i="1" a="1"/>
  <c r="L610" i="1" s="1"/>
  <c r="K610" i="1" a="1"/>
  <c r="K610" i="1" s="1"/>
  <c r="J610" i="1" a="1"/>
  <c r="J610" i="1" s="1"/>
  <c r="G610" i="1" a="1"/>
  <c r="G610" i="1" s="1"/>
  <c r="K606" i="1" a="1"/>
  <c r="K606" i="1" s="1"/>
  <c r="H606" i="1" a="1"/>
  <c r="H606" i="1"/>
  <c r="G603" i="1" a="1"/>
  <c r="G603" i="1" s="1"/>
  <c r="F610" i="1" a="1"/>
  <c r="F610" i="1"/>
  <c r="N607" i="1" a="1"/>
  <c r="N607" i="1" s="1"/>
  <c r="M603" i="1" a="1"/>
  <c r="M603" i="1" s="1"/>
  <c r="K603" i="1" a="1"/>
  <c r="K603" i="1" s="1"/>
  <c r="K607" i="1" a="1"/>
  <c r="K607" i="1"/>
  <c r="H603" i="1" a="1"/>
  <c r="H603" i="1"/>
  <c r="P606" i="1" a="1"/>
  <c r="P606" i="1" s="1"/>
  <c r="M607" i="1" a="1"/>
  <c r="M607" i="1" s="1"/>
  <c r="Q609" i="1" a="1"/>
  <c r="Q609" i="1"/>
  <c r="G609" i="1" a="1"/>
  <c r="G609" i="1" s="1"/>
  <c r="J607" i="1" a="1"/>
  <c r="J607" i="1" s="1"/>
  <c r="O606" i="1" a="1"/>
  <c r="O606" i="1" s="1"/>
  <c r="P609" i="1" a="1"/>
  <c r="P609" i="1"/>
  <c r="J609" i="1" a="1"/>
  <c r="J609" i="1" s="1"/>
  <c r="O609" i="1" a="1"/>
  <c r="O609" i="1" s="1"/>
  <c r="N609" i="1" a="1"/>
  <c r="N609" i="1" s="1"/>
  <c r="M609" i="1" a="1"/>
  <c r="M609" i="1"/>
  <c r="L609" i="1" a="1"/>
  <c r="L609" i="1" s="1"/>
  <c r="I609" i="1" a="1"/>
  <c r="I609" i="1" s="1"/>
  <c r="L606" i="1" a="1"/>
  <c r="L606" i="1"/>
  <c r="F609" i="1" a="1"/>
  <c r="F609" i="1" s="1"/>
  <c r="H607" i="1" a="1"/>
  <c r="H607" i="1" s="1"/>
  <c r="J606" i="1" a="1"/>
  <c r="J606" i="1"/>
  <c r="P603" i="1" a="1"/>
  <c r="P603" i="1"/>
  <c r="M606" i="1" a="1"/>
  <c r="M606" i="1" s="1"/>
  <c r="Q602" i="1" a="1"/>
  <c r="Q602" i="1" s="1"/>
  <c r="P602" i="1" a="1"/>
  <c r="P602" i="1" s="1"/>
  <c r="F602" i="1" a="1"/>
  <c r="F602" i="1" s="1"/>
  <c r="O602" i="1" a="1"/>
  <c r="O602" i="1" s="1"/>
  <c r="J596" i="1" a="1"/>
  <c r="J596" i="1" s="1"/>
  <c r="G596" i="1" a="1"/>
  <c r="G596" i="1"/>
  <c r="N602" i="1" a="1"/>
  <c r="N602" i="1"/>
  <c r="M602" i="1" a="1"/>
  <c r="M602" i="1" s="1"/>
  <c r="M596" i="1" a="1"/>
  <c r="M596" i="1" s="1"/>
  <c r="N595" i="1" a="1"/>
  <c r="N595" i="1" s="1"/>
  <c r="L602" i="1" a="1"/>
  <c r="L602" i="1" s="1"/>
  <c r="N596" i="1" a="1"/>
  <c r="N596" i="1"/>
  <c r="I602" i="1" a="1"/>
  <c r="I602" i="1"/>
  <c r="K596" i="1" a="1"/>
  <c r="K596" i="1"/>
  <c r="J602" i="1" a="1"/>
  <c r="J602" i="1"/>
  <c r="I595" i="1" a="1"/>
  <c r="I595" i="1" s="1"/>
  <c r="O595" i="1" a="1"/>
  <c r="O595" i="1" s="1"/>
  <c r="K602" i="1" a="1"/>
  <c r="K602" i="1" s="1"/>
  <c r="P595" i="1" a="1"/>
  <c r="P595" i="1" s="1"/>
  <c r="G602" i="1" a="1"/>
  <c r="G602" i="1"/>
  <c r="P596" i="1" a="1"/>
  <c r="P596" i="1" s="1"/>
  <c r="K595" i="1" a="1"/>
  <c r="K595" i="1" s="1"/>
  <c r="F596" i="1" a="1"/>
  <c r="F596" i="1" s="1"/>
  <c r="L596" i="1" a="1"/>
  <c r="L596" i="1" s="1"/>
  <c r="H595" i="1" a="1"/>
  <c r="H595" i="1" s="1"/>
  <c r="G595" i="1" a="1"/>
  <c r="G595" i="1"/>
  <c r="I596" i="1" a="1"/>
  <c r="I596" i="1"/>
  <c r="O596" i="1" a="1"/>
  <c r="O596" i="1"/>
  <c r="H602" i="1" a="1"/>
  <c r="H602" i="1"/>
  <c r="M595" i="1" a="1"/>
  <c r="M595" i="1"/>
  <c r="J595" i="1" a="1"/>
  <c r="J595" i="1"/>
  <c r="Q595" i="1" a="1"/>
  <c r="Q595" i="1"/>
  <c r="F595" i="1" a="1"/>
  <c r="F595" i="1"/>
  <c r="Q596" i="1" a="1"/>
  <c r="Q596" i="1"/>
  <c r="H596" i="1" a="1"/>
  <c r="H596" i="1"/>
  <c r="L595" i="1" a="1"/>
  <c r="L595" i="1"/>
  <c r="F603" i="1" a="1"/>
  <c r="F603" i="1"/>
  <c r="F589" i="1" a="1"/>
  <c r="F589" i="1" s="1"/>
  <c r="G589" i="1" a="1"/>
  <c r="G589" i="1" s="1"/>
  <c r="O589" i="1" a="1"/>
  <c r="O589" i="1" s="1"/>
  <c r="Q592" i="1" a="1"/>
  <c r="Q592" i="1"/>
  <c r="F593" i="1" a="1"/>
  <c r="F593" i="1"/>
  <c r="M592" i="1" a="1"/>
  <c r="M592" i="1"/>
  <c r="I592" i="1" a="1"/>
  <c r="I592" i="1"/>
  <c r="G592" i="1" a="1"/>
  <c r="G592" i="1" s="1"/>
  <c r="N592" i="1" a="1"/>
  <c r="N592" i="1"/>
  <c r="J592" i="1" a="1"/>
  <c r="J592" i="1" s="1"/>
  <c r="F592" i="1" a="1"/>
  <c r="F592" i="1" s="1"/>
  <c r="P588" i="1" a="1"/>
  <c r="P588" i="1" s="1"/>
  <c r="I589" i="1" a="1"/>
  <c r="I589" i="1" s="1"/>
  <c r="K592" i="1" a="1"/>
  <c r="K592" i="1" s="1"/>
  <c r="Q588" i="1" a="1"/>
  <c r="Q588" i="1" s="1"/>
  <c r="M589" i="1" a="1"/>
  <c r="M589" i="1" s="1"/>
  <c r="J589" i="1" a="1"/>
  <c r="J589" i="1" s="1"/>
  <c r="Q593" i="1" a="1"/>
  <c r="Q593" i="1" s="1"/>
  <c r="K593" i="1" a="1"/>
  <c r="K593" i="1"/>
  <c r="H589" i="1" a="1"/>
  <c r="H589" i="1"/>
  <c r="N589" i="1" a="1"/>
  <c r="N589" i="1"/>
  <c r="L589" i="1" a="1"/>
  <c r="L589" i="1"/>
  <c r="H593" i="1" a="1"/>
  <c r="H593" i="1"/>
  <c r="P592" i="1" a="1"/>
  <c r="P592" i="1"/>
  <c r="P593" i="1" a="1"/>
  <c r="P593" i="1" s="1"/>
  <c r="L592" i="1" a="1"/>
  <c r="L592" i="1" s="1"/>
  <c r="O593" i="1" a="1"/>
  <c r="O593" i="1" s="1"/>
  <c r="N593" i="1" a="1"/>
  <c r="N593" i="1" s="1"/>
  <c r="M593" i="1" a="1"/>
  <c r="M593" i="1" s="1"/>
  <c r="L593" i="1" a="1"/>
  <c r="L593" i="1" s="1"/>
  <c r="P589" i="1" a="1"/>
  <c r="P589" i="1" s="1"/>
  <c r="J593" i="1" a="1"/>
  <c r="J593" i="1" s="1"/>
  <c r="I593" i="1" a="1"/>
  <c r="I593" i="1" s="1"/>
  <c r="G593" i="1" a="1"/>
  <c r="G593" i="1"/>
  <c r="Q589" i="1" a="1"/>
  <c r="Q589" i="1"/>
  <c r="K589" i="1" a="1"/>
  <c r="K589" i="1"/>
  <c r="O592" i="1" a="1"/>
  <c r="O592" i="1"/>
  <c r="H592" i="1" a="1"/>
  <c r="H592" i="1"/>
  <c r="I585" i="1" a="1"/>
  <c r="I585" i="1"/>
  <c r="O588" i="1" a="1"/>
  <c r="O588" i="1"/>
  <c r="N588" i="1" a="1"/>
  <c r="N588" i="1"/>
  <c r="M588" i="1" a="1"/>
  <c r="M588" i="1" s="1"/>
  <c r="L588" i="1" a="1"/>
  <c r="L588" i="1" s="1"/>
  <c r="F588" i="1" a="1"/>
  <c r="F588" i="1" s="1"/>
  <c r="N585" i="1" a="1"/>
  <c r="N585" i="1" s="1"/>
  <c r="K588" i="1" a="1"/>
  <c r="K588" i="1" s="1"/>
  <c r="J588" i="1" a="1"/>
  <c r="J588" i="1" s="1"/>
  <c r="H588" i="1" a="1"/>
  <c r="H588" i="1" s="1"/>
  <c r="L585" i="1" a="1"/>
  <c r="L585" i="1"/>
  <c r="K584" i="1" a="1"/>
  <c r="K584" i="1"/>
  <c r="F585" i="1" a="1"/>
  <c r="F585" i="1"/>
  <c r="J585" i="1" a="1"/>
  <c r="J585" i="1"/>
  <c r="Q584" i="1" a="1"/>
  <c r="Q584" i="1" s="1"/>
  <c r="I584" i="1" a="1"/>
  <c r="I584" i="1"/>
  <c r="G584" i="1" a="1"/>
  <c r="G584" i="1"/>
  <c r="G585" i="1" a="1"/>
  <c r="G585" i="1"/>
  <c r="M584" i="1" a="1"/>
  <c r="M584" i="1" s="1"/>
  <c r="J584" i="1" a="1"/>
  <c r="J584" i="1" s="1"/>
  <c r="I588" i="1" a="1"/>
  <c r="I588" i="1" s="1"/>
  <c r="F584" i="1" a="1"/>
  <c r="F584" i="1" s="1"/>
  <c r="P584" i="1" a="1"/>
  <c r="P584" i="1" s="1"/>
  <c r="H584" i="1" a="1"/>
  <c r="H584" i="1" s="1"/>
  <c r="G588" i="1" a="1"/>
  <c r="G588" i="1" s="1"/>
  <c r="O585" i="1" a="1"/>
  <c r="O585" i="1"/>
  <c r="Q585" i="1" a="1"/>
  <c r="Q585" i="1"/>
  <c r="P585" i="1" a="1"/>
  <c r="P585" i="1"/>
  <c r="M585" i="1" a="1"/>
  <c r="M585" i="1"/>
  <c r="H585" i="1" a="1"/>
  <c r="H585" i="1" s="1"/>
  <c r="N584" i="1" a="1"/>
  <c r="N584" i="1" s="1"/>
  <c r="K585" i="1" a="1"/>
  <c r="K585" i="1" s="1"/>
  <c r="L584" i="1" a="1"/>
  <c r="L584" i="1" s="1"/>
  <c r="O584" i="1" a="1"/>
  <c r="O584" i="1" s="1"/>
  <c r="P31" i="1" a="1"/>
  <c r="P31" i="1"/>
  <c r="O31" i="1" a="1"/>
  <c r="O31" i="1"/>
  <c r="N31" i="1" a="1"/>
  <c r="N31" i="1" s="1"/>
  <c r="M31" i="1" a="1"/>
  <c r="M31" i="1" s="1"/>
  <c r="J31" i="1" a="1"/>
  <c r="J31" i="1" s="1"/>
  <c r="L31" i="1" a="1"/>
  <c r="L31" i="1" s="1"/>
  <c r="K31" i="1" a="1"/>
  <c r="K31" i="1"/>
  <c r="I31" i="1" a="1"/>
  <c r="I31" i="1"/>
  <c r="G31" i="1" a="1"/>
  <c r="G31" i="1"/>
  <c r="Q30" i="1"/>
  <c r="P30" i="1" a="1"/>
  <c r="P30" i="1" s="1"/>
  <c r="O30" i="1" a="1"/>
  <c r="O30" i="1"/>
  <c r="M30" i="1" a="1"/>
  <c r="M30" i="1" s="1"/>
  <c r="L30" i="1" a="1"/>
  <c r="L30" i="1" s="1"/>
  <c r="J30" i="1" a="1"/>
  <c r="J30" i="1"/>
  <c r="I30" i="1" a="1"/>
  <c r="I30" i="1" s="1"/>
  <c r="F30" i="1" a="1"/>
  <c r="F30" i="1"/>
  <c r="H30" i="1" a="1"/>
  <c r="H30" i="1"/>
  <c r="G30" i="1" a="1"/>
  <c r="G30" i="1" s="1"/>
  <c r="H31" i="1" a="1"/>
  <c r="H31" i="1"/>
  <c r="F31" i="1" a="1"/>
  <c r="F31" i="1"/>
  <c r="Q31" i="1" a="1"/>
  <c r="Q31" i="1"/>
  <c r="L1709" i="1" a="1"/>
  <c r="L1709" i="1"/>
  <c r="O1709" i="1" a="1"/>
  <c r="O1709" i="1" s="1"/>
  <c r="I1709" i="1" a="1"/>
  <c r="I1709" i="1" s="1"/>
  <c r="N1709" i="1" a="1"/>
  <c r="N1709" i="1" s="1"/>
  <c r="P1709" i="1" a="1"/>
  <c r="P1709" i="1" s="1"/>
  <c r="M1709" i="1" a="1"/>
  <c r="M1709" i="1"/>
  <c r="K1709" i="1" a="1"/>
  <c r="K1709" i="1" s="1"/>
  <c r="Q1709" i="1" a="1"/>
  <c r="Q1709" i="1"/>
  <c r="J1709" i="1" a="1"/>
  <c r="J1709" i="1" s="1"/>
  <c r="Q1708" i="1" a="1"/>
  <c r="Q1708" i="1" s="1"/>
  <c r="H1708" i="1" a="1"/>
  <c r="H1708" i="1" s="1"/>
  <c r="G1708" i="1" a="1"/>
  <c r="G1708" i="1" s="1"/>
  <c r="G1709" i="1" a="1"/>
  <c r="G1709" i="1"/>
  <c r="H1709" i="1" a="1"/>
  <c r="H1709" i="1"/>
  <c r="F1709" i="1" a="1"/>
  <c r="F1709" i="1"/>
  <c r="P1708" i="1" a="1"/>
  <c r="P1708" i="1"/>
  <c r="O1708" i="1" a="1"/>
  <c r="O1708" i="1" s="1"/>
  <c r="F1708" i="1" a="1"/>
  <c r="F1708" i="1" s="1"/>
  <c r="N1708" i="1" a="1"/>
  <c r="N1708" i="1" s="1"/>
  <c r="K1708" i="1" a="1"/>
  <c r="K1708" i="1"/>
  <c r="M1708" i="1" a="1"/>
  <c r="M1708" i="1" s="1"/>
  <c r="L1708" i="1" a="1"/>
  <c r="L1708" i="1" s="1"/>
  <c r="J1708" i="1" a="1"/>
  <c r="J1708" i="1" s="1"/>
  <c r="I1708" i="1" a="1"/>
  <c r="I1708" i="1"/>
  <c r="G2340" i="1" a="1"/>
  <c r="G2340" i="1"/>
  <c r="P2339" i="1" a="1"/>
  <c r="P2339" i="1" s="1"/>
  <c r="O2338" i="1" a="1"/>
  <c r="O2338" i="1" s="1"/>
  <c r="I2339" i="1" a="1"/>
  <c r="I2339" i="1"/>
  <c r="Q2340" i="1" a="1"/>
  <c r="Q2340" i="1"/>
  <c r="J2340" i="1" a="1"/>
  <c r="J2340" i="1"/>
  <c r="F2340" i="1" a="1"/>
  <c r="F2340" i="1" s="1"/>
  <c r="L2340" i="1" a="1"/>
  <c r="L2340" i="1" s="1"/>
  <c r="Q2338" i="1" a="1"/>
  <c r="Q2338" i="1" s="1"/>
  <c r="F2339" i="1" a="1"/>
  <c r="F2339" i="1"/>
  <c r="G2339" i="1" a="1"/>
  <c r="G2339" i="1" s="1"/>
  <c r="H2340" i="1" a="1"/>
  <c r="H2340" i="1"/>
  <c r="Q2339" i="1" a="1"/>
  <c r="Q2339" i="1"/>
  <c r="O2339" i="1" a="1"/>
  <c r="O2339" i="1"/>
  <c r="N2339" i="1" a="1"/>
  <c r="N2339" i="1" s="1"/>
  <c r="M2339" i="1" a="1"/>
  <c r="M2339" i="1" s="1"/>
  <c r="N2340" i="1" a="1"/>
  <c r="N2340" i="1" s="1"/>
  <c r="N2338" i="1" a="1"/>
  <c r="N2338" i="1" s="1"/>
  <c r="P2340" i="1" a="1"/>
  <c r="P2340" i="1"/>
  <c r="H2339" i="1" a="1"/>
  <c r="H2339" i="1"/>
  <c r="K2339" i="1" a="1"/>
  <c r="K2339" i="1" s="1"/>
  <c r="L2339" i="1" a="1"/>
  <c r="L2339" i="1" s="1"/>
  <c r="L2338" i="1" a="1"/>
  <c r="L2338" i="1"/>
  <c r="O2340" i="1" a="1"/>
  <c r="O2340" i="1" s="1"/>
  <c r="I2340" i="1" a="1"/>
  <c r="I2340" i="1" s="1"/>
  <c r="K2340" i="1" a="1"/>
  <c r="K2340" i="1"/>
  <c r="J2339" i="1" a="1"/>
  <c r="J2339" i="1" s="1"/>
  <c r="P2338" i="1" a="1"/>
  <c r="P2338" i="1" s="1"/>
  <c r="M2340" i="1" a="1"/>
  <c r="M2340" i="1" s="1"/>
  <c r="M2338" i="1" a="1"/>
  <c r="M2338" i="1"/>
  <c r="P2334" i="1" a="1"/>
  <c r="P2334" i="1" s="1"/>
  <c r="O2336" i="1" a="1"/>
  <c r="O2336" i="1" s="1"/>
  <c r="N2336" i="1" a="1"/>
  <c r="N2336" i="1" s="1"/>
  <c r="G2336" i="1" a="1"/>
  <c r="G2336" i="1"/>
  <c r="H2336" i="1" a="1"/>
  <c r="H2336" i="1" s="1"/>
  <c r="I2336" i="1" a="1"/>
  <c r="I2336" i="1" s="1"/>
  <c r="O2335" i="1" a="1"/>
  <c r="O2335" i="1"/>
  <c r="J2335" i="1" a="1"/>
  <c r="J2335" i="1"/>
  <c r="F2335" i="1" a="1"/>
  <c r="F2335" i="1" s="1"/>
  <c r="I2334" i="1" a="1"/>
  <c r="I2334" i="1" s="1"/>
  <c r="Q2333" i="1" a="1"/>
  <c r="Q2333" i="1" s="1"/>
  <c r="L2333" i="1" a="1"/>
  <c r="L2333" i="1" s="1"/>
  <c r="K2333" i="1" a="1"/>
  <c r="K2333" i="1" s="1"/>
  <c r="I2333" i="1" a="1"/>
  <c r="I2333" i="1"/>
  <c r="L2334" i="1" a="1"/>
  <c r="L2334" i="1"/>
  <c r="K2335" i="1" a="1"/>
  <c r="K2335" i="1"/>
  <c r="L2335" i="1" a="1"/>
  <c r="L2335" i="1" s="1"/>
  <c r="J2336" i="1" a="1"/>
  <c r="J2336" i="1" s="1"/>
  <c r="N2335" i="1" a="1"/>
  <c r="N2335" i="1" s="1"/>
  <c r="O2334" i="1" a="1"/>
  <c r="O2334" i="1" s="1"/>
  <c r="G2338" i="1" a="1"/>
  <c r="G2338" i="1"/>
  <c r="G2334" i="1" a="1"/>
  <c r="G2334" i="1"/>
  <c r="F2338" i="1" a="1"/>
  <c r="F2338" i="1"/>
  <c r="M2336" i="1" a="1"/>
  <c r="M2336" i="1" s="1"/>
  <c r="N2337" i="1" a="1"/>
  <c r="N2337" i="1" s="1"/>
  <c r="P2336" i="1" a="1"/>
  <c r="P2336" i="1" s="1"/>
  <c r="N2333" i="1" a="1"/>
  <c r="N2333" i="1" s="1"/>
  <c r="F2337" i="1" a="1"/>
  <c r="F2337" i="1"/>
  <c r="M2335" i="1" a="1"/>
  <c r="M2335" i="1" s="1"/>
  <c r="H2335" i="1" a="1"/>
  <c r="H2335" i="1" s="1"/>
  <c r="N2334" i="1" a="1"/>
  <c r="N2334" i="1" s="1"/>
  <c r="Q2334" i="1" a="1"/>
  <c r="Q2334" i="1" s="1"/>
  <c r="Q2335" i="1" a="1"/>
  <c r="Q2335" i="1" s="1"/>
  <c r="K2337" i="1" a="1"/>
  <c r="K2337" i="1" s="1"/>
  <c r="M2333" i="1" a="1"/>
  <c r="M2333" i="1"/>
  <c r="M2337" i="1" a="1"/>
  <c r="M2337" i="1"/>
  <c r="I2335" i="1" a="1"/>
  <c r="I2335" i="1"/>
  <c r="Q2336" i="1" a="1"/>
  <c r="Q2336" i="1"/>
  <c r="F2334" i="1" a="1"/>
  <c r="F2334" i="1"/>
  <c r="L2336" i="1" a="1"/>
  <c r="L2336" i="1"/>
  <c r="K2336" i="1" a="1"/>
  <c r="K2336" i="1"/>
  <c r="F2336" i="1" a="1"/>
  <c r="F2336" i="1"/>
  <c r="G2335" i="1" a="1"/>
  <c r="G2335" i="1"/>
  <c r="M2334" i="1" a="1"/>
  <c r="M2334" i="1"/>
  <c r="K2338" i="1" a="1"/>
  <c r="K2338" i="1"/>
  <c r="J2334" i="1" a="1"/>
  <c r="J2334" i="1"/>
  <c r="O2333" i="1" a="1"/>
  <c r="O2333" i="1" s="1"/>
  <c r="J2338" i="1" a="1"/>
  <c r="J2338" i="1" s="1"/>
  <c r="I2338" i="1" a="1"/>
  <c r="I2338" i="1" s="1"/>
  <c r="H2338" i="1" a="1"/>
  <c r="H2338" i="1"/>
  <c r="Q2337" i="1" a="1"/>
  <c r="Q2337" i="1"/>
  <c r="G2337" i="1" a="1"/>
  <c r="G2337" i="1"/>
  <c r="J2333" i="1" a="1"/>
  <c r="J2333" i="1"/>
  <c r="P2337" i="1" a="1"/>
  <c r="P2337" i="1"/>
  <c r="H2333" i="1" a="1"/>
  <c r="H2333" i="1" s="1"/>
  <c r="O2337" i="1" a="1"/>
  <c r="O2337" i="1" s="1"/>
  <c r="L2337" i="1" a="1"/>
  <c r="L2337" i="1"/>
  <c r="P2335" i="1" a="1"/>
  <c r="P2335" i="1" s="1"/>
  <c r="J2337" i="1" a="1"/>
  <c r="J2337" i="1" s="1"/>
  <c r="K2334" i="1" a="1"/>
  <c r="K2334" i="1" s="1"/>
  <c r="H2334" i="1" a="1"/>
  <c r="H2334" i="1" s="1"/>
  <c r="I2337" i="1" a="1"/>
  <c r="I2337" i="1" s="1"/>
  <c r="P2333" i="1" a="1"/>
  <c r="P2333" i="1" s="1"/>
  <c r="H2337" i="1" a="1"/>
  <c r="H2337" i="1" s="1"/>
  <c r="I2330" i="1" a="1"/>
  <c r="I2330" i="1"/>
  <c r="F2328" i="1" a="1"/>
  <c r="F2328" i="1"/>
  <c r="I2331" i="1" a="1"/>
  <c r="I2331" i="1"/>
  <c r="K2329" i="1" a="1"/>
  <c r="K2329" i="1"/>
  <c r="O2330" i="1" a="1"/>
  <c r="O2330" i="1" s="1"/>
  <c r="G2329" i="1" a="1"/>
  <c r="G2329" i="1" s="1"/>
  <c r="H2328" i="1" a="1"/>
  <c r="H2328" i="1" s="1"/>
  <c r="L2331" i="1" a="1"/>
  <c r="L2331" i="1" s="1"/>
  <c r="K2331" i="1" a="1"/>
  <c r="K2331" i="1"/>
  <c r="F2330" i="1" a="1"/>
  <c r="F2330" i="1" s="1"/>
  <c r="N2329" i="1" a="1"/>
  <c r="N2329" i="1" s="1"/>
  <c r="N2330" i="1" a="1"/>
  <c r="N2330" i="1" s="1"/>
  <c r="J2329" i="1" a="1"/>
  <c r="J2329" i="1" s="1"/>
  <c r="G2328" i="1" a="1"/>
  <c r="G2328" i="1" s="1"/>
  <c r="Q2327" i="1" a="1"/>
  <c r="Q2327" i="1" s="1"/>
  <c r="G2330" i="1" a="1"/>
  <c r="G2330" i="1"/>
  <c r="J2331" i="1" a="1"/>
  <c r="J2331" i="1"/>
  <c r="H2331" i="1" a="1"/>
  <c r="H2331" i="1"/>
  <c r="P2330" i="1" a="1"/>
  <c r="P2330" i="1"/>
  <c r="M2330" i="1" a="1"/>
  <c r="M2330" i="1" s="1"/>
  <c r="L2329" i="1" a="1"/>
  <c r="L2329" i="1"/>
  <c r="K2328" i="1" a="1"/>
  <c r="K2328" i="1" s="1"/>
  <c r="P2328" i="1" a="1"/>
  <c r="P2328" i="1" s="1"/>
  <c r="Q2329" i="1" a="1"/>
  <c r="Q2329" i="1" s="1"/>
  <c r="N2328" i="1" a="1"/>
  <c r="N2328" i="1" s="1"/>
  <c r="O2328" i="1" a="1"/>
  <c r="O2328" i="1" s="1"/>
  <c r="Q2330" i="1" a="1"/>
  <c r="Q2330" i="1" s="1"/>
  <c r="F2332" i="1" a="1"/>
  <c r="F2332" i="1"/>
  <c r="P2327" i="1" a="1"/>
  <c r="P2327" i="1" s="1"/>
  <c r="J2330" i="1" a="1"/>
  <c r="J2330" i="1" s="1"/>
  <c r="J2328" i="1" a="1"/>
  <c r="J2328" i="1"/>
  <c r="Q2332" i="1" a="1"/>
  <c r="Q2332" i="1"/>
  <c r="K2332" i="1" a="1"/>
  <c r="K2332" i="1"/>
  <c r="I2328" i="1" a="1"/>
  <c r="I2328" i="1"/>
  <c r="G2333" i="1" a="1"/>
  <c r="G2333" i="1"/>
  <c r="F2333" i="1" a="1"/>
  <c r="F2333" i="1" s="1"/>
  <c r="P2332" i="1" a="1"/>
  <c r="P2332" i="1"/>
  <c r="G2331" i="1" a="1"/>
  <c r="G2331" i="1" s="1"/>
  <c r="P2329" i="1" a="1"/>
  <c r="P2329" i="1" s="1"/>
  <c r="O2332" i="1" a="1"/>
  <c r="O2332" i="1" s="1"/>
  <c r="M2328" i="1" a="1"/>
  <c r="M2328" i="1" s="1"/>
  <c r="Q2328" i="1" a="1"/>
  <c r="Q2328" i="1" s="1"/>
  <c r="M2332" i="1" a="1"/>
  <c r="M2332" i="1" s="1"/>
  <c r="N2332" i="1" a="1"/>
  <c r="N2332" i="1" s="1"/>
  <c r="H2330" i="1" a="1"/>
  <c r="H2330" i="1" s="1"/>
  <c r="L2332" i="1" a="1"/>
  <c r="L2332" i="1"/>
  <c r="H2329" i="1" a="1"/>
  <c r="H2329" i="1"/>
  <c r="J2332" i="1" a="1"/>
  <c r="J2332" i="1"/>
  <c r="I2332" i="1" a="1"/>
  <c r="I2332" i="1"/>
  <c r="H2332" i="1" a="1"/>
  <c r="H2332" i="1" s="1"/>
  <c r="G2332" i="1" a="1"/>
  <c r="G2332" i="1" s="1"/>
  <c r="L2328" i="1" a="1"/>
  <c r="L2328" i="1"/>
  <c r="F2331" i="1" a="1"/>
  <c r="F2331" i="1" s="1"/>
  <c r="Q2331" i="1" a="1"/>
  <c r="Q2331" i="1" s="1"/>
  <c r="O2331" i="1" a="1"/>
  <c r="O2331" i="1" s="1"/>
  <c r="M2331" i="1" a="1"/>
  <c r="M2331" i="1" s="1"/>
  <c r="K2330" i="1" a="1"/>
  <c r="K2330" i="1" s="1"/>
  <c r="M2329" i="1" a="1"/>
  <c r="M2329" i="1"/>
  <c r="N2331" i="1" a="1"/>
  <c r="N2331" i="1" s="1"/>
  <c r="L2330" i="1" a="1"/>
  <c r="L2330" i="1" s="1"/>
  <c r="F2329" i="1" a="1"/>
  <c r="F2329" i="1"/>
  <c r="O2329" i="1" a="1"/>
  <c r="O2329" i="1"/>
  <c r="I2329" i="1" a="1"/>
  <c r="I2329" i="1"/>
  <c r="P2331" i="1" a="1"/>
  <c r="P2331" i="1"/>
  <c r="F2323" i="1" a="1"/>
  <c r="F2323" i="1"/>
  <c r="F2322" i="1" s="1" a="1"/>
  <c r="F2322" i="1" s="1"/>
  <c r="P2322" i="1" a="1"/>
  <c r="P2322" i="1" s="1"/>
  <c r="N2323" i="1" a="1"/>
  <c r="N2323" i="1" s="1"/>
  <c r="N2322" i="1" s="1" a="1"/>
  <c r="N2322" i="1" s="1"/>
  <c r="L2325" i="1" a="1"/>
  <c r="L2325" i="1" s="1"/>
  <c r="O2320" i="1" a="1"/>
  <c r="O2320" i="1"/>
  <c r="O2319" i="1" s="1" a="1"/>
  <c r="O2319" i="1" s="1"/>
  <c r="K2322" i="1" a="1"/>
  <c r="K2322" i="1"/>
  <c r="O2327" i="1" a="1"/>
  <c r="O2327" i="1" s="1"/>
  <c r="N2326" i="1" a="1"/>
  <c r="N2326" i="1" s="1"/>
  <c r="P2320" i="1" a="1"/>
  <c r="P2320" i="1" s="1"/>
  <c r="P2319" i="1" s="1" a="1"/>
  <c r="P2319" i="1" s="1"/>
  <c r="N2327" i="1" a="1"/>
  <c r="N2327" i="1"/>
  <c r="H2327" i="1" a="1"/>
  <c r="H2327" i="1"/>
  <c r="O2326" i="1" a="1"/>
  <c r="O2326" i="1" s="1"/>
  <c r="G2325" i="1" a="1"/>
  <c r="G2325" i="1" s="1"/>
  <c r="L2322" i="1" a="1"/>
  <c r="L2322" i="1"/>
  <c r="O2325" i="1" a="1"/>
  <c r="O2325" i="1"/>
  <c r="K2327" i="1" a="1"/>
  <c r="K2327" i="1"/>
  <c r="H2326" i="1" a="1"/>
  <c r="H2326" i="1"/>
  <c r="J2326" i="1" a="1"/>
  <c r="J2326" i="1"/>
  <c r="H2322" i="1" a="1"/>
  <c r="H2322" i="1" s="1"/>
  <c r="G2327" i="1" a="1"/>
  <c r="G2327" i="1" s="1"/>
  <c r="Q2326" i="1" a="1"/>
  <c r="Q2326" i="1" s="1"/>
  <c r="H2323" i="1" a="1"/>
  <c r="H2323" i="1"/>
  <c r="M2327" i="1" a="1"/>
  <c r="M2327" i="1"/>
  <c r="L2327" i="1" a="1"/>
  <c r="L2327" i="1"/>
  <c r="J2327" i="1" a="1"/>
  <c r="J2327" i="1"/>
  <c r="I2327" i="1" a="1"/>
  <c r="I2327" i="1" s="1"/>
  <c r="G2323" i="1" a="1"/>
  <c r="G2323" i="1" s="1"/>
  <c r="G2322" i="1" s="1" a="1"/>
  <c r="H2325" i="1" a="1"/>
  <c r="H2325" i="1"/>
  <c r="Q2320" i="1" a="1"/>
  <c r="Q2320" i="1"/>
  <c r="Q2319" i="1" s="1" a="1"/>
  <c r="Q2319" i="1" s="1"/>
  <c r="F2327" i="1" a="1"/>
  <c r="F2327" i="1"/>
  <c r="O2323" i="1" a="1"/>
  <c r="O2323" i="1"/>
  <c r="O2322" i="1" s="1" a="1"/>
  <c r="O2322" i="1" s="1"/>
  <c r="K2326" i="1" a="1"/>
  <c r="K2326" i="1"/>
  <c r="I2325" i="1" a="1"/>
  <c r="I2325" i="1"/>
  <c r="K2325" i="1" a="1"/>
  <c r="K2325" i="1"/>
  <c r="Q2325" i="1" a="1"/>
  <c r="Q2325" i="1" s="1"/>
  <c r="K2323" i="1" a="1"/>
  <c r="K2323" i="1" s="1"/>
  <c r="Q2323" i="1" a="1"/>
  <c r="Q2323" i="1"/>
  <c r="M2326" i="1" a="1"/>
  <c r="M2326" i="1"/>
  <c r="F2326" i="1" a="1"/>
  <c r="F2326" i="1"/>
  <c r="M2323" i="1" a="1"/>
  <c r="M2323" i="1" s="1"/>
  <c r="M2322" i="1" s="1" a="1"/>
  <c r="M2322" i="1" s="1"/>
  <c r="I2326" i="1" a="1"/>
  <c r="I2326" i="1" s="1"/>
  <c r="Q2322" i="1" a="1"/>
  <c r="Q2322" i="1"/>
  <c r="F2325" i="1" a="1"/>
  <c r="F2325" i="1"/>
  <c r="P2325" i="1" a="1"/>
  <c r="P2325" i="1"/>
  <c r="G2322" i="1"/>
  <c r="I2323" i="1" a="1"/>
  <c r="I2323" i="1" s="1"/>
  <c r="I2322" i="1" s="1" a="1"/>
  <c r="I2322" i="1" s="1"/>
  <c r="L2326" i="1" a="1"/>
  <c r="L2326" i="1" s="1"/>
  <c r="P2326" i="1" a="1"/>
  <c r="P2326" i="1" s="1"/>
  <c r="G2326" i="1" a="1"/>
  <c r="G2326" i="1"/>
  <c r="N2325" i="1" a="1"/>
  <c r="N2325" i="1" s="1"/>
  <c r="J2325" i="1" a="1"/>
  <c r="J2325" i="1" s="1"/>
  <c r="M2325" i="1" a="1"/>
  <c r="M2325" i="1"/>
  <c r="N2320" i="1" a="1"/>
  <c r="N2320" i="1" s="1"/>
  <c r="L2323" i="1" a="1"/>
  <c r="L2323" i="1" s="1"/>
  <c r="P2323" i="1" a="1"/>
  <c r="P2323" i="1"/>
  <c r="J2323" i="1" a="1"/>
  <c r="J2323" i="1"/>
  <c r="J2322" i="1" s="1" a="1"/>
  <c r="J2322" i="1" s="1"/>
  <c r="L2314" i="1" a="1"/>
  <c r="L2314" i="1"/>
  <c r="M2317" i="1" a="1"/>
  <c r="M2317" i="1" s="1"/>
  <c r="M2316" i="1" a="1"/>
  <c r="M2316" i="1"/>
  <c r="J2314" i="1" a="1"/>
  <c r="J2314" i="1"/>
  <c r="N2319" i="1" a="1"/>
  <c r="N2319" i="1"/>
  <c r="N2317" i="1" a="1"/>
  <c r="N2317" i="1"/>
  <c r="L2317" i="1" a="1"/>
  <c r="L2317" i="1" s="1"/>
  <c r="I2314" i="1" a="1"/>
  <c r="I2314" i="1" s="1"/>
  <c r="J2316" i="1" a="1"/>
  <c r="J2316" i="1"/>
  <c r="I2317" i="1" a="1"/>
  <c r="I2317" i="1"/>
  <c r="F2314" i="1" a="1"/>
  <c r="F2314" i="1" s="1"/>
  <c r="G2317" i="1" a="1"/>
  <c r="G2317" i="1" s="1"/>
  <c r="L2316" i="1" a="1"/>
  <c r="L2316" i="1"/>
  <c r="P2314" i="1" a="1"/>
  <c r="P2314" i="1"/>
  <c r="K2314" i="1" a="1"/>
  <c r="K2314" i="1" s="1"/>
  <c r="Q2314" i="1" a="1"/>
  <c r="Q2314" i="1"/>
  <c r="H2317" i="1" a="1"/>
  <c r="H2317" i="1"/>
  <c r="P2317" i="1" a="1"/>
  <c r="P2317" i="1"/>
  <c r="K2317" i="1" a="1"/>
  <c r="K2317" i="1" s="1"/>
  <c r="G2316" i="1" a="1"/>
  <c r="G2316" i="1" s="1"/>
  <c r="N2314" i="1" a="1"/>
  <c r="N2314" i="1" s="1"/>
  <c r="N2316" i="1" a="1"/>
  <c r="N2316" i="1" s="1"/>
  <c r="H2314" i="1" a="1"/>
  <c r="H2314" i="1"/>
  <c r="M2314" i="1" a="1"/>
  <c r="M2314" i="1"/>
  <c r="G2320" i="1" a="1"/>
  <c r="G2320" i="1"/>
  <c r="Q2316" i="1" a="1"/>
  <c r="Q2316" i="1"/>
  <c r="F2316" i="1" a="1"/>
  <c r="F2316" i="1" s="1"/>
  <c r="J2320" i="1" a="1"/>
  <c r="J2320" i="1" s="1"/>
  <c r="J2319" i="1" s="1" a="1"/>
  <c r="J2319" i="1" s="1"/>
  <c r="F2320" i="1" a="1"/>
  <c r="F2320" i="1"/>
  <c r="F2319" i="1" s="1" a="1"/>
  <c r="F2319" i="1" s="1"/>
  <c r="Q2317" i="1" a="1"/>
  <c r="Q2317" i="1"/>
  <c r="P2316" i="1" a="1"/>
  <c r="P2316" i="1" s="1"/>
  <c r="F2317" i="1" a="1"/>
  <c r="F2317" i="1"/>
  <c r="K2316" i="1" a="1"/>
  <c r="K2316" i="1"/>
  <c r="O2314" i="1" a="1"/>
  <c r="O2314" i="1" s="1"/>
  <c r="J2317" i="1" a="1"/>
  <c r="J2317" i="1" s="1"/>
  <c r="H2316" i="1" a="1"/>
  <c r="H2316" i="1"/>
  <c r="O2316" i="1" a="1"/>
  <c r="O2316" i="1"/>
  <c r="G2314" i="1" a="1"/>
  <c r="G2314" i="1"/>
  <c r="M2320" i="1" a="1"/>
  <c r="M2320" i="1"/>
  <c r="L2320" i="1" a="1"/>
  <c r="L2320" i="1"/>
  <c r="L2319" i="1" s="1" a="1"/>
  <c r="G2319" i="1" a="1"/>
  <c r="G2319" i="1"/>
  <c r="K2320" i="1" a="1"/>
  <c r="K2320" i="1" s="1"/>
  <c r="K2319" i="1" s="1" a="1"/>
  <c r="K2319" i="1" s="1"/>
  <c r="M2319" i="1" a="1"/>
  <c r="M2319" i="1" s="1"/>
  <c r="I2320" i="1" a="1"/>
  <c r="I2320" i="1"/>
  <c r="I2319" i="1" s="1" a="1"/>
  <c r="I2319" i="1" s="1"/>
  <c r="L2319" i="1"/>
  <c r="H2320" i="1" a="1"/>
  <c r="H2320" i="1" s="1"/>
  <c r="H2319" i="1" s="1" a="1"/>
  <c r="H2319" i="1" s="1"/>
  <c r="I2316" i="1" a="1"/>
  <c r="I2316" i="1" s="1"/>
  <c r="O2317" i="1" a="1"/>
  <c r="O2317" i="1"/>
  <c r="O2049" i="1" a="1"/>
  <c r="O2049" i="1"/>
  <c r="N2049" i="1" a="1"/>
  <c r="N2049" i="1"/>
  <c r="M2049" i="1" a="1"/>
  <c r="M2049" i="1"/>
  <c r="K2049" i="1" a="1"/>
  <c r="K2049" i="1"/>
  <c r="L2049" i="1" a="1"/>
  <c r="L2049" i="1" s="1"/>
  <c r="J2049" i="1" a="1"/>
  <c r="J2049" i="1"/>
  <c r="H2049" i="1" a="1"/>
  <c r="H2049" i="1"/>
  <c r="I2049" i="1" a="1"/>
  <c r="I2049" i="1"/>
  <c r="Q2049" i="1" a="1"/>
  <c r="Q2049" i="1"/>
  <c r="P2049" i="1" a="1"/>
  <c r="P2049" i="1"/>
  <c r="G2049" i="1" a="1"/>
  <c r="G2049" i="1" s="1"/>
  <c r="F2049" i="1" a="1"/>
  <c r="F2049" i="1" s="1"/>
  <c r="Q2048" i="1" a="1"/>
  <c r="Q2048" i="1" s="1"/>
  <c r="L2048" i="1" a="1"/>
  <c r="L2048" i="1" s="1"/>
  <c r="K2048" i="1" a="1"/>
  <c r="K2048" i="1"/>
  <c r="P2048" i="1" a="1"/>
  <c r="P2048" i="1"/>
  <c r="O2048" i="1" a="1"/>
  <c r="O2048" i="1"/>
  <c r="N2048" i="1" a="1"/>
  <c r="N2048" i="1"/>
  <c r="M2048" i="1" a="1"/>
  <c r="M2048" i="1" s="1"/>
  <c r="I2048" i="1" a="1"/>
  <c r="I2048" i="1"/>
  <c r="J2048" i="1" a="1"/>
  <c r="J2048" i="1" s="1"/>
  <c r="H2048" i="1" a="1"/>
  <c r="H2048" i="1"/>
  <c r="N2047" i="1" a="1"/>
  <c r="N2047" i="1"/>
  <c r="M2047" i="1" a="1"/>
  <c r="M2047" i="1"/>
  <c r="F2048" i="1" a="1"/>
  <c r="F2048" i="1" s="1"/>
  <c r="P2047" i="1" a="1"/>
  <c r="P2047" i="1" s="1"/>
  <c r="Q2047" i="1" a="1"/>
  <c r="Q2047" i="1"/>
  <c r="G2048" i="1" a="1"/>
  <c r="G2048" i="1" s="1"/>
  <c r="O2047" i="1" a="1"/>
  <c r="O2047" i="1" s="1"/>
  <c r="J2047" i="1" a="1"/>
  <c r="J2047" i="1"/>
  <c r="L2047" i="1" a="1"/>
  <c r="L2047" i="1"/>
  <c r="I2047" i="1" a="1"/>
  <c r="I2047" i="1"/>
  <c r="K2047" i="1" a="1"/>
  <c r="K2047" i="1"/>
  <c r="G2047" i="1" a="1"/>
  <c r="G2047" i="1" s="1"/>
  <c r="H2047" i="1" a="1"/>
  <c r="H2047" i="1" s="1"/>
  <c r="G2031" i="1"/>
  <c r="Q2029" i="1" a="1"/>
  <c r="Q2029" i="1"/>
  <c r="P2029" i="1" a="1"/>
  <c r="P2029" i="1"/>
  <c r="M2031" i="1" a="1"/>
  <c r="M2031" i="1" s="1"/>
  <c r="H2032" i="1" a="1"/>
  <c r="H2032" i="1" s="1"/>
  <c r="H2031" i="1" s="1" a="1"/>
  <c r="H2031" i="1" s="1"/>
  <c r="J2032" i="1" a="1"/>
  <c r="J2032" i="1"/>
  <c r="J2031" i="1" s="1" a="1"/>
  <c r="J2031" i="1" s="1"/>
  <c r="N2029" i="1" a="1"/>
  <c r="N2029" i="1"/>
  <c r="N2028" i="1" s="1" a="1"/>
  <c r="N2028" i="1" s="1"/>
  <c r="F2032" i="1" a="1"/>
  <c r="F2032" i="1" s="1"/>
  <c r="F2031" i="1" s="1" a="1"/>
  <c r="F2031" i="1" s="1"/>
  <c r="M2032" i="1" a="1"/>
  <c r="M2032" i="1"/>
  <c r="O2032" i="1" a="1"/>
  <c r="O2032" i="1"/>
  <c r="O2031" i="1" s="1" a="1"/>
  <c r="O2031" i="1" s="1"/>
  <c r="L2032" i="1" a="1"/>
  <c r="L2032" i="1"/>
  <c r="L2031" i="1" s="1" a="1"/>
  <c r="L2031" i="1" s="1"/>
  <c r="N2032" i="1" a="1"/>
  <c r="N2032" i="1" s="1"/>
  <c r="K2032" i="1" a="1"/>
  <c r="K2032" i="1"/>
  <c r="K2031" i="1" s="1" a="1"/>
  <c r="K2031" i="1" s="1"/>
  <c r="I2032" i="1" a="1"/>
  <c r="I2032" i="1"/>
  <c r="I2031" i="1" s="1" a="1"/>
  <c r="I2031" i="1" s="1"/>
  <c r="G2032" i="1" a="1"/>
  <c r="G2032" i="1" s="1"/>
  <c r="G2031" i="1" s="1" a="1"/>
  <c r="Q2031" i="1" a="1"/>
  <c r="Q2031" i="1" s="1"/>
  <c r="P2031" i="1" a="1"/>
  <c r="P2031" i="1" s="1"/>
  <c r="N2031" i="1" a="1"/>
  <c r="N2031" i="1" s="1"/>
  <c r="O2029" i="1" a="1"/>
  <c r="O2029" i="1" s="1"/>
  <c r="O2028" i="1" s="1" a="1"/>
  <c r="O2028" i="1" s="1"/>
  <c r="J2026" i="1" a="1"/>
  <c r="J2026" i="1"/>
  <c r="N2025" i="1" a="1"/>
  <c r="N2025" i="1"/>
  <c r="J2025" i="1" a="1"/>
  <c r="J2025" i="1" s="1"/>
  <c r="G2026" i="1" a="1"/>
  <c r="G2026" i="1" s="1"/>
  <c r="O2026" i="1" a="1"/>
  <c r="O2026" i="1"/>
  <c r="L2026" i="1" a="1"/>
  <c r="L2026" i="1" s="1"/>
  <c r="I2025" i="1" a="1"/>
  <c r="I2025" i="1" s="1"/>
  <c r="G2029" i="1" a="1"/>
  <c r="G2029" i="1" s="1"/>
  <c r="G2028" i="1" s="1" a="1"/>
  <c r="G2028" i="1" s="1"/>
  <c r="P2025" i="1" a="1"/>
  <c r="P2025" i="1"/>
  <c r="I2029" i="1" a="1"/>
  <c r="I2029" i="1" s="1"/>
  <c r="I2028" i="1" s="1" a="1"/>
  <c r="I2028" i="1" s="1"/>
  <c r="P2026" i="1" a="1"/>
  <c r="P2026" i="1" s="1"/>
  <c r="N2026" i="1" a="1"/>
  <c r="N2026" i="1" s="1"/>
  <c r="H2025" i="1" a="1"/>
  <c r="H2025" i="1"/>
  <c r="M2029" i="1" a="1"/>
  <c r="M2029" i="1"/>
  <c r="M2028" i="1" a="1"/>
  <c r="M2028" i="1"/>
  <c r="O2025" i="1" a="1"/>
  <c r="O2025" i="1"/>
  <c r="F2025" i="1" a="1"/>
  <c r="F2025" i="1"/>
  <c r="I2026" i="1" a="1"/>
  <c r="I2026" i="1" s="1"/>
  <c r="L2029" i="1" a="1"/>
  <c r="L2029" i="1" s="1"/>
  <c r="H2029" i="1" a="1"/>
  <c r="H2029" i="1" s="1"/>
  <c r="H2028" i="1" s="1" a="1"/>
  <c r="H2028" i="1" s="1"/>
  <c r="F2029" i="1" a="1"/>
  <c r="F2029" i="1"/>
  <c r="F2028" i="1" s="1" a="1"/>
  <c r="F2028" i="1" s="1"/>
  <c r="L2028" i="1" a="1"/>
  <c r="L2028" i="1" s="1"/>
  <c r="P2028" i="1" a="1"/>
  <c r="P2028" i="1" s="1"/>
  <c r="K2029" i="1" a="1"/>
  <c r="K2029" i="1" s="1"/>
  <c r="K2028" i="1" s="1" a="1"/>
  <c r="K2028" i="1" s="1"/>
  <c r="Q2028" i="1" a="1"/>
  <c r="Q2028" i="1" s="1"/>
  <c r="Q2026" i="1" a="1"/>
  <c r="Q2026" i="1" s="1"/>
  <c r="H2026" i="1" a="1"/>
  <c r="H2026" i="1"/>
  <c r="M2025" i="1" a="1"/>
  <c r="M2025" i="1"/>
  <c r="Q2025" i="1" a="1"/>
  <c r="Q2025" i="1"/>
  <c r="K2025" i="1" a="1"/>
  <c r="K2025" i="1" s="1"/>
  <c r="J2029" i="1" a="1"/>
  <c r="J2029" i="1"/>
  <c r="J2028" i="1" s="1" a="1"/>
  <c r="J2028" i="1" s="1"/>
  <c r="G2025" i="1" a="1"/>
  <c r="G2025" i="1"/>
  <c r="K2026" i="1" a="1"/>
  <c r="K2026" i="1"/>
  <c r="M2026" i="1" a="1"/>
  <c r="M2026" i="1"/>
  <c r="F2026" i="1" a="1"/>
  <c r="F2026" i="1" s="1"/>
  <c r="L2025" i="1" a="1"/>
  <c r="L2025" i="1" s="1"/>
  <c r="H2023" i="1" a="1"/>
  <c r="H2023" i="1"/>
  <c r="G2023" i="1" a="1"/>
  <c r="G2023" i="1"/>
  <c r="Q2023" i="1" a="1"/>
  <c r="Q2023" i="1"/>
  <c r="P2023" i="1" a="1"/>
  <c r="P2023" i="1" s="1"/>
  <c r="O2023" i="1" a="1"/>
  <c r="O2023" i="1"/>
  <c r="N2023" i="1" a="1"/>
  <c r="N2023" i="1" s="1"/>
  <c r="M2023" i="1" a="1"/>
  <c r="M2023" i="1" s="1"/>
  <c r="L2023" i="1" a="1"/>
  <c r="L2023" i="1" s="1"/>
  <c r="K2023" i="1" a="1"/>
  <c r="K2023" i="1"/>
  <c r="J2023" i="1" a="1"/>
  <c r="J2023" i="1" s="1"/>
  <c r="I2023" i="1" a="1"/>
  <c r="I2023" i="1" s="1"/>
  <c r="F2023" i="1" a="1"/>
  <c r="F2023" i="1" s="1"/>
  <c r="Q2032" i="1" a="1"/>
  <c r="Q2032" i="1"/>
  <c r="P2032" i="1" a="1"/>
  <c r="P2032" i="1"/>
  <c r="K2040" i="1" a="1"/>
  <c r="K2040" i="1" s="1"/>
  <c r="L2040" i="1" a="1"/>
  <c r="L2040" i="1"/>
  <c r="H2039" i="1" a="1"/>
  <c r="H2039" i="1"/>
  <c r="L2039" i="1" a="1"/>
  <c r="L2039" i="1" s="1"/>
  <c r="O2039" i="1" a="1"/>
  <c r="O2039" i="1" s="1"/>
  <c r="P2039" i="1" a="1"/>
  <c r="P2039" i="1" s="1"/>
  <c r="M2039" i="1" a="1"/>
  <c r="M2039" i="1"/>
  <c r="H2040" i="1" a="1"/>
  <c r="H2040" i="1"/>
  <c r="Q2039" i="1" a="1"/>
  <c r="Q2039" i="1" s="1"/>
  <c r="I2039" i="1" a="1"/>
  <c r="I2039" i="1" s="1"/>
  <c r="J2040" i="1" a="1"/>
  <c r="J2040" i="1"/>
  <c r="K2039" i="1" a="1"/>
  <c r="K2039" i="1" s="1"/>
  <c r="N2039" i="1" a="1"/>
  <c r="N2039" i="1" s="1"/>
  <c r="J2039" i="1" a="1"/>
  <c r="J2039" i="1" s="1"/>
  <c r="I2040" i="1" a="1"/>
  <c r="I2040" i="1"/>
  <c r="G2040" i="1" a="1"/>
  <c r="G2040" i="1"/>
  <c r="F2040" i="1" a="1"/>
  <c r="F2040" i="1"/>
  <c r="F2037" i="1" a="1"/>
  <c r="F2037" i="1" s="1"/>
  <c r="I2035" i="1" a="1"/>
  <c r="I2035" i="1" s="1"/>
  <c r="F2035" i="1" a="1"/>
  <c r="F2035" i="1"/>
  <c r="N2036" i="1" a="1"/>
  <c r="N2036" i="1" s="1"/>
  <c r="Q2035" i="1" a="1"/>
  <c r="Q2035" i="1" s="1"/>
  <c r="K2036" i="1" a="1"/>
  <c r="K2036" i="1" s="1"/>
  <c r="G2036" i="1" a="1"/>
  <c r="G2036" i="1"/>
  <c r="H2037" i="1" a="1"/>
  <c r="H2037" i="1" s="1"/>
  <c r="H2034" i="1" a="1"/>
  <c r="H2034" i="1"/>
  <c r="M2036" i="1" a="1"/>
  <c r="M2036" i="1" s="1"/>
  <c r="K2038" i="1" a="1"/>
  <c r="K2038" i="1"/>
  <c r="N2034" i="1" a="1"/>
  <c r="N2034" i="1"/>
  <c r="P2035" i="1" a="1"/>
  <c r="P2035" i="1" s="1"/>
  <c r="H2035" i="1" a="1"/>
  <c r="H2035" i="1"/>
  <c r="G2039" i="1" a="1"/>
  <c r="G2039" i="1" s="1"/>
  <c r="F2039" i="1" a="1"/>
  <c r="F2039" i="1"/>
  <c r="M2038" i="1" a="1"/>
  <c r="M2038" i="1"/>
  <c r="I2034" i="1" a="1"/>
  <c r="I2034" i="1"/>
  <c r="H2038" i="1" a="1"/>
  <c r="H2038" i="1"/>
  <c r="L2037" i="1" a="1"/>
  <c r="L2037" i="1" s="1"/>
  <c r="L2036" i="1" a="1"/>
  <c r="L2036" i="1" s="1"/>
  <c r="J2036" i="1" a="1"/>
  <c r="J2036" i="1"/>
  <c r="H2036" i="1" a="1"/>
  <c r="H2036" i="1"/>
  <c r="F2036" i="1" a="1"/>
  <c r="F2036" i="1" s="1"/>
  <c r="Q2038" i="1" a="1"/>
  <c r="Q2038" i="1" s="1"/>
  <c r="L2038" i="1" a="1"/>
  <c r="L2038" i="1" s="1"/>
  <c r="J2038" i="1" a="1"/>
  <c r="J2038" i="1"/>
  <c r="O2036" i="1" a="1"/>
  <c r="O2036" i="1"/>
  <c r="N2035" i="1" a="1"/>
  <c r="N2035" i="1" s="1"/>
  <c r="M2035" i="1" a="1"/>
  <c r="M2035" i="1"/>
  <c r="P2034" i="1" a="1"/>
  <c r="P2034" i="1" s="1"/>
  <c r="F2034" i="1" a="1"/>
  <c r="F2034" i="1" s="1"/>
  <c r="P2038" i="1" a="1"/>
  <c r="P2038" i="1" s="1"/>
  <c r="O2038" i="1" a="1"/>
  <c r="O2038" i="1"/>
  <c r="J2034" i="1" a="1"/>
  <c r="J2034" i="1"/>
  <c r="O2037" i="1" a="1"/>
  <c r="O2037" i="1" s="1"/>
  <c r="M2037" i="1" a="1"/>
  <c r="M2037" i="1" s="1"/>
  <c r="G2034" i="1" a="1"/>
  <c r="G2034" i="1" s="1"/>
  <c r="Q2036" i="1" a="1"/>
  <c r="Q2036" i="1" s="1"/>
  <c r="J2035" i="1" a="1"/>
  <c r="J2035" i="1"/>
  <c r="K2034" i="1" a="1"/>
  <c r="K2034" i="1"/>
  <c r="M2034" i="1" a="1"/>
  <c r="M2034" i="1" s="1"/>
  <c r="I2038" i="1" a="1"/>
  <c r="I2038" i="1" s="1"/>
  <c r="G2038" i="1" a="1"/>
  <c r="G2038" i="1"/>
  <c r="J2037" i="1" a="1"/>
  <c r="J2037" i="1"/>
  <c r="Q2037" i="1" a="1"/>
  <c r="Q2037" i="1"/>
  <c r="L2034" i="1" a="1"/>
  <c r="L2034" i="1"/>
  <c r="P2037" i="1" a="1"/>
  <c r="P2037" i="1"/>
  <c r="K2037" i="1" a="1"/>
  <c r="K2037" i="1"/>
  <c r="Q2034" i="1" a="1"/>
  <c r="Q2034" i="1"/>
  <c r="P2036" i="1" a="1"/>
  <c r="P2036" i="1"/>
  <c r="I2036" i="1" a="1"/>
  <c r="I2036" i="1" s="1"/>
  <c r="L2035" i="1" a="1"/>
  <c r="L2035" i="1"/>
  <c r="G2037" i="1" a="1"/>
  <c r="G2037" i="1" s="1"/>
  <c r="O2035" i="1" a="1"/>
  <c r="O2035" i="1" s="1"/>
  <c r="O2034" i="1" a="1"/>
  <c r="O2034" i="1"/>
  <c r="K2035" i="1" a="1"/>
  <c r="K2035" i="1" s="1"/>
  <c r="N2038" i="1" a="1"/>
  <c r="N2038" i="1"/>
  <c r="F2038" i="1" a="1"/>
  <c r="F2038" i="1"/>
  <c r="N2037" i="1" a="1"/>
  <c r="N2037" i="1" s="1"/>
  <c r="G2035" i="1" a="1"/>
  <c r="G2035" i="1"/>
  <c r="I2037" i="1" a="1"/>
  <c r="I2037" i="1" s="1"/>
  <c r="Q19" i="1"/>
  <c r="Q18" i="1" s="1"/>
  <c r="P19" i="1"/>
  <c r="P18" i="1" s="1"/>
  <c r="O19" i="1"/>
  <c r="O18" i="1" s="1"/>
  <c r="N19" i="1"/>
  <c r="N18" i="1" s="1"/>
  <c r="M19" i="1"/>
  <c r="M18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G18" i="1" s="1"/>
  <c r="F19" i="1"/>
  <c r="F18" i="1"/>
  <c r="P284" i="1" a="1"/>
  <c r="P284" i="1" s="1"/>
  <c r="O284" i="1" a="1"/>
  <c r="O284" i="1"/>
  <c r="O383" i="1" s="1"/>
  <c r="O514" i="1" s="1"/>
  <c r="N284" i="1" a="1"/>
  <c r="N284" i="1" s="1"/>
  <c r="M284" i="1" a="1"/>
  <c r="M284" i="1" s="1"/>
  <c r="Q284" i="1" a="1"/>
  <c r="Q284" i="1"/>
  <c r="Q283" i="1" s="1"/>
  <c r="G140" i="1" a="1"/>
  <c r="G140" i="1" s="1"/>
  <c r="P140" i="1" a="1"/>
  <c r="P140" i="1" s="1"/>
  <c r="F141" i="1" a="1"/>
  <c r="F141" i="1"/>
  <c r="Q140" i="1" a="1"/>
  <c r="Q140" i="1"/>
  <c r="N140" i="1" a="1"/>
  <c r="N140" i="1" s="1"/>
  <c r="L140" i="1" a="1"/>
  <c r="L140" i="1" s="1"/>
  <c r="J140" i="1" a="1"/>
  <c r="J140" i="1"/>
  <c r="N139" i="1" a="1"/>
  <c r="N139" i="1" s="1"/>
  <c r="H140" i="1" a="1"/>
  <c r="H140" i="1"/>
  <c r="P139" i="1" a="1"/>
  <c r="P139" i="1" s="1"/>
  <c r="M140" i="1" a="1"/>
  <c r="M140" i="1" s="1"/>
  <c r="K140" i="1" a="1"/>
  <c r="K140" i="1"/>
  <c r="Q141" i="1" a="1"/>
  <c r="Q141" i="1" s="1"/>
  <c r="I140" i="1" a="1"/>
  <c r="I140" i="1" s="1"/>
  <c r="O139" i="1" a="1"/>
  <c r="O139" i="1" s="1"/>
  <c r="L138" i="1" a="1"/>
  <c r="L138" i="1"/>
  <c r="I138" i="1" a="1"/>
  <c r="I138" i="1"/>
  <c r="P138" i="1" a="1"/>
  <c r="P138" i="1"/>
  <c r="N138" i="1" a="1"/>
  <c r="N138" i="1"/>
  <c r="K138" i="1" a="1"/>
  <c r="K138" i="1"/>
  <c r="J138" i="1" a="1"/>
  <c r="J138" i="1" s="1"/>
  <c r="H138" i="1" a="1"/>
  <c r="H138" i="1" s="1"/>
  <c r="G138" i="1" a="1"/>
  <c r="G138" i="1"/>
  <c r="F138" i="1" a="1"/>
  <c r="F138" i="1" s="1"/>
  <c r="O138" i="1" a="1"/>
  <c r="O138" i="1" s="1"/>
  <c r="G60" i="1" a="1"/>
  <c r="G60" i="1" s="1"/>
  <c r="P59" i="1" a="1"/>
  <c r="P59" i="1"/>
  <c r="M60" i="1" a="1"/>
  <c r="M60" i="1"/>
  <c r="F61" i="1" a="1"/>
  <c r="F61" i="1"/>
  <c r="Q59" i="1" a="1"/>
  <c r="Q59" i="1"/>
  <c r="O61" i="1" a="1"/>
  <c r="O61" i="1"/>
  <c r="Q62" i="1" a="1"/>
  <c r="Q62" i="1"/>
  <c r="N61" i="1" a="1"/>
  <c r="N61" i="1"/>
  <c r="K61" i="1" a="1"/>
  <c r="K61" i="1"/>
  <c r="L62" i="1" a="1"/>
  <c r="L62" i="1" s="1"/>
  <c r="I61" i="1" a="1"/>
  <c r="I61" i="1" s="1"/>
  <c r="P62" i="1" a="1"/>
  <c r="P62" i="1" s="1"/>
  <c r="G62" i="1" a="1"/>
  <c r="G62" i="1" s="1"/>
  <c r="L60" i="1" a="1"/>
  <c r="L60" i="1" s="1"/>
  <c r="O62" i="1" a="1"/>
  <c r="O62" i="1"/>
  <c r="F60" i="1" a="1"/>
  <c r="F60" i="1"/>
  <c r="H61" i="1" a="1"/>
  <c r="H61" i="1" s="1"/>
  <c r="N62" i="1" a="1"/>
  <c r="N62" i="1"/>
  <c r="I60" i="1" a="1"/>
  <c r="I60" i="1"/>
  <c r="O59" i="1" a="1"/>
  <c r="O59" i="1" s="1"/>
  <c r="K62" i="1" a="1"/>
  <c r="K62" i="1"/>
  <c r="J61" i="1" a="1"/>
  <c r="J61" i="1"/>
  <c r="P60" i="1" a="1"/>
  <c r="P60" i="1"/>
  <c r="M61" i="1" a="1"/>
  <c r="M61" i="1"/>
  <c r="K60" i="1" a="1"/>
  <c r="K60" i="1" s="1"/>
  <c r="J62" i="1" a="1"/>
  <c r="J62" i="1" s="1"/>
  <c r="F62" i="1" a="1"/>
  <c r="F62" i="1"/>
  <c r="P61" i="1" a="1"/>
  <c r="P61" i="1" s="1"/>
  <c r="O60" i="1" a="1"/>
  <c r="O60" i="1" s="1"/>
  <c r="Q60" i="1" a="1"/>
  <c r="Q60" i="1" s="1"/>
  <c r="J60" i="1" a="1"/>
  <c r="J60" i="1"/>
  <c r="G61" i="1" a="1"/>
  <c r="G61" i="1"/>
  <c r="H62" i="1" a="1"/>
  <c r="H62" i="1"/>
  <c r="L61" i="1" a="1"/>
  <c r="L61" i="1"/>
  <c r="N60" i="1" a="1"/>
  <c r="N60" i="1" s="1"/>
  <c r="Q61" i="1" a="1"/>
  <c r="Q61" i="1"/>
  <c r="H60" i="1" a="1"/>
  <c r="H60" i="1" s="1"/>
  <c r="N59" i="1" a="1"/>
  <c r="N59" i="1" s="1"/>
  <c r="I62" i="1" a="1"/>
  <c r="I62" i="1" s="1"/>
  <c r="M62" i="1" a="1"/>
  <c r="M62" i="1" s="1"/>
  <c r="Q54" i="1" a="1"/>
  <c r="Q54" i="1"/>
  <c r="M59" i="1" a="1"/>
  <c r="M59" i="1" s="1"/>
  <c r="M54" i="1" a="1"/>
  <c r="M54" i="1" s="1"/>
  <c r="L59" i="1" a="1"/>
  <c r="L59" i="1"/>
  <c r="K59" i="1" a="1"/>
  <c r="K59" i="1"/>
  <c r="J59" i="1" a="1"/>
  <c r="J59" i="1" s="1"/>
  <c r="O54" i="1" a="1"/>
  <c r="O54" i="1"/>
  <c r="N54" i="1" a="1"/>
  <c r="N54" i="1"/>
  <c r="H55" i="1" a="1"/>
  <c r="H55" i="1" s="1"/>
  <c r="Q55" i="1" a="1"/>
  <c r="Q55" i="1"/>
  <c r="M55" i="1" a="1"/>
  <c r="M55" i="1" s="1"/>
  <c r="P54" i="1" a="1"/>
  <c r="P54" i="1"/>
  <c r="L54" i="1" a="1"/>
  <c r="L54" i="1" s="1"/>
  <c r="J54" i="1" a="1"/>
  <c r="J54" i="1" s="1"/>
  <c r="K54" i="1" a="1"/>
  <c r="K54" i="1" s="1"/>
  <c r="K55" i="1" a="1"/>
  <c r="K55" i="1" s="1"/>
  <c r="P55" i="1" a="1"/>
  <c r="P55" i="1"/>
  <c r="I55" i="1" a="1"/>
  <c r="I55" i="1" s="1"/>
  <c r="I59" i="1" a="1"/>
  <c r="I59" i="1" s="1"/>
  <c r="G54" i="1" a="1"/>
  <c r="G54" i="1"/>
  <c r="H59" i="1" a="1"/>
  <c r="H59" i="1"/>
  <c r="L55" i="1" a="1"/>
  <c r="L55" i="1"/>
  <c r="J55" i="1" a="1"/>
  <c r="J55" i="1"/>
  <c r="G55" i="1" a="1"/>
  <c r="G55" i="1"/>
  <c r="F55" i="1" a="1"/>
  <c r="F55" i="1" s="1"/>
  <c r="I54" i="1" a="1"/>
  <c r="I54" i="1"/>
  <c r="H54" i="1" a="1"/>
  <c r="H54" i="1"/>
  <c r="G59" i="1" a="1"/>
  <c r="G59" i="1"/>
  <c r="N55" i="1" a="1"/>
  <c r="N55" i="1"/>
  <c r="F59" i="1" a="1"/>
  <c r="F59" i="1" s="1"/>
  <c r="O55" i="1" a="1"/>
  <c r="O55" i="1" s="1"/>
  <c r="F54" i="1" a="1"/>
  <c r="F54" i="1" s="1"/>
  <c r="P52" i="1" a="1"/>
  <c r="P52" i="1"/>
  <c r="H52" i="1" a="1"/>
  <c r="H52" i="1"/>
  <c r="P53" i="1" a="1"/>
  <c r="P53" i="1" s="1"/>
  <c r="N52" i="1" a="1"/>
  <c r="N52" i="1"/>
  <c r="O53" i="1" a="1"/>
  <c r="O53" i="1"/>
  <c r="N53" i="1" a="1"/>
  <c r="N53" i="1" s="1"/>
  <c r="M53" i="1" a="1"/>
  <c r="M53" i="1" s="1"/>
  <c r="K53" i="1" a="1"/>
  <c r="K53" i="1"/>
  <c r="J53" i="1" a="1"/>
  <c r="J53" i="1" s="1"/>
  <c r="I53" i="1" a="1"/>
  <c r="I53" i="1" s="1"/>
  <c r="H53" i="1" a="1"/>
  <c r="H53" i="1" s="1"/>
  <c r="G53" i="1" a="1"/>
  <c r="G53" i="1" s="1"/>
  <c r="F53" i="1" a="1"/>
  <c r="F53" i="1"/>
  <c r="Q52" i="1" a="1"/>
  <c r="Q52" i="1"/>
  <c r="J52" i="1" a="1"/>
  <c r="J52" i="1" s="1"/>
  <c r="O52" i="1" a="1"/>
  <c r="O52" i="1" s="1"/>
  <c r="M52" i="1" a="1"/>
  <c r="M52" i="1"/>
  <c r="K52" i="1" a="1"/>
  <c r="K52" i="1"/>
  <c r="G52" i="1" a="1"/>
  <c r="G52" i="1"/>
  <c r="F52" i="1" a="1"/>
  <c r="F52" i="1"/>
  <c r="L53" i="1" a="1"/>
  <c r="L53" i="1" s="1"/>
  <c r="L52" i="1" a="1"/>
  <c r="L52" i="1"/>
  <c r="I52" i="1" a="1"/>
  <c r="I52" i="1" s="1"/>
  <c r="Q53" i="1" a="1"/>
  <c r="Q53" i="1"/>
  <c r="N15" i="1" a="1"/>
  <c r="N15" i="1" s="1"/>
  <c r="H13" i="1" a="1"/>
  <c r="H13" i="1" s="1"/>
  <c r="G14" i="1" a="1"/>
  <c r="G14" i="1" s="1"/>
  <c r="M15" i="1" a="1"/>
  <c r="M15" i="1"/>
  <c r="Q15" i="1" a="1"/>
  <c r="Q15" i="1" s="1"/>
  <c r="O15" i="1" a="1"/>
  <c r="O15" i="1"/>
  <c r="I15" i="1" a="1"/>
  <c r="I15" i="1"/>
  <c r="P14" i="1" a="1"/>
  <c r="P14" i="1" s="1"/>
  <c r="O14" i="1" a="1"/>
  <c r="O14" i="1"/>
  <c r="H14" i="1" a="1"/>
  <c r="H14" i="1"/>
  <c r="K13" i="1" a="1"/>
  <c r="K13" i="1" s="1"/>
  <c r="G13" i="1" a="1"/>
  <c r="G13" i="1"/>
  <c r="I14" i="1" a="1"/>
  <c r="I14" i="1" s="1"/>
  <c r="K15" i="1" a="1"/>
  <c r="K15" i="1"/>
  <c r="N13" i="1" a="1"/>
  <c r="N13" i="1"/>
  <c r="P15" i="1" a="1"/>
  <c r="P15" i="1" s="1"/>
  <c r="J15" i="1" a="1"/>
  <c r="J15" i="1" s="1"/>
  <c r="L14" i="1" a="1"/>
  <c r="L14" i="1" s="1"/>
  <c r="F14" i="1" a="1"/>
  <c r="F14" i="1"/>
  <c r="M13" i="1" a="1"/>
  <c r="M13" i="1" s="1"/>
  <c r="P13" i="1" a="1"/>
  <c r="P13" i="1" s="1"/>
  <c r="Q13" i="1" a="1"/>
  <c r="Q13" i="1"/>
  <c r="H15" i="1" a="1"/>
  <c r="H15" i="1"/>
  <c r="L13" i="1" a="1"/>
  <c r="L13" i="1"/>
  <c r="K14" i="1" a="1"/>
  <c r="K14" i="1"/>
  <c r="F13" i="1" a="1"/>
  <c r="F13" i="1" s="1"/>
  <c r="Q14" i="1" a="1"/>
  <c r="Q14" i="1"/>
  <c r="J14" i="1" a="1"/>
  <c r="J14" i="1"/>
  <c r="N14" i="1" a="1"/>
  <c r="N14" i="1"/>
  <c r="J13" i="1" a="1"/>
  <c r="J13" i="1" s="1"/>
  <c r="L15" i="1" a="1"/>
  <c r="L15" i="1"/>
  <c r="O13" i="1" a="1"/>
  <c r="O13" i="1"/>
  <c r="I13" i="1" a="1"/>
  <c r="I13" i="1" s="1"/>
  <c r="G15" i="1" a="1"/>
  <c r="G15" i="1" s="1"/>
  <c r="F15" i="1" a="1"/>
  <c r="F15" i="1"/>
  <c r="M14" i="1" a="1"/>
  <c r="M14" i="1"/>
  <c r="K275" i="1" a="1"/>
  <c r="K275" i="1" s="1"/>
  <c r="K274" i="1" s="1"/>
  <c r="F275" i="1" a="1"/>
  <c r="F275" i="1"/>
  <c r="Q275" i="1" a="1"/>
  <c r="Q275" i="1"/>
  <c r="P275" i="1" a="1"/>
  <c r="P275" i="1" s="1"/>
  <c r="P274" i="1" s="1"/>
  <c r="P363" i="1" s="1"/>
  <c r="P504" i="1" s="1"/>
  <c r="J275" i="1" a="1"/>
  <c r="J275" i="1"/>
  <c r="J274" i="1" s="1"/>
  <c r="I275" i="1" a="1"/>
  <c r="I275" i="1" s="1"/>
  <c r="I274" i="1" s="1"/>
  <c r="H275" i="1" a="1"/>
  <c r="H275" i="1"/>
  <c r="H274" i="1" s="1"/>
  <c r="J284" i="1" a="1"/>
  <c r="J284" i="1" s="1"/>
  <c r="J283" i="1" s="1"/>
  <c r="H284" i="1" a="1"/>
  <c r="H284" i="1"/>
  <c r="H283" i="1" s="1"/>
  <c r="N275" i="1" a="1"/>
  <c r="N275" i="1" s="1"/>
  <c r="N274" i="1" s="1"/>
  <c r="N363" i="1" s="1"/>
  <c r="N504" i="1" s="1"/>
  <c r="G275" i="1" a="1"/>
  <c r="G275" i="1" s="1"/>
  <c r="L284" i="1" a="1"/>
  <c r="L284" i="1" s="1"/>
  <c r="L283" i="1" s="1"/>
  <c r="K284" i="1" a="1"/>
  <c r="K284" i="1" s="1"/>
  <c r="K383" i="1" s="1"/>
  <c r="K514" i="1" s="1"/>
  <c r="L275" i="1" a="1"/>
  <c r="L275" i="1" s="1"/>
  <c r="L274" i="1" s="1"/>
  <c r="L363" i="1" s="1"/>
  <c r="L504" i="1" s="1"/>
  <c r="I284" i="1" a="1"/>
  <c r="I284" i="1"/>
  <c r="G284" i="1" a="1"/>
  <c r="G284" i="1"/>
  <c r="G383" i="1" s="1"/>
  <c r="G514" i="1" s="1"/>
  <c r="F284" i="1" a="1"/>
  <c r="F284" i="1"/>
  <c r="M275" i="1" a="1"/>
  <c r="M275" i="1"/>
  <c r="M274" i="1" s="1"/>
  <c r="M363" i="1" s="1"/>
  <c r="M504" i="1" s="1"/>
  <c r="O275" i="1" a="1"/>
  <c r="O275" i="1"/>
  <c r="O274" i="1" s="1"/>
  <c r="O363" i="1" s="1"/>
  <c r="O504" i="1" s="1"/>
  <c r="J242" i="1" a="1"/>
  <c r="J242" i="1"/>
  <c r="J241" i="1" s="1"/>
  <c r="I242" i="1" a="1"/>
  <c r="I242" i="1"/>
  <c r="G242" i="1" a="1"/>
  <c r="G242" i="1" s="1"/>
  <c r="K242" i="1" a="1"/>
  <c r="K242" i="1"/>
  <c r="K241" i="1" s="1"/>
  <c r="L242" i="1" a="1"/>
  <c r="L242" i="1" s="1"/>
  <c r="L241" i="1" s="1"/>
  <c r="L316" i="1" s="1"/>
  <c r="L471" i="1" s="1"/>
  <c r="Q242" i="1" a="1"/>
  <c r="Q242" i="1"/>
  <c r="Q241" i="1" s="1"/>
  <c r="Q316" i="1" s="1"/>
  <c r="O242" i="1" a="1"/>
  <c r="O242" i="1" s="1"/>
  <c r="O241" i="1" s="1"/>
  <c r="O316" i="1" s="1"/>
  <c r="O471" i="1" s="1"/>
  <c r="H242" i="1" a="1"/>
  <c r="H242" i="1" s="1"/>
  <c r="F242" i="1" a="1"/>
  <c r="F242" i="1"/>
  <c r="F317" i="1" s="1"/>
  <c r="F472" i="1" s="1"/>
  <c r="N242" i="1" a="1"/>
  <c r="N242" i="1"/>
  <c r="P242" i="1" a="1"/>
  <c r="P242" i="1" s="1"/>
  <c r="P241" i="1" s="1"/>
  <c r="M242" i="1" a="1"/>
  <c r="M242" i="1"/>
  <c r="N199" i="1" a="1"/>
  <c r="N199" i="1"/>
  <c r="O199" i="1" a="1"/>
  <c r="O199" i="1"/>
  <c r="O198" i="1" s="1"/>
  <c r="O361" i="1" s="1"/>
  <c r="O428" i="1" s="1"/>
  <c r="M199" i="1" a="1"/>
  <c r="M199" i="1"/>
  <c r="M198" i="1" s="1"/>
  <c r="M361" i="1" s="1"/>
  <c r="M428" i="1" s="1"/>
  <c r="L199" i="1" a="1"/>
  <c r="L199" i="1" s="1"/>
  <c r="L198" i="1" s="1"/>
  <c r="K199" i="1" a="1"/>
  <c r="K199" i="1" s="1"/>
  <c r="I199" i="1" a="1"/>
  <c r="I199" i="1"/>
  <c r="I198" i="1" s="1"/>
  <c r="I361" i="1" s="1"/>
  <c r="F199" i="1" a="1"/>
  <c r="F199" i="1"/>
  <c r="F198" i="1" s="1"/>
  <c r="F361" i="1" s="1"/>
  <c r="G199" i="1" a="1"/>
  <c r="G199" i="1"/>
  <c r="G198" i="1" s="1"/>
  <c r="P199" i="1" a="1"/>
  <c r="P199" i="1"/>
  <c r="P198" i="1" s="1"/>
  <c r="P361" i="1" s="1"/>
  <c r="P428" i="1" s="1"/>
  <c r="J199" i="1" a="1"/>
  <c r="J199" i="1"/>
  <c r="J198" i="1" s="1"/>
  <c r="J361" i="1" s="1"/>
  <c r="J428" i="1" s="1"/>
  <c r="H199" i="1" a="1"/>
  <c r="H199" i="1" s="1"/>
  <c r="H198" i="1" s="1"/>
  <c r="H361" i="1" s="1"/>
  <c r="H428" i="1" s="1"/>
  <c r="Q199" i="1" a="1"/>
  <c r="Q199" i="1" s="1"/>
  <c r="H56" i="1" a="1"/>
  <c r="H56" i="1"/>
  <c r="F56" i="1" a="1"/>
  <c r="F56" i="1"/>
  <c r="I56" i="1" a="1"/>
  <c r="I56" i="1"/>
  <c r="G56" i="1" a="1"/>
  <c r="G56" i="1"/>
  <c r="Q56" i="1" a="1"/>
  <c r="Q56" i="1"/>
  <c r="J56" i="1" a="1"/>
  <c r="J56" i="1"/>
  <c r="M56" i="1" a="1"/>
  <c r="M56" i="1" s="1"/>
  <c r="L56" i="1" a="1"/>
  <c r="L56" i="1" s="1"/>
  <c r="P56" i="1" a="1"/>
  <c r="P56" i="1"/>
  <c r="O56" i="1" a="1"/>
  <c r="O56" i="1" s="1"/>
  <c r="K56" i="1" a="1"/>
  <c r="K56" i="1" s="1"/>
  <c r="N56" i="1" a="1"/>
  <c r="N56" i="1"/>
  <c r="N50" i="1" a="1"/>
  <c r="N50" i="1" s="1"/>
  <c r="I50" i="1" a="1"/>
  <c r="I50" i="1"/>
  <c r="P50" i="1" a="1"/>
  <c r="P50" i="1"/>
  <c r="J50" i="1" a="1"/>
  <c r="J50" i="1"/>
  <c r="F50" i="1" a="1"/>
  <c r="F50" i="1"/>
  <c r="P45" i="1" a="1"/>
  <c r="P45" i="1"/>
  <c r="Q50" i="1" a="1"/>
  <c r="Q50" i="1"/>
  <c r="G50" i="1" a="1"/>
  <c r="G50" i="1" s="1"/>
  <c r="M50" i="1" a="1"/>
  <c r="M50" i="1" s="1"/>
  <c r="N45" i="1" a="1"/>
  <c r="N45" i="1" s="1"/>
  <c r="H50" i="1" a="1"/>
  <c r="H50" i="1" s="1"/>
  <c r="L50" i="1" a="1"/>
  <c r="L50" i="1"/>
  <c r="M45" i="1" a="1"/>
  <c r="M45" i="1" s="1"/>
  <c r="O45" i="1" a="1"/>
  <c r="O45" i="1" s="1"/>
  <c r="Q45" i="1" a="1"/>
  <c r="Q45" i="1" s="1"/>
  <c r="L45" i="1" a="1"/>
  <c r="L45" i="1" s="1"/>
  <c r="O50" i="1" a="1"/>
  <c r="O50" i="1" s="1"/>
  <c r="K50" i="1" a="1"/>
  <c r="K50" i="1"/>
  <c r="J44" i="1" a="1"/>
  <c r="J44" i="1"/>
  <c r="I45" i="1" a="1"/>
  <c r="I45" i="1"/>
  <c r="K44" i="1" a="1"/>
  <c r="K44" i="1"/>
  <c r="P43" i="1" a="1"/>
  <c r="P43" i="1"/>
  <c r="J43" i="1" a="1"/>
  <c r="J43" i="1" s="1"/>
  <c r="F43" i="1" a="1"/>
  <c r="F43" i="1"/>
  <c r="H45" i="1" a="1"/>
  <c r="H45" i="1" s="1"/>
  <c r="G45" i="1" a="1"/>
  <c r="G45" i="1"/>
  <c r="O44" i="1" a="1"/>
  <c r="O44" i="1"/>
  <c r="H43" i="1" a="1"/>
  <c r="H43" i="1"/>
  <c r="M44" i="1" a="1"/>
  <c r="M44" i="1"/>
  <c r="L44" i="1" a="1"/>
  <c r="L44" i="1" s="1"/>
  <c r="H44" i="1" a="1"/>
  <c r="H44" i="1"/>
  <c r="F44" i="1" a="1"/>
  <c r="F44" i="1"/>
  <c r="O43" i="1" a="1"/>
  <c r="O43" i="1"/>
  <c r="P44" i="1" a="1"/>
  <c r="P44" i="1"/>
  <c r="Q44" i="1" a="1"/>
  <c r="Q44" i="1"/>
  <c r="I44" i="1" a="1"/>
  <c r="I44" i="1"/>
  <c r="G43" i="1" a="1"/>
  <c r="G43" i="1" s="1"/>
  <c r="G44" i="1" a="1"/>
  <c r="G44" i="1" s="1"/>
  <c r="Q43" i="1" a="1"/>
  <c r="Q43" i="1"/>
  <c r="I43" i="1" a="1"/>
  <c r="I43" i="1" s="1"/>
  <c r="N44" i="1" a="1"/>
  <c r="N44" i="1"/>
  <c r="L43" i="1" a="1"/>
  <c r="L43" i="1"/>
  <c r="K45" i="1" a="1"/>
  <c r="K45" i="1"/>
  <c r="J45" i="1" a="1"/>
  <c r="J45" i="1"/>
  <c r="F45" i="1" a="1"/>
  <c r="F45" i="1" s="1"/>
  <c r="N43" i="1" a="1"/>
  <c r="N43" i="1" s="1"/>
  <c r="K43" i="1" a="1"/>
  <c r="K43" i="1"/>
  <c r="M43" i="1" a="1"/>
  <c r="M43" i="1"/>
  <c r="M28" i="1" a="1"/>
  <c r="M28" i="1"/>
  <c r="K28" i="1" a="1"/>
  <c r="K28" i="1"/>
  <c r="Q27" i="1" a="1"/>
  <c r="Q27" i="1" s="1"/>
  <c r="H28" i="1" a="1"/>
  <c r="H28" i="1"/>
  <c r="P28" i="1" a="1"/>
  <c r="P28" i="1"/>
  <c r="Q28" i="1" a="1"/>
  <c r="Q28" i="1"/>
  <c r="L28" i="1" a="1"/>
  <c r="L28" i="1"/>
  <c r="O28" i="1" a="1"/>
  <c r="O28" i="1"/>
  <c r="G28" i="1" a="1"/>
  <c r="G28" i="1" s="1"/>
  <c r="F28" i="1" a="1"/>
  <c r="F28" i="1"/>
  <c r="N28" i="1" a="1"/>
  <c r="N28" i="1" s="1"/>
  <c r="J28" i="1" a="1"/>
  <c r="J28" i="1"/>
  <c r="I28" i="1" a="1"/>
  <c r="I28" i="1"/>
  <c r="N26" i="1" a="1"/>
  <c r="N26" i="1"/>
  <c r="H26" i="1" a="1"/>
  <c r="H26" i="1"/>
  <c r="J27" i="1" a="1"/>
  <c r="J27" i="1"/>
  <c r="L27" i="1" a="1"/>
  <c r="L27" i="1" s="1"/>
  <c r="K25" i="1" a="1"/>
  <c r="K25" i="1"/>
  <c r="G27" i="1" a="1"/>
  <c r="G27" i="1" s="1"/>
  <c r="P27" i="1" a="1"/>
  <c r="P27" i="1" s="1"/>
  <c r="K27" i="1" a="1"/>
  <c r="K27" i="1" s="1"/>
  <c r="P25" i="1" a="1"/>
  <c r="P25" i="1"/>
  <c r="I27" i="1" a="1"/>
  <c r="I27" i="1" s="1"/>
  <c r="O27" i="1" a="1"/>
  <c r="O27" i="1" s="1"/>
  <c r="Q26" i="1" a="1"/>
  <c r="Q26" i="1" s="1"/>
  <c r="M26" i="1" a="1"/>
  <c r="M26" i="1" s="1"/>
  <c r="J26" i="1" a="1"/>
  <c r="J26" i="1" s="1"/>
  <c r="G26" i="1" a="1"/>
  <c r="G26" i="1"/>
  <c r="F26" i="1" a="1"/>
  <c r="F26" i="1"/>
  <c r="M27" i="1" a="1"/>
  <c r="M27" i="1"/>
  <c r="N27" i="1" a="1"/>
  <c r="N27" i="1" s="1"/>
  <c r="F27" i="1" a="1"/>
  <c r="F27" i="1"/>
  <c r="P26" i="1" a="1"/>
  <c r="P26" i="1"/>
  <c r="J25" i="1" a="1"/>
  <c r="J25" i="1"/>
  <c r="Q25" i="1" a="1"/>
  <c r="Q25" i="1" s="1"/>
  <c r="L26" i="1" a="1"/>
  <c r="L26" i="1" s="1"/>
  <c r="K26" i="1" a="1"/>
  <c r="K26" i="1" s="1"/>
  <c r="I26" i="1" a="1"/>
  <c r="I26" i="1"/>
  <c r="I25" i="1" a="1"/>
  <c r="I25" i="1" s="1"/>
  <c r="H27" i="1" a="1"/>
  <c r="H27" i="1" s="1"/>
  <c r="M25" i="1" a="1"/>
  <c r="M25" i="1"/>
  <c r="L25" i="1" a="1"/>
  <c r="L25" i="1"/>
  <c r="O25" i="1" a="1"/>
  <c r="O25" i="1"/>
  <c r="N25" i="1" a="1"/>
  <c r="N25" i="1"/>
  <c r="O26" i="1" a="1"/>
  <c r="O26" i="1" s="1"/>
  <c r="O21" i="1" a="1"/>
  <c r="O21" i="1"/>
  <c r="J21" i="1" a="1"/>
  <c r="J21" i="1"/>
  <c r="H25" i="1" a="1"/>
  <c r="H25" i="1"/>
  <c r="P21" i="1" a="1"/>
  <c r="P21" i="1"/>
  <c r="G25" i="1" a="1"/>
  <c r="G25" i="1" s="1"/>
  <c r="J24" i="1" a="1"/>
  <c r="J24" i="1" s="1"/>
  <c r="F25" i="1" a="1"/>
  <c r="F25" i="1" s="1"/>
  <c r="N21" i="1" a="1"/>
  <c r="N21" i="1"/>
  <c r="Q24" i="1" a="1"/>
  <c r="Q24" i="1" s="1"/>
  <c r="O24" i="1" a="1"/>
  <c r="O24" i="1" s="1"/>
  <c r="I24" i="1" a="1"/>
  <c r="I24" i="1" s="1"/>
  <c r="H21" i="1" a="1"/>
  <c r="H21" i="1"/>
  <c r="F24" i="1" a="1"/>
  <c r="F24" i="1"/>
  <c r="P24" i="1" a="1"/>
  <c r="P24" i="1" s="1"/>
  <c r="I21" i="1" a="1"/>
  <c r="I21" i="1"/>
  <c r="N24" i="1" a="1"/>
  <c r="N24" i="1" s="1"/>
  <c r="G24" i="1" a="1"/>
  <c r="G24" i="1"/>
  <c r="L24" i="1" a="1"/>
  <c r="L24" i="1"/>
  <c r="K21" i="1" a="1"/>
  <c r="K21" i="1"/>
  <c r="K24" i="1" a="1"/>
  <c r="K24" i="1"/>
  <c r="Q21" i="1" a="1"/>
  <c r="Q21" i="1"/>
  <c r="G21" i="1" a="1"/>
  <c r="G21" i="1"/>
  <c r="L21" i="1" a="1"/>
  <c r="L21" i="1"/>
  <c r="F21" i="1" a="1"/>
  <c r="F21" i="1" s="1"/>
  <c r="M24" i="1" a="1"/>
  <c r="M24" i="1"/>
  <c r="H24" i="1" a="1"/>
  <c r="H24" i="1"/>
  <c r="M21" i="1" a="1"/>
  <c r="M21" i="1"/>
  <c r="I17" i="1" a="1"/>
  <c r="I17" i="1" s="1"/>
  <c r="H17" i="1" a="1"/>
  <c r="H17" i="1"/>
  <c r="G16" i="1" a="1"/>
  <c r="G16" i="1"/>
  <c r="I16" i="1" a="1"/>
  <c r="I16" i="1" s="1"/>
  <c r="F16" i="1" a="1"/>
  <c r="F16" i="1"/>
  <c r="G17" i="1" a="1"/>
  <c r="G17" i="1"/>
  <c r="Q16" i="1" a="1"/>
  <c r="Q16" i="1"/>
  <c r="O16" i="1" a="1"/>
  <c r="O16" i="1"/>
  <c r="N16" i="1" a="1"/>
  <c r="N16" i="1"/>
  <c r="L16" i="1" a="1"/>
  <c r="L16" i="1"/>
  <c r="J16" i="1" a="1"/>
  <c r="J16" i="1"/>
  <c r="H16" i="1" a="1"/>
  <c r="H16" i="1" s="1"/>
  <c r="M16" i="1" a="1"/>
  <c r="M16" i="1" s="1"/>
  <c r="K16" i="1" a="1"/>
  <c r="K16" i="1"/>
  <c r="J17" i="1" a="1"/>
  <c r="J17" i="1" s="1"/>
  <c r="O17" i="1" a="1"/>
  <c r="O17" i="1"/>
  <c r="P16" i="1" a="1"/>
  <c r="P16" i="1"/>
  <c r="Q17" i="1" a="1"/>
  <c r="Q17" i="1"/>
  <c r="P17" i="1" a="1"/>
  <c r="P17" i="1"/>
  <c r="N17" i="1" a="1"/>
  <c r="N17" i="1"/>
  <c r="M17" i="1" a="1"/>
  <c r="M17" i="1"/>
  <c r="F17" i="1" a="1"/>
  <c r="F17" i="1"/>
  <c r="L17" i="1" a="1"/>
  <c r="L17" i="1"/>
  <c r="K17" i="1" a="1"/>
  <c r="K17" i="1" s="1"/>
  <c r="G9" i="1" a="1"/>
  <c r="G9" i="1" s="1"/>
  <c r="K11" i="1" a="1"/>
  <c r="K11" i="1" s="1"/>
  <c r="G10" i="1" a="1"/>
  <c r="G10" i="1"/>
  <c r="K10" i="1" a="1"/>
  <c r="K10" i="1"/>
  <c r="I9" i="1" a="1"/>
  <c r="I9" i="1" s="1"/>
  <c r="H10" i="1" a="1"/>
  <c r="H10" i="1"/>
  <c r="J10" i="1" a="1"/>
  <c r="J10" i="1"/>
  <c r="N10" i="1" a="1"/>
  <c r="N10" i="1"/>
  <c r="F10" i="1" a="1"/>
  <c r="F10" i="1"/>
  <c r="N9" i="1" a="1"/>
  <c r="N9" i="1"/>
  <c r="N7" i="1" a="1"/>
  <c r="N7" i="1"/>
  <c r="Q6" i="1" a="1"/>
  <c r="Q6" i="1"/>
  <c r="P11" i="1" a="1"/>
  <c r="P11" i="1"/>
  <c r="M10" i="1" a="1"/>
  <c r="M10" i="1"/>
  <c r="O11" i="1" a="1"/>
  <c r="O11" i="1" s="1"/>
  <c r="G7" i="1" a="1"/>
  <c r="G7" i="1" s="1"/>
  <c r="J11" i="1" a="1"/>
  <c r="J11" i="1" s="1"/>
  <c r="F11" i="1" a="1"/>
  <c r="F11" i="1" s="1"/>
  <c r="L10" i="1" a="1"/>
  <c r="L10" i="1" s="1"/>
  <c r="F9" i="1" a="1"/>
  <c r="F9" i="1"/>
  <c r="G11" i="1" a="1"/>
  <c r="G11" i="1"/>
  <c r="L7" i="1" a="1"/>
  <c r="L7" i="1"/>
  <c r="Q7" i="1" a="1"/>
  <c r="Q7" i="1"/>
  <c r="M7" i="1" a="1"/>
  <c r="M7" i="1"/>
  <c r="J7" i="1" a="1"/>
  <c r="J7" i="1" s="1"/>
  <c r="M9" i="1" a="1"/>
  <c r="M9" i="1" s="1"/>
  <c r="H9" i="1" a="1"/>
  <c r="H9" i="1"/>
  <c r="P7" i="1" a="1"/>
  <c r="P7" i="1"/>
  <c r="P6" i="1" a="1"/>
  <c r="P6" i="1"/>
  <c r="J9" i="1" a="1"/>
  <c r="J9" i="1"/>
  <c r="I10" i="1" a="1"/>
  <c r="I10" i="1" s="1"/>
  <c r="O7" i="1" a="1"/>
  <c r="O7" i="1"/>
  <c r="O9" i="1" a="1"/>
  <c r="O9" i="1" s="1"/>
  <c r="I11" i="1" a="1"/>
  <c r="I11" i="1"/>
  <c r="N11" i="1" a="1"/>
  <c r="N11" i="1"/>
  <c r="O10" i="1" a="1"/>
  <c r="O10" i="1"/>
  <c r="P9" i="1" a="1"/>
  <c r="P9" i="1"/>
  <c r="F7" i="1" a="1"/>
  <c r="F7" i="1"/>
  <c r="Q9" i="1" a="1"/>
  <c r="Q9" i="1"/>
  <c r="K9" i="1" a="1"/>
  <c r="K9" i="1" s="1"/>
  <c r="M11" i="1" a="1"/>
  <c r="M11" i="1" s="1"/>
  <c r="L11" i="1" a="1"/>
  <c r="L11" i="1"/>
  <c r="P10" i="1" a="1"/>
  <c r="P10" i="1"/>
  <c r="H7" i="1" a="1"/>
  <c r="H7" i="1"/>
  <c r="H11" i="1" a="1"/>
  <c r="H11" i="1"/>
  <c r="I7" i="1" a="1"/>
  <c r="I7" i="1" s="1"/>
  <c r="Q10" i="1" a="1"/>
  <c r="Q10" i="1" s="1"/>
  <c r="K7" i="1" a="1"/>
  <c r="K7" i="1"/>
  <c r="L9" i="1" a="1"/>
  <c r="L9" i="1"/>
  <c r="Q11" i="1" a="1"/>
  <c r="Q11" i="1"/>
  <c r="G4" i="1" a="1"/>
  <c r="G4" i="1"/>
  <c r="O5" i="1" a="1"/>
  <c r="O5" i="1" s="1"/>
  <c r="K5" i="1" a="1"/>
  <c r="K5" i="1"/>
  <c r="J4" i="1" a="1"/>
  <c r="J4" i="1"/>
  <c r="Q4" i="1" a="1"/>
  <c r="Q4" i="1" s="1"/>
  <c r="O6" i="1" a="1"/>
  <c r="O6" i="1" s="1"/>
  <c r="K4" i="1" a="1"/>
  <c r="K4" i="1"/>
  <c r="K6" i="1" a="1"/>
  <c r="K6" i="1"/>
  <c r="M4" i="1" a="1"/>
  <c r="M4" i="1"/>
  <c r="I6" i="1" a="1"/>
  <c r="I6" i="1" s="1"/>
  <c r="G6" i="1" a="1"/>
  <c r="G6" i="1" s="1"/>
  <c r="N6" i="1" a="1"/>
  <c r="N6" i="1" s="1"/>
  <c r="M6" i="1" a="1"/>
  <c r="M6" i="1"/>
  <c r="J5" i="1" a="1"/>
  <c r="J5" i="1"/>
  <c r="G5" i="1" a="1"/>
  <c r="G5" i="1"/>
  <c r="L6" i="1" a="1"/>
  <c r="L6" i="1"/>
  <c r="F4" i="1" a="1"/>
  <c r="F4" i="1"/>
  <c r="J6" i="1" a="1"/>
  <c r="J6" i="1"/>
  <c r="H6" i="1" a="1"/>
  <c r="H6" i="1"/>
  <c r="I4" i="1" a="1"/>
  <c r="I4" i="1"/>
  <c r="F6" i="1" a="1"/>
  <c r="F6" i="1"/>
  <c r="N5" i="1" a="1"/>
  <c r="N5" i="1"/>
  <c r="H4" i="1" a="1"/>
  <c r="H4" i="1"/>
  <c r="Q5" i="1" a="1"/>
  <c r="Q5" i="1"/>
  <c r="N4" i="1" a="1"/>
  <c r="N4" i="1" s="1"/>
  <c r="P5" i="1" a="1"/>
  <c r="P5" i="1"/>
  <c r="M5" i="1" a="1"/>
  <c r="M5" i="1"/>
  <c r="L5" i="1" a="1"/>
  <c r="L5" i="1"/>
  <c r="L4" i="1" a="1"/>
  <c r="L4" i="1"/>
  <c r="F5" i="1" a="1"/>
  <c r="F5" i="1"/>
  <c r="P4" i="1" a="1"/>
  <c r="P4" i="1" s="1"/>
  <c r="O4" i="1" a="1"/>
  <c r="O4" i="1"/>
  <c r="I5" i="1" a="1"/>
  <c r="I5" i="1"/>
  <c r="H5" i="1" a="1"/>
  <c r="H5" i="1"/>
  <c r="Q1688" i="1"/>
  <c r="M1688" i="1"/>
  <c r="L1283" i="1"/>
  <c r="K1283" i="1"/>
  <c r="L1282" i="1"/>
  <c r="N1203" i="1"/>
  <c r="L222" i="1"/>
  <c r="L221" i="1" s="1"/>
  <c r="G127" i="1"/>
  <c r="H127" i="1"/>
  <c r="I127" i="1"/>
  <c r="J127" i="1"/>
  <c r="K127" i="1"/>
  <c r="L127" i="1"/>
  <c r="M127" i="1"/>
  <c r="N127" i="1"/>
  <c r="O127" i="1"/>
  <c r="P127" i="1"/>
  <c r="Q127" i="1"/>
  <c r="G130" i="1"/>
  <c r="P283" i="1" l="1"/>
  <c r="P382" i="1" s="1"/>
  <c r="P513" i="1" s="1"/>
  <c r="P383" i="1"/>
  <c r="P514" i="1" s="1"/>
  <c r="H382" i="1"/>
  <c r="H513" i="1" s="1"/>
  <c r="G274" i="1"/>
  <c r="G364" i="1"/>
  <c r="Q742" i="1" a="1"/>
  <c r="Q742" i="1" s="1"/>
  <c r="Q744" i="1" s="1" a="1"/>
  <c r="Q744" i="1" s="1"/>
  <c r="Q726" i="1" a="1"/>
  <c r="Q726" i="1" s="1"/>
  <c r="Q728" i="1" s="1" a="1"/>
  <c r="Q728" i="1" s="1"/>
  <c r="I316" i="1"/>
  <c r="I471" i="1" s="1"/>
  <c r="N925" i="1"/>
  <c r="N924" i="1" s="1"/>
  <c r="N899" i="1"/>
  <c r="N902" i="1"/>
  <c r="N903" i="1"/>
  <c r="M383" i="1"/>
  <c r="M514" i="1" s="1"/>
  <c r="M283" i="1"/>
  <c r="M382" i="1" s="1"/>
  <c r="M513" i="1" s="1"/>
  <c r="N283" i="1"/>
  <c r="N382" i="1" s="1"/>
  <c r="N513" i="1" s="1"/>
  <c r="N383" i="1"/>
  <c r="N514" i="1" s="1"/>
  <c r="P123" i="1"/>
  <c r="F742" i="1" a="1"/>
  <c r="F742" i="1" s="1"/>
  <c r="F744" i="1" s="1" a="1"/>
  <c r="F744" i="1" s="1"/>
  <c r="Q123" i="1"/>
  <c r="O786" i="1"/>
  <c r="O787" i="1" s="1"/>
  <c r="F124" i="1"/>
  <c r="G320" i="1"/>
  <c r="G475" i="1" s="1"/>
  <c r="P786" i="1"/>
  <c r="P787" i="1" s="1"/>
  <c r="H317" i="1"/>
  <c r="H472" i="1" s="1"/>
  <c r="H241" i="1"/>
  <c r="L128" i="1"/>
  <c r="L324" i="1"/>
  <c r="L479" i="1" s="1"/>
  <c r="P130" i="1"/>
  <c r="H362" i="1"/>
  <c r="H429" i="1" s="1"/>
  <c r="H141" i="1" a="1"/>
  <c r="H141" i="1" s="1"/>
  <c r="J114" i="1"/>
  <c r="H320" i="1"/>
  <c r="H475" i="1" s="1"/>
  <c r="M128" i="1"/>
  <c r="M324" i="1"/>
  <c r="M479" i="1" s="1"/>
  <c r="Q138" i="1" a="1"/>
  <c r="Q138" i="1" s="1"/>
  <c r="Q130" i="1"/>
  <c r="I362" i="1"/>
  <c r="I429" i="1" s="1"/>
  <c r="I141" i="1" a="1"/>
  <c r="I141" i="1" s="1"/>
  <c r="J362" i="1"/>
  <c r="J429" i="1" s="1"/>
  <c r="J141" i="1" a="1"/>
  <c r="J141" i="1" s="1"/>
  <c r="N364" i="1"/>
  <c r="L114" i="1"/>
  <c r="N141" i="1" a="1"/>
  <c r="N141" i="1" s="1"/>
  <c r="P119" i="1"/>
  <c r="P114" i="1" s="1"/>
  <c r="P315" i="1"/>
  <c r="P420" i="1" s="1"/>
  <c r="H122" i="1"/>
  <c r="H318" i="1"/>
  <c r="H473" i="1" s="1"/>
  <c r="H325" i="1"/>
  <c r="H480" i="1" s="1"/>
  <c r="H129" i="1"/>
  <c r="P362" i="1"/>
  <c r="P429" i="1" s="1"/>
  <c r="P141" i="1" a="1"/>
  <c r="P141" i="1" s="1"/>
  <c r="P148" i="1" s="1"/>
  <c r="H380" i="1"/>
  <c r="H437" i="1" s="1"/>
  <c r="L382" i="1"/>
  <c r="L513" i="1" s="1"/>
  <c r="K283" i="1"/>
  <c r="N315" i="1"/>
  <c r="N420" i="1" s="1"/>
  <c r="O362" i="1"/>
  <c r="O429" i="1" s="1"/>
  <c r="O141" i="1" a="1"/>
  <c r="O141" i="1" s="1"/>
  <c r="K382" i="1"/>
  <c r="K513" i="1" s="1"/>
  <c r="M315" i="1"/>
  <c r="M420" i="1" s="1"/>
  <c r="H139" i="1" a="1"/>
  <c r="H139" i="1" s="1"/>
  <c r="P726" i="1" a="1"/>
  <c r="P726" i="1" s="1"/>
  <c r="P728" i="1" s="1" a="1"/>
  <c r="P728" i="1" s="1"/>
  <c r="P742" i="1" a="1"/>
  <c r="P742" i="1" s="1"/>
  <c r="P744" i="1" s="1" a="1"/>
  <c r="P744" i="1" s="1"/>
  <c r="G362" i="1"/>
  <c r="G429" i="1" s="1"/>
  <c r="O283" i="1"/>
  <c r="O382" i="1" s="1"/>
  <c r="O513" i="1" s="1"/>
  <c r="O315" i="1"/>
  <c r="O420" i="1" s="1"/>
  <c r="I139" i="1" a="1"/>
  <c r="I139" i="1" s="1"/>
  <c r="G120" i="1"/>
  <c r="G241" i="1"/>
  <c r="G316" i="1" s="1"/>
  <c r="G471" i="1" s="1"/>
  <c r="K122" i="1"/>
  <c r="K318" i="1"/>
  <c r="K473" i="1" s="1"/>
  <c r="K129" i="1"/>
  <c r="K325" i="1"/>
  <c r="K480" i="1" s="1"/>
  <c r="G363" i="1"/>
  <c r="G504" i="1" s="1"/>
  <c r="K380" i="1"/>
  <c r="K437" i="1" s="1"/>
  <c r="O742" i="1" a="1"/>
  <c r="O742" i="1" s="1"/>
  <c r="O744" i="1" s="1" a="1"/>
  <c r="O744" i="1" s="1"/>
  <c r="H316" i="1"/>
  <c r="H471" i="1" s="1"/>
  <c r="H363" i="1"/>
  <c r="H504" i="1" s="1"/>
  <c r="H126" i="1"/>
  <c r="H114" i="1" s="1"/>
  <c r="K903" i="1"/>
  <c r="K925" i="1"/>
  <c r="K924" i="1" s="1"/>
  <c r="K899" i="1"/>
  <c r="N128" i="1"/>
  <c r="N112" i="1" s="1"/>
  <c r="N324" i="1"/>
  <c r="N479" i="1" s="1"/>
  <c r="O128" i="1"/>
  <c r="O324" i="1"/>
  <c r="O479" i="1" s="1"/>
  <c r="K141" i="1" a="1"/>
  <c r="K141" i="1" s="1"/>
  <c r="K362" i="1"/>
  <c r="K429" i="1" s="1"/>
  <c r="Q324" i="1"/>
  <c r="Q479" i="1" s="1"/>
  <c r="Q128" i="1"/>
  <c r="J363" i="1"/>
  <c r="J504" i="1" s="1"/>
  <c r="J126" i="1"/>
  <c r="M317" i="1"/>
  <c r="M472" i="1" s="1"/>
  <c r="L141" i="1" a="1"/>
  <c r="L141" i="1" s="1"/>
  <c r="O322" i="1"/>
  <c r="O477" i="1" s="1"/>
  <c r="O126" i="1"/>
  <c r="G325" i="1"/>
  <c r="G480" i="1" s="1"/>
  <c r="G129" i="1"/>
  <c r="G114" i="1" s="1"/>
  <c r="G742" i="1" a="1"/>
  <c r="G742" i="1" s="1"/>
  <c r="G744" i="1" s="1" a="1"/>
  <c r="G744" i="1" s="1"/>
  <c r="O121" i="1"/>
  <c r="O114" i="1" s="1"/>
  <c r="O317" i="1"/>
  <c r="O472" i="1" s="1"/>
  <c r="H726" i="1" a="1"/>
  <c r="H726" i="1" s="1"/>
  <c r="H728" i="1" s="1" a="1"/>
  <c r="H728" i="1" s="1"/>
  <c r="J742" i="1" a="1"/>
  <c r="J742" i="1" s="1"/>
  <c r="J744" i="1" s="1" a="1"/>
  <c r="J744" i="1" s="1"/>
  <c r="J726" i="1" a="1"/>
  <c r="J726" i="1" s="1"/>
  <c r="J728" i="1" s="1" a="1"/>
  <c r="J728" i="1" s="1"/>
  <c r="L126" i="1"/>
  <c r="Q317" i="1"/>
  <c r="Q472" i="1" s="1"/>
  <c r="P121" i="1"/>
  <c r="P317" i="1"/>
  <c r="P472" i="1" s="1"/>
  <c r="P324" i="1"/>
  <c r="P479" i="1" s="1"/>
  <c r="P128" i="1"/>
  <c r="J315" i="1"/>
  <c r="J420" i="1" s="1"/>
  <c r="I241" i="1"/>
  <c r="M122" i="1"/>
  <c r="M114" i="1" s="1"/>
  <c r="M318" i="1"/>
  <c r="M473" i="1" s="1"/>
  <c r="M129" i="1"/>
  <c r="M325" i="1"/>
  <c r="M480" i="1" s="1"/>
  <c r="I363" i="1"/>
  <c r="I504" i="1" s="1"/>
  <c r="M380" i="1"/>
  <c r="M437" i="1" s="1"/>
  <c r="I126" i="1"/>
  <c r="I114" i="1" s="1"/>
  <c r="L317" i="1"/>
  <c r="L472" i="1" s="1"/>
  <c r="M141" i="1" a="1"/>
  <c r="M141" i="1" s="1"/>
  <c r="M126" i="1"/>
  <c r="G318" i="1"/>
  <c r="G473" i="1" s="1"/>
  <c r="M130" i="1"/>
  <c r="J314" i="1"/>
  <c r="J419" i="1" s="1"/>
  <c r="J383" i="1"/>
  <c r="J514" i="1" s="1"/>
  <c r="N385" i="1"/>
  <c r="N516" i="1" s="1"/>
  <c r="N126" i="1"/>
  <c r="N114" i="1" s="1"/>
  <c r="P322" i="1"/>
  <c r="P477" i="1" s="1"/>
  <c r="H364" i="1"/>
  <c r="K315" i="1"/>
  <c r="K420" i="1" s="1"/>
  <c r="K130" i="1"/>
  <c r="I364" i="1"/>
  <c r="G726" i="1" a="1"/>
  <c r="G726" i="1" s="1"/>
  <c r="G728" i="1" s="1" a="1"/>
  <c r="G728" i="1" s="1"/>
  <c r="F122" i="1"/>
  <c r="F318" i="1"/>
  <c r="F473" i="1" s="1"/>
  <c r="J124" i="1"/>
  <c r="J320" i="1"/>
  <c r="J475" i="1" s="1"/>
  <c r="F325" i="1"/>
  <c r="F480" i="1" s="1"/>
  <c r="F129" i="1"/>
  <c r="L315" i="1"/>
  <c r="L420" i="1" s="1"/>
  <c r="K126" i="1"/>
  <c r="N317" i="1"/>
  <c r="N472" i="1" s="1"/>
  <c r="L314" i="1"/>
  <c r="L419" i="1" s="1"/>
  <c r="P316" i="1"/>
  <c r="P471" i="1" s="1"/>
  <c r="L383" i="1"/>
  <c r="L514" i="1" s="1"/>
  <c r="P385" i="1"/>
  <c r="P516" i="1" s="1"/>
  <c r="J364" i="1"/>
  <c r="F362" i="1"/>
  <c r="F429" i="1" s="1"/>
  <c r="J130" i="1"/>
  <c r="K364" i="1"/>
  <c r="Q362" i="1"/>
  <c r="Q429" i="1" s="1"/>
  <c r="I380" i="1"/>
  <c r="I437" i="1" s="1"/>
  <c r="L385" i="1"/>
  <c r="L516" i="1" s="1"/>
  <c r="Q114" i="1"/>
  <c r="I314" i="1"/>
  <c r="I419" i="1" s="1"/>
  <c r="O385" i="1"/>
  <c r="O516" i="1" s="1"/>
  <c r="Q385" i="1"/>
  <c r="Q516" i="1" s="1"/>
  <c r="M903" i="1"/>
  <c r="M925" i="1"/>
  <c r="M924" i="1" s="1"/>
  <c r="M899" i="1"/>
  <c r="I317" i="1"/>
  <c r="I472" i="1" s="1"/>
  <c r="I386" i="1"/>
  <c r="I517" i="1" s="1"/>
  <c r="F301" i="1"/>
  <c r="F465" i="1" s="1"/>
  <c r="J317" i="1"/>
  <c r="J472" i="1" s="1"/>
  <c r="N130" i="1"/>
  <c r="J386" i="1"/>
  <c r="J517" i="1" s="1"/>
  <c r="L726" i="1" a="1"/>
  <c r="L726" i="1" s="1"/>
  <c r="L728" i="1" s="1" a="1"/>
  <c r="L728" i="1" s="1"/>
  <c r="K317" i="1"/>
  <c r="K472" i="1" s="1"/>
  <c r="K324" i="1"/>
  <c r="K479" i="1" s="1"/>
  <c r="K128" i="1"/>
  <c r="K114" i="1" s="1"/>
  <c r="O130" i="1"/>
  <c r="O399" i="1"/>
  <c r="O519" i="1" s="1"/>
  <c r="P903" i="1"/>
  <c r="P925" i="1"/>
  <c r="P924" i="1" s="1"/>
  <c r="K316" i="1"/>
  <c r="K471" i="1" s="1"/>
  <c r="G783" i="1"/>
  <c r="J316" i="1"/>
  <c r="J471" i="1" s="1"/>
  <c r="H314" i="1"/>
  <c r="H419" i="1" s="1"/>
  <c r="G361" i="1"/>
  <c r="G428" i="1" s="1"/>
  <c r="O398" i="1"/>
  <c r="O439" i="1" s="1"/>
  <c r="M385" i="1"/>
  <c r="M516" i="1" s="1"/>
  <c r="G314" i="1"/>
  <c r="G419" i="1" s="1"/>
  <c r="K363" i="1"/>
  <c r="K504" i="1" s="1"/>
  <c r="H383" i="1"/>
  <c r="H514" i="1" s="1"/>
  <c r="J324" i="1"/>
  <c r="J479" i="1" s="1"/>
  <c r="F314" i="1"/>
  <c r="F419" i="1" s="1"/>
  <c r="L130" i="1"/>
  <c r="F895" i="1"/>
  <c r="F903" i="1"/>
  <c r="F925" i="1"/>
  <c r="F924" i="1" s="1"/>
  <c r="Q903" i="1"/>
  <c r="K902" i="1"/>
  <c r="M902" i="1"/>
  <c r="O899" i="1"/>
  <c r="O902" i="1"/>
  <c r="P899" i="1"/>
  <c r="I899" i="1"/>
  <c r="G925" i="1"/>
  <c r="G924" i="1" s="1"/>
  <c r="I925" i="1"/>
  <c r="I924" i="1" s="1"/>
  <c r="G902" i="1"/>
  <c r="P902" i="1"/>
  <c r="Q902" i="1"/>
  <c r="L903" i="1"/>
  <c r="J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L145" i="1"/>
  <c r="M145" i="1"/>
  <c r="N545" i="1"/>
  <c r="N147" i="1"/>
  <c r="L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M769" i="1" l="1"/>
  <c r="M861" i="1" s="1"/>
  <c r="P555" i="1"/>
  <c r="M106" i="1"/>
  <c r="N799" i="1"/>
  <c r="F899" i="1"/>
  <c r="F902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P2272" i="1" s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440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497" i="1" s="1"/>
  <c r="L1297" i="1"/>
  <c r="O1278" i="1"/>
  <c r="L1269" i="1"/>
  <c r="N1124" i="1"/>
  <c r="O911" i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L1043" i="1" s="1"/>
  <c r="N708" i="1"/>
  <c r="L577" i="1"/>
  <c r="M371" i="1"/>
  <c r="M280" i="1"/>
  <c r="M279" i="1" s="1"/>
  <c r="P563" i="1"/>
  <c r="L271" i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1681" i="1"/>
  <c r="Q51" i="1"/>
  <c r="Q2315" i="1"/>
  <c r="Q2313" i="1"/>
  <c r="Q2276" i="1"/>
  <c r="Q1843" i="1"/>
  <c r="Q1498" i="1"/>
  <c r="Q1533" i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L2050" i="1" s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N2050" i="1" s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O2253" i="1" s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O920" i="1"/>
  <c r="N2234" i="1"/>
  <c r="N1731" i="1"/>
  <c r="M1731" i="1"/>
  <c r="M1043" i="1"/>
  <c r="M1069" i="1" s="1"/>
  <c r="M880" i="1"/>
  <c r="M563" i="1"/>
  <c r="P1640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O943" i="1"/>
  <c r="O966" i="1" s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L634" i="1" s="1"/>
  <c r="P626" i="1"/>
  <c r="P298" i="1"/>
  <c r="P302" i="1" s="1"/>
  <c r="P303" i="1"/>
  <c r="L201" i="1"/>
  <c r="L200" i="1" s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L260" i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096" i="1" l="1"/>
  <c r="L1070" i="1"/>
  <c r="N1070" i="1"/>
  <c r="N1071" i="1"/>
  <c r="O1740" i="1"/>
  <c r="P1862" i="1"/>
  <c r="L1759" i="1"/>
  <c r="Q1759" i="1"/>
  <c r="O644" i="1"/>
  <c r="L1136" i="1"/>
  <c r="O1497" i="1"/>
  <c r="O2050" i="1"/>
  <c r="M1740" i="1"/>
  <c r="L1562" i="1"/>
  <c r="L1609" i="1"/>
  <c r="Q2050" i="1"/>
  <c r="N1497" i="1"/>
  <c r="N1511" i="1"/>
  <c r="N1652" i="1"/>
  <c r="L1617" i="1"/>
  <c r="P1005" i="1"/>
  <c r="P1002" i="1" s="1"/>
  <c r="M1497" i="1"/>
  <c r="Q200" i="1"/>
  <c r="M1047" i="1"/>
  <c r="Q1885" i="1"/>
  <c r="M1555" i="1"/>
  <c r="M2050" i="1"/>
  <c r="L210" i="1"/>
  <c r="L182" i="1" s="1"/>
  <c r="L181" i="1" s="1"/>
  <c r="L1618" i="1"/>
  <c r="L1429" i="1"/>
  <c r="L1345" i="1"/>
  <c r="L1571" i="1"/>
  <c r="L1207" i="1"/>
  <c r="M1344" i="1"/>
  <c r="M1330" i="1"/>
  <c r="L1005" i="1"/>
  <c r="L1002" i="1" s="1"/>
  <c r="N1330" i="1"/>
  <c r="M1160" i="1"/>
  <c r="M1593" i="1"/>
  <c r="M2295" i="1"/>
  <c r="Q2234" i="1"/>
  <c r="M1759" i="1"/>
  <c r="M1824" i="1"/>
  <c r="M1823" i="1" s="1"/>
  <c r="M1070" i="1"/>
  <c r="L1206" i="1"/>
  <c r="L1344" i="1"/>
  <c r="O1885" i="1"/>
  <c r="M1652" i="1"/>
  <c r="P1047" i="1"/>
  <c r="O440" i="1"/>
  <c r="M1414" i="1"/>
  <c r="L1414" i="1"/>
  <c r="L1428" i="1"/>
  <c r="N1759" i="1"/>
  <c r="Q63" i="1"/>
  <c r="O575" i="1"/>
  <c r="L441" i="1"/>
  <c r="N882" i="1"/>
  <c r="N1602" i="1"/>
  <c r="L1885" i="1"/>
  <c r="P1759" i="1"/>
  <c r="Q49" i="1"/>
  <c r="Q1738" i="1" s="1"/>
  <c r="O1555" i="1"/>
  <c r="M1071" i="1"/>
  <c r="L644" i="1"/>
  <c r="L624" i="1"/>
  <c r="N1160" i="1"/>
  <c r="N1593" i="1"/>
  <c r="Q590" i="1"/>
  <c r="N1555" i="1"/>
  <c r="L1658" i="1"/>
  <c r="L1659" i="1" s="1"/>
  <c r="O1014" i="1"/>
  <c r="O1011" i="1" s="1"/>
  <c r="O1013" i="1"/>
  <c r="O1012" i="1" s="1"/>
  <c r="O1664" i="1"/>
  <c r="O1759" i="1"/>
  <c r="Q210" i="1"/>
  <c r="Q182" i="1" s="1"/>
  <c r="N2272" i="1"/>
  <c r="O1862" i="1"/>
  <c r="L1862" i="1"/>
  <c r="M38" i="1"/>
  <c r="M1658" i="1" s="1"/>
  <c r="M1659" i="1" s="1"/>
  <c r="L1593" i="1"/>
  <c r="M604" i="1"/>
  <c r="M1609" i="1"/>
  <c r="M2272" i="1"/>
  <c r="L1546" i="1"/>
  <c r="Q575" i="1"/>
  <c r="Q604" i="1"/>
  <c r="N1824" i="1"/>
  <c r="N1823" i="1" s="1"/>
  <c r="Q1652" i="1"/>
  <c r="P736" i="1" a="1"/>
  <c r="P736" i="1" s="1"/>
  <c r="P738" i="1" a="1"/>
  <c r="P738" i="1" s="1"/>
  <c r="M736" i="1" a="1"/>
  <c r="M736" i="1" s="1"/>
  <c r="M738" i="1" a="1"/>
  <c r="M738" i="1" s="1"/>
  <c r="L2272" i="1"/>
  <c r="Q1740" i="1"/>
  <c r="M1546" i="1"/>
  <c r="M1314" i="1"/>
  <c r="Q1862" i="1"/>
  <c r="N634" i="1"/>
  <c r="Q634" i="1"/>
  <c r="Q1098" i="1"/>
  <c r="Q1093" i="1" s="1"/>
  <c r="O337" i="1"/>
  <c r="O1069" i="1"/>
  <c r="O1095" i="1"/>
  <c r="O1047" i="1"/>
  <c r="O1096" i="1"/>
  <c r="O1071" i="1"/>
  <c r="O1097" i="1"/>
  <c r="O1070" i="1"/>
  <c r="M273" i="1"/>
  <c r="M102" i="1"/>
  <c r="M330" i="1" s="1"/>
  <c r="M346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357" i="1" s="1"/>
  <c r="L590" i="1"/>
  <c r="L1095" i="1"/>
  <c r="P1014" i="1"/>
  <c r="P1011" i="1" s="1"/>
  <c r="L1071" i="1"/>
  <c r="Q2272" i="1"/>
  <c r="Q330" i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652" i="1" s="1"/>
  <c r="N108" i="1"/>
  <c r="P1007" i="1"/>
  <c r="P1126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22" i="1"/>
  <c r="Q1714" i="1"/>
  <c r="Q539" i="1"/>
  <c r="Q2" i="1"/>
  <c r="Q1742" i="1"/>
  <c r="Q39" i="1"/>
  <c r="Q794" i="1"/>
  <c r="Q310" i="1"/>
  <c r="Q263" i="1"/>
  <c r="Q240" i="1"/>
  <c r="Q337" i="1"/>
  <c r="Q353" i="1" s="1"/>
  <c r="Q2233" i="1"/>
  <c r="Q57" i="1"/>
  <c r="Q741" i="1"/>
  <c r="Q735" i="1" s="1"/>
  <c r="Q1736" i="1"/>
  <c r="Q1735" i="1"/>
  <c r="Q733" i="1"/>
  <c r="Q958" i="1"/>
  <c r="Q887" i="1"/>
  <c r="Q882" i="1" s="1"/>
  <c r="Q1136" i="1"/>
  <c r="Q785" i="1"/>
  <c r="Q369" i="1"/>
  <c r="Q553" i="1"/>
  <c r="Q346" i="1"/>
  <c r="Q532" i="1"/>
  <c r="Q347" i="1"/>
  <c r="Q533" i="1"/>
  <c r="Q349" i="1"/>
  <c r="Q535" i="1"/>
  <c r="Q368" i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O341" i="1"/>
  <c r="O357" i="1" s="1"/>
  <c r="O502" i="1" s="1"/>
  <c r="O491" i="1" s="1"/>
  <c r="O263" i="1"/>
  <c r="O252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37" i="1" s="1"/>
  <c r="M1726" i="1" s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562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P330" i="1" s="1"/>
  <c r="P346" i="1" s="1"/>
  <c r="L38" i="1"/>
  <c r="P1823" i="1"/>
  <c r="M39" i="1"/>
  <c r="M1003" i="1"/>
  <c r="P39" i="1"/>
  <c r="P1511" i="1" s="1"/>
  <c r="M194" i="1"/>
  <c r="O1119" i="1"/>
  <c r="P1136" i="1"/>
  <c r="M440" i="1"/>
  <c r="M1399" i="1"/>
  <c r="O882" i="1"/>
  <c r="N1546" i="1"/>
  <c r="P440" i="1"/>
  <c r="M144" i="1"/>
  <c r="N38" i="1"/>
  <c r="N1609" i="1" s="1"/>
  <c r="O251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088" i="1"/>
  <c r="P1003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M984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O33" i="1"/>
  <c r="O1723" i="1" s="1"/>
  <c r="O1724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012" i="1" s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M182" i="1" s="1"/>
  <c r="P986" i="1"/>
  <c r="P989" i="1"/>
  <c r="P988" i="1" s="1"/>
  <c r="O1105" i="1"/>
  <c r="O1135" i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M200" i="1" l="1"/>
  <c r="M1345" i="1"/>
  <c r="M1618" i="1"/>
  <c r="M1571" i="1"/>
  <c r="M1429" i="1"/>
  <c r="M1207" i="1"/>
  <c r="L1161" i="1"/>
  <c r="L1556" i="1"/>
  <c r="L1653" i="1"/>
  <c r="L1512" i="1"/>
  <c r="L1603" i="1"/>
  <c r="Q1556" i="1"/>
  <c r="Q1653" i="1"/>
  <c r="Q1161" i="1"/>
  <c r="Q1512" i="1"/>
  <c r="Q1603" i="1"/>
  <c r="Q365" i="1"/>
  <c r="L1555" i="1"/>
  <c r="O1602" i="1"/>
  <c r="O1601" i="1" s="1"/>
  <c r="O1600" i="1" s="1"/>
  <c r="P1183" i="1"/>
  <c r="P1182" i="1" s="1"/>
  <c r="P1181" i="1" s="1"/>
  <c r="N1610" i="1"/>
  <c r="N1331" i="1"/>
  <c r="N1563" i="1"/>
  <c r="N1561" i="1" s="1"/>
  <c r="N1560" i="1" s="1"/>
  <c r="N1415" i="1"/>
  <c r="N1184" i="1"/>
  <c r="P1012" i="1"/>
  <c r="M1161" i="1"/>
  <c r="M1556" i="1"/>
  <c r="M1653" i="1"/>
  <c r="M1512" i="1"/>
  <c r="M1603" i="1"/>
  <c r="P1658" i="1"/>
  <c r="P1659" i="1" s="1"/>
  <c r="Q1555" i="1"/>
  <c r="Q1602" i="1"/>
  <c r="N1562" i="1"/>
  <c r="P1414" i="1"/>
  <c r="P1413" i="1" s="1"/>
  <c r="P1412" i="1" s="1"/>
  <c r="O467" i="1"/>
  <c r="O466" i="1" s="1"/>
  <c r="L1610" i="1"/>
  <c r="L1608" i="1" s="1"/>
  <c r="L1607" i="1" s="1"/>
  <c r="L1331" i="1"/>
  <c r="L1329" i="1" s="1"/>
  <c r="L1328" i="1" s="1"/>
  <c r="L1415" i="1"/>
  <c r="L1413" i="1" s="1"/>
  <c r="L1412" i="1" s="1"/>
  <c r="L1563" i="1"/>
  <c r="L1184" i="1"/>
  <c r="P1609" i="1"/>
  <c r="P1009" i="1"/>
  <c r="L1602" i="1"/>
  <c r="O1556" i="1"/>
  <c r="O1161" i="1"/>
  <c r="O1653" i="1"/>
  <c r="O1512" i="1"/>
  <c r="O1603" i="1"/>
  <c r="Q48" i="1"/>
  <c r="Q1737" i="1" s="1"/>
  <c r="M1511" i="1"/>
  <c r="M1510" i="1" s="1"/>
  <c r="M1509" i="1" s="1"/>
  <c r="P1653" i="1"/>
  <c r="P1512" i="1"/>
  <c r="P1161" i="1"/>
  <c r="P1556" i="1"/>
  <c r="P1603" i="1"/>
  <c r="P1602" i="1"/>
  <c r="Q233" i="1"/>
  <c r="Q181" i="1" s="1"/>
  <c r="Q1511" i="1"/>
  <c r="Q1510" i="1" s="1"/>
  <c r="Q1509" i="1" s="1"/>
  <c r="L1330" i="1"/>
  <c r="N1414" i="1"/>
  <c r="M1563" i="1"/>
  <c r="M1610" i="1"/>
  <c r="M1331" i="1"/>
  <c r="M1329" i="1" s="1"/>
  <c r="M1328" i="1" s="1"/>
  <c r="M1184" i="1"/>
  <c r="M1415" i="1"/>
  <c r="M1413" i="1" s="1"/>
  <c r="M1412" i="1" s="1"/>
  <c r="L144" i="1"/>
  <c r="M1562" i="1"/>
  <c r="M1561" i="1" s="1"/>
  <c r="M1560" i="1" s="1"/>
  <c r="N1653" i="1"/>
  <c r="N1512" i="1"/>
  <c r="N1161" i="1"/>
  <c r="N1556" i="1"/>
  <c r="N1554" i="1" s="1"/>
  <c r="N1553" i="1" s="1"/>
  <c r="N1603" i="1"/>
  <c r="N1601" i="1" s="1"/>
  <c r="N1600" i="1" s="1"/>
  <c r="Q1022" i="1"/>
  <c r="Q1021" i="1" s="1"/>
  <c r="Q1020" i="1" s="1"/>
  <c r="O1000" i="1"/>
  <c r="O1511" i="1"/>
  <c r="O1510" i="1" s="1"/>
  <c r="O1509" i="1" s="1"/>
  <c r="M1183" i="1"/>
  <c r="M1182" i="1" s="1"/>
  <c r="M1181" i="1" s="1"/>
  <c r="L1003" i="1"/>
  <c r="M1206" i="1"/>
  <c r="P1652" i="1"/>
  <c r="P1555" i="1"/>
  <c r="P1160" i="1"/>
  <c r="N1658" i="1"/>
  <c r="N1659" i="1" s="1"/>
  <c r="L1652" i="1"/>
  <c r="N1183" i="1"/>
  <c r="N738" i="1" a="1"/>
  <c r="N738" i="1" s="1"/>
  <c r="N736" i="1" a="1"/>
  <c r="N736" i="1" s="1"/>
  <c r="M1728" i="1"/>
  <c r="M1428" i="1"/>
  <c r="O738" i="1" a="1"/>
  <c r="O738" i="1" s="1"/>
  <c r="O736" i="1" a="1"/>
  <c r="O736" i="1" s="1"/>
  <c r="O737" i="1" s="1"/>
  <c r="L1511" i="1"/>
  <c r="L1510" i="1" s="1"/>
  <c r="L1509" i="1" s="1"/>
  <c r="L1183" i="1"/>
  <c r="L1182" i="1" s="1"/>
  <c r="L1181" i="1" s="1"/>
  <c r="P1610" i="1"/>
  <c r="P1331" i="1"/>
  <c r="P1329" i="1" s="1"/>
  <c r="P1328" i="1" s="1"/>
  <c r="P1563" i="1"/>
  <c r="P1415" i="1"/>
  <c r="P1184" i="1"/>
  <c r="L736" i="1" a="1"/>
  <c r="L736" i="1" s="1"/>
  <c r="L738" i="1" a="1"/>
  <c r="L738" i="1" s="1"/>
  <c r="Q1160" i="1"/>
  <c r="O1010" i="1"/>
  <c r="O1009" i="1" s="1"/>
  <c r="O1160" i="1"/>
  <c r="O1159" i="1" s="1"/>
  <c r="O1158" i="1" s="1"/>
  <c r="O38" i="1"/>
  <c r="M1602" i="1"/>
  <c r="M1570" i="1"/>
  <c r="P1330" i="1"/>
  <c r="Q738" i="1" a="1"/>
  <c r="Q738" i="1" s="1"/>
  <c r="Q736" i="1" a="1"/>
  <c r="Q736" i="1" s="1"/>
  <c r="Q737" i="1" s="1"/>
  <c r="L1160" i="1"/>
  <c r="L1159" i="1" s="1"/>
  <c r="L1158" i="1" s="1"/>
  <c r="M1617" i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N1608" i="1"/>
  <c r="N1607" i="1" s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P1616" i="1"/>
  <c r="P1615" i="1" s="1"/>
  <c r="P233" i="1"/>
  <c r="P181" i="1" s="1"/>
  <c r="L37" i="1"/>
  <c r="L1726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P1554" i="1"/>
  <c r="P1553" i="1" s="1"/>
  <c r="N1182" i="1"/>
  <c r="N1181" i="1" s="1"/>
  <c r="P1510" i="1"/>
  <c r="P1509" i="1" s="1"/>
  <c r="M1608" i="1"/>
  <c r="M1607" i="1" s="1"/>
  <c r="L1205" i="1"/>
  <c r="L1204" i="1" s="1"/>
  <c r="L1569" i="1"/>
  <c r="L1568" i="1" s="1"/>
  <c r="N37" i="1"/>
  <c r="N1726" i="1" s="1"/>
  <c r="P1601" i="1"/>
  <c r="P1600" i="1" s="1"/>
  <c r="M1159" i="1"/>
  <c r="M1158" i="1" s="1"/>
  <c r="L1010" i="1"/>
  <c r="L1009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488" i="1" s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728" i="1"/>
  <c r="N1657" i="1"/>
  <c r="N1656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 s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728" i="1"/>
  <c r="L1601" i="1"/>
  <c r="L1600" i="1" s="1"/>
  <c r="L1427" i="1"/>
  <c r="L1426" i="1" s="1"/>
  <c r="L1651" i="1"/>
  <c r="L1650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Q1119" i="1" l="1"/>
  <c r="Q1610" i="1"/>
  <c r="Q1331" i="1"/>
  <c r="Q1563" i="1"/>
  <c r="Q1415" i="1"/>
  <c r="Q1184" i="1"/>
  <c r="Q1330" i="1"/>
  <c r="Q1329" i="1" s="1"/>
  <c r="Q1328" i="1" s="1"/>
  <c r="Q1658" i="1"/>
  <c r="Q1659" i="1" s="1"/>
  <c r="Q1609" i="1"/>
  <c r="Q372" i="1"/>
  <c r="O1610" i="1"/>
  <c r="O1331" i="1"/>
  <c r="O1563" i="1"/>
  <c r="O1184" i="1"/>
  <c r="O1415" i="1"/>
  <c r="O1414" i="1"/>
  <c r="O1413" i="1" s="1"/>
  <c r="O1412" i="1" s="1"/>
  <c r="O1330" i="1"/>
  <c r="O1329" i="1" s="1"/>
  <c r="O1328" i="1" s="1"/>
  <c r="O1609" i="1"/>
  <c r="O1608" i="1" s="1"/>
  <c r="O1607" i="1" s="1"/>
  <c r="Q430" i="1"/>
  <c r="Q1414" i="1"/>
  <c r="Q1413" i="1" s="1"/>
  <c r="Q1412" i="1" s="1"/>
  <c r="P411" i="1"/>
  <c r="P410" i="1" s="1"/>
  <c r="Q1183" i="1"/>
  <c r="O1727" i="1"/>
  <c r="O1562" i="1"/>
  <c r="O1561" i="1" s="1"/>
  <c r="O1560" i="1" s="1"/>
  <c r="Q1562" i="1"/>
  <c r="Q1561" i="1" s="1"/>
  <c r="Q1560" i="1" s="1"/>
  <c r="O37" i="1"/>
  <c r="O1726" i="1" s="1"/>
  <c r="O1183" i="1"/>
  <c r="O1182" i="1" s="1"/>
  <c r="O1181" i="1" s="1"/>
  <c r="O1658" i="1"/>
  <c r="P422" i="1"/>
  <c r="P421" i="1" s="1"/>
  <c r="O423" i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O1659" i="1" l="1"/>
  <c r="O1657" i="1" s="1"/>
  <c r="O1656" i="1" s="1"/>
  <c r="P409" i="1"/>
  <c r="M409" i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F1653" i="1"/>
  <c r="H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618" i="1" l="1"/>
  <c r="G1571" i="1"/>
  <c r="I1571" i="1"/>
  <c r="H1618" i="1"/>
  <c r="I1618" i="1"/>
  <c r="F1571" i="1"/>
  <c r="H1571" i="1"/>
  <c r="G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F1603" i="1"/>
  <c r="H1610" i="1"/>
  <c r="G1563" i="1"/>
  <c r="I1610" i="1"/>
  <c r="F1556" i="1"/>
  <c r="I1556" i="1"/>
  <c r="I1603" i="1"/>
  <c r="H1563" i="1"/>
  <c r="G1556" i="1"/>
  <c r="F1563" i="1"/>
  <c r="F1610" i="1"/>
  <c r="G1610" i="1"/>
  <c r="H1603" i="1"/>
  <c r="I1563" i="1"/>
  <c r="G160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15" i="1" l="1"/>
  <c r="I1415" i="1"/>
  <c r="G1429" i="1"/>
  <c r="F1429" i="1"/>
  <c r="I1512" i="1"/>
  <c r="F1512" i="1"/>
  <c r="F1415" i="1"/>
  <c r="H1429" i="1"/>
  <c r="G1512" i="1"/>
  <c r="G1415" i="1"/>
  <c r="H1512" i="1"/>
  <c r="I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H1345" i="1"/>
  <c r="I1345" i="1"/>
  <c r="G1331" i="1"/>
  <c r="H1331" i="1"/>
  <c r="F1331" i="1"/>
  <c r="G1345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F1184" i="1"/>
  <c r="I1207" i="1"/>
  <c r="G1184" i="1"/>
  <c r="G1207" i="1"/>
  <c r="H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8" i="1" l="1" a="1"/>
  <c r="J738" i="1" s="1"/>
  <c r="J758" i="1" s="1"/>
  <c r="J736" i="1" a="1"/>
  <c r="J736" i="1" s="1"/>
  <c r="J745" i="1" s="1"/>
  <c r="K736" i="1" a="1"/>
  <c r="K736" i="1" s="1"/>
  <c r="K738" i="1" a="1"/>
  <c r="K73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344" i="1"/>
  <c r="G1206" i="1"/>
  <c r="F1617" i="1"/>
  <c r="F1570" i="1"/>
  <c r="F1428" i="1"/>
  <c r="F1344" i="1"/>
  <c r="F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427" i="1"/>
  <c r="G1426" i="1" s="1"/>
  <c r="G1616" i="1"/>
  <c r="G1615" i="1" s="1"/>
  <c r="G1569" i="1"/>
  <c r="G1568" i="1" s="1"/>
  <c r="G1343" i="1"/>
  <c r="G1342" i="1" s="1"/>
  <c r="G1205" i="1"/>
  <c r="G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K1618" i="1" l="1"/>
  <c r="K1345" i="1"/>
  <c r="K1571" i="1"/>
  <c r="K1207" i="1"/>
  <c r="K1429" i="1"/>
  <c r="K1206" i="1"/>
  <c r="J1206" i="1"/>
  <c r="K1617" i="1"/>
  <c r="J1618" i="1"/>
  <c r="J1429" i="1"/>
  <c r="J1207" i="1"/>
  <c r="J1345" i="1"/>
  <c r="J1571" i="1"/>
  <c r="J1344" i="1"/>
  <c r="J1428" i="1"/>
  <c r="J1570" i="1"/>
  <c r="K1344" i="1"/>
  <c r="K1428" i="1"/>
  <c r="K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8" i="1" l="1"/>
  <c r="G1659" i="1" s="1"/>
  <c r="G1562" i="1"/>
  <c r="G1609" i="1"/>
  <c r="G1414" i="1"/>
  <c r="G1330" i="1"/>
  <c r="G1183" i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I1182" i="1" s="1"/>
  <c r="I1181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F1182" i="1" s="1"/>
  <c r="F1181" i="1" s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G1652" i="1"/>
  <c r="G1555" i="1"/>
  <c r="G1602" i="1"/>
  <c r="G1511" i="1"/>
  <c r="G1160" i="1"/>
  <c r="G1159" i="1" s="1"/>
  <c r="G1158" i="1" s="1"/>
  <c r="I1652" i="1"/>
  <c r="I1555" i="1"/>
  <c r="I1554" i="1" s="1"/>
  <c r="I1553" i="1" s="1"/>
  <c r="I1602" i="1"/>
  <c r="I1601" i="1" s="1"/>
  <c r="I1600" i="1" s="1"/>
  <c r="I1511" i="1"/>
  <c r="I1160" i="1"/>
  <c r="I1159" i="1" s="1"/>
  <c r="I1158" i="1" s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H1608" i="1"/>
  <c r="H1607" i="1" s="1"/>
  <c r="I1651" i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F174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414" i="1" s="1"/>
  <c r="K38" i="1"/>
  <c r="K1610" i="1" l="1"/>
  <c r="K1415" i="1"/>
  <c r="K1331" i="1"/>
  <c r="K1184" i="1"/>
  <c r="K1563" i="1"/>
  <c r="K1183" i="1"/>
  <c r="K1414" i="1"/>
  <c r="K1609" i="1"/>
  <c r="J1610" i="1"/>
  <c r="J1331" i="1"/>
  <c r="J1184" i="1"/>
  <c r="J1563" i="1"/>
  <c r="J1415" i="1"/>
  <c r="J1183" i="1"/>
  <c r="J1658" i="1"/>
  <c r="J1659" i="1" s="1"/>
  <c r="J1555" i="1"/>
  <c r="J1330" i="1"/>
  <c r="J1609" i="1"/>
  <c r="J1511" i="1"/>
  <c r="K1330" i="1"/>
  <c r="K1562" i="1"/>
  <c r="K1658" i="1"/>
  <c r="K1659" i="1" s="1"/>
  <c r="J1562" i="1"/>
  <c r="K1512" i="1"/>
  <c r="K1556" i="1"/>
  <c r="K1653" i="1"/>
  <c r="K1161" i="1"/>
  <c r="K1603" i="1"/>
  <c r="J1603" i="1"/>
  <c r="J1512" i="1"/>
  <c r="J1556" i="1"/>
  <c r="J1161" i="1"/>
  <c r="J1653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<sst xmlns="http://schemas.openxmlformats.org/spreadsheetml/2006/main" count="5309" uniqueCount="2482">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</sst>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1.1229014142953547E-3</v>
          </cell>
          <cell r="H4">
            <v>2.9146958702871729E-4</v>
          </cell>
          <cell r="I4">
            <v>5.6776925250385027E-4</v>
          </cell>
          <cell r="J4">
            <v>4.9814119751984034E-4</v>
          </cell>
          <cell r="K4">
            <v>5.7448167834774338E-4</v>
          </cell>
          <cell r="L4">
            <v>3.0401922685086245</v>
          </cell>
          <cell r="M4">
            <v>3.1376321774779843</v>
          </cell>
          <cell r="N4">
            <v>3.2160954760841647</v>
          </cell>
          <cell r="O4">
            <v>3.2655059190085605</v>
          </cell>
          <cell r="P4">
            <v>3.4121647571916083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3.1999136890986429E-4</v>
          </cell>
          <cell r="H5">
            <v>7.052464014457887E-5</v>
          </cell>
          <cell r="I5">
            <v>1.3212581976231416E-4</v>
          </cell>
          <cell r="J5">
            <v>1.1428490893090623E-4</v>
          </cell>
          <cell r="K5">
            <v>1.3469403399396542E-4</v>
          </cell>
          <cell r="L5">
            <v>2.5390165122569601</v>
          </cell>
          <cell r="M5">
            <v>2.0875883266100401</v>
          </cell>
          <cell r="N5">
            <v>1.9719549578771025</v>
          </cell>
          <cell r="O5">
            <v>1.9146805885233533</v>
          </cell>
          <cell r="P5">
            <v>1.8665828338394557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1.5868080566996701E-4</v>
          </cell>
          <cell r="H6">
            <v>3.9615095745313302E-5</v>
          </cell>
          <cell r="I6">
            <v>7.8971720188673319E-5</v>
          </cell>
          <cell r="J6">
            <v>6.929511241220672E-5</v>
          </cell>
          <cell r="K6">
            <v>7.9800522917724802E-5</v>
          </cell>
          <cell r="L6">
            <v>9.9126842505577947E-2</v>
          </cell>
          <cell r="M6">
            <v>0.21535293349572326</v>
          </cell>
          <cell r="N6">
            <v>0.23150783438622394</v>
          </cell>
          <cell r="O6">
            <v>0.25581229246794324</v>
          </cell>
          <cell r="P6">
            <v>0.28419266318276459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4.6111179125944545E-5</v>
          </cell>
          <cell r="H7">
            <v>2.8173388994420709E-5</v>
          </cell>
          <cell r="I7">
            <v>4.6121396640579323E-5</v>
          </cell>
          <cell r="J7">
            <v>4.2799083871312559E-5</v>
          </cell>
          <cell r="K7">
            <v>4.6768816723039449E-5</v>
          </cell>
          <cell r="L7">
            <v>1.3864387892330892E-4</v>
          </cell>
          <cell r="M7">
            <v>1.2339464248943452E-4</v>
          </cell>
          <cell r="N7">
            <v>1.4860583929667622E-4</v>
          </cell>
          <cell r="O7">
            <v>1.4967538766012635E-4</v>
          </cell>
          <cell r="P7">
            <v>2.0199260257172341E-4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1.6010587014331031E-4</v>
          </cell>
          <cell r="H8">
            <v>3.9819602217321474E-5</v>
          </cell>
          <cell r="I8">
            <v>7.952810324748981E-5</v>
          </cell>
          <cell r="J8">
            <v>6.9768761995529907E-5</v>
          </cell>
          <cell r="K8">
            <v>8.0752390716640318E-5</v>
          </cell>
          <cell r="L8">
            <v>0.11712247739561692</v>
          </cell>
          <cell r="M8">
            <v>0.27097364826113046</v>
          </cell>
          <cell r="N8">
            <v>0.29477153693263741</v>
          </cell>
          <cell r="O8">
            <v>0.33511837939186018</v>
          </cell>
          <cell r="P8">
            <v>0.37187079899593239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1.6077273769269984E-4</v>
          </cell>
          <cell r="H9">
            <v>3.9748800975796085E-5</v>
          </cell>
          <cell r="I9">
            <v>7.9192852747418478E-5</v>
          </cell>
          <cell r="J9">
            <v>6.9430060054027754E-5</v>
          </cell>
          <cell r="K9">
            <v>7.9989970237373336E-5</v>
          </cell>
          <cell r="L9">
            <v>0.11354562551540756</v>
          </cell>
          <cell r="M9">
            <v>0.23624074770136205</v>
          </cell>
          <cell r="N9">
            <v>0.28260501529199028</v>
          </cell>
          <cell r="O9">
            <v>0.30810269911783666</v>
          </cell>
          <cell r="P9">
            <v>0.35146846653850056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1.1817669470074856E-4</v>
          </cell>
          <cell r="H10">
            <v>3.3933711838237865E-5</v>
          </cell>
          <cell r="I10">
            <v>7.2843032320587945E-5</v>
          </cell>
          <cell r="J10">
            <v>6.3235930892384823E-5</v>
          </cell>
          <cell r="K10">
            <v>7.2659198803738415E-5</v>
          </cell>
          <cell r="L10">
            <v>7.2218386361948175E-2</v>
          </cell>
          <cell r="M10">
            <v>0.11213384957543984</v>
          </cell>
          <cell r="N10">
            <v>0.20400802450987723</v>
          </cell>
          <cell r="O10">
            <v>0.19630177792270645</v>
          </cell>
          <cell r="P10">
            <v>0.25406079836273782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1.5903333215099979E-4</v>
          </cell>
          <cell r="H11">
            <v>3.9610799054213586E-5</v>
          </cell>
          <cell r="I11">
            <v>7.8978391861894674E-5</v>
          </cell>
          <cell r="J11">
            <v>6.9300712683581696E-5</v>
          </cell>
          <cell r="K11">
            <v>7.9809719832705833E-5</v>
          </cell>
          <cell r="L11">
            <v>9.9023773322671232E-2</v>
          </cell>
          <cell r="M11">
            <v>0.21521926993988455</v>
          </cell>
          <cell r="N11">
            <v>0.23109949358117157</v>
          </cell>
          <cell r="O11">
            <v>0.25534049798532382</v>
          </cell>
          <cell r="P11">
            <v>0.28378719267962349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1.8305759218278498E-3</v>
          </cell>
          <cell r="G12">
            <v>2.1336316004008033E-3</v>
          </cell>
          <cell r="H12">
            <v>2.1860572653905749E-3</v>
          </cell>
          <cell r="I12">
            <v>0.12967243788345273</v>
          </cell>
          <cell r="J12">
            <v>0.53955574713439991</v>
          </cell>
          <cell r="K12">
            <v>1.6246380315254472</v>
          </cell>
          <cell r="L12">
            <v>2.7089702978420767</v>
          </cell>
          <cell r="M12">
            <v>2.7089702472644119</v>
          </cell>
          <cell r="N12">
            <v>2.7089735451318422</v>
          </cell>
          <cell r="O12">
            <v>2.7089737510271159</v>
          </cell>
          <cell r="P12">
            <v>2.7089728148699255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1.8305759218278498E-3</v>
          </cell>
          <cell r="G13">
            <v>2.1336316004008033E-3</v>
          </cell>
          <cell r="H13">
            <v>2.1860572653905749E-3</v>
          </cell>
          <cell r="I13">
            <v>0.12967243788345273</v>
          </cell>
          <cell r="J13">
            <v>0.53955574713439991</v>
          </cell>
          <cell r="K13">
            <v>1.6246380315254472</v>
          </cell>
          <cell r="L13">
            <v>2.7089702978420767</v>
          </cell>
          <cell r="M13">
            <v>2.7089702472644119</v>
          </cell>
          <cell r="N13">
            <v>2.7089735451318422</v>
          </cell>
          <cell r="O13">
            <v>2.7089737510271159</v>
          </cell>
          <cell r="P13">
            <v>2.7089728148699255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2.2799968552690699E-4</v>
          </cell>
          <cell r="G14">
            <v>7.5406511616688701E-5</v>
          </cell>
          <cell r="H14">
            <v>5.4211956432424303E-2</v>
          </cell>
          <cell r="I14">
            <v>0.113051615584567</v>
          </cell>
          <cell r="J14">
            <v>0.106139100550593</v>
          </cell>
          <cell r="K14">
            <v>1.3211227761227399E-7</v>
          </cell>
          <cell r="L14">
            <v>3.9590718373174202E-7</v>
          </cell>
          <cell r="M14">
            <v>3.7151039408236498E-7</v>
          </cell>
          <cell r="N14">
            <v>1.1983973272747E-6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2.2799968552690699E-4</v>
          </cell>
          <cell r="G15">
            <v>2.2799968552690699E-4</v>
          </cell>
          <cell r="H15">
            <v>2.2799968552690699E-4</v>
          </cell>
          <cell r="I15">
            <v>1.3358614394203E-2</v>
          </cell>
          <cell r="J15">
            <v>5.4515362629567903E-2</v>
          </cell>
          <cell r="K15">
            <v>0.164159131615329</v>
          </cell>
          <cell r="L15">
            <v>0.27370607876472802</v>
          </cell>
          <cell r="M15">
            <v>0.27370619057741602</v>
          </cell>
          <cell r="N15">
            <v>0.27370669625053401</v>
          </cell>
          <cell r="O15">
            <v>0.27370697829458401</v>
          </cell>
          <cell r="P15">
            <v>0.273708176691911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3.268206514928337</v>
          </cell>
          <cell r="F16">
            <v>3.8319828219456928</v>
          </cell>
          <cell r="G16">
            <v>3.7299695656712744</v>
          </cell>
          <cell r="H16">
            <v>3.8831566318464632</v>
          </cell>
          <cell r="I16">
            <v>4.02146741114852</v>
          </cell>
          <cell r="J16">
            <v>4.1342135805108784</v>
          </cell>
          <cell r="K16">
            <v>4.226072806044229</v>
          </cell>
          <cell r="L16">
            <v>4.3121143884379833</v>
          </cell>
          <cell r="M16">
            <v>4.3747963416218276</v>
          </cell>
          <cell r="N16">
            <v>4.4460339035511716</v>
          </cell>
          <cell r="O16">
            <v>4.4462663934571065</v>
          </cell>
          <cell r="P16">
            <v>4.4462740769372839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3.268206514928337</v>
          </cell>
          <cell r="F17">
            <v>3.8319828219456928</v>
          </cell>
          <cell r="G17">
            <v>3.7299695656712744</v>
          </cell>
          <cell r="H17">
            <v>3.8831566318464632</v>
          </cell>
          <cell r="I17">
            <v>4.02146741114852</v>
          </cell>
          <cell r="J17">
            <v>4.1342135805108784</v>
          </cell>
          <cell r="K17">
            <v>4.226072806044229</v>
          </cell>
          <cell r="L17">
            <v>4.3121143884379833</v>
          </cell>
          <cell r="M17">
            <v>4.3747963416218276</v>
          </cell>
          <cell r="N17">
            <v>4.4460339035511716</v>
          </cell>
          <cell r="O17">
            <v>4.4462663934571065</v>
          </cell>
          <cell r="P17">
            <v>4.4462740769372839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0.66996184345003928</v>
          </cell>
          <cell r="F18">
            <v>0.33688445187082094</v>
          </cell>
          <cell r="G18">
            <v>4.9820953311730316E-2</v>
          </cell>
          <cell r="H18">
            <v>0.24376096982005319</v>
          </cell>
          <cell r="I18">
            <v>0.19181439290656696</v>
          </cell>
          <cell r="J18">
            <v>0.66611465559907479</v>
          </cell>
          <cell r="K18">
            <v>0.42319495555955661</v>
          </cell>
          <cell r="L18">
            <v>0.42421431726232295</v>
          </cell>
          <cell r="M18">
            <v>0.3965405434210415</v>
          </cell>
          <cell r="N18">
            <v>0.35988006340967271</v>
          </cell>
          <cell r="O18">
            <v>0.42419579985978312</v>
          </cell>
          <cell r="P18">
            <v>0.42424005106074258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2.0850159092623954</v>
          </cell>
          <cell r="F19">
            <v>0.98174461423098414</v>
          </cell>
          <cell r="G19">
            <v>0.1303942878505476</v>
          </cell>
          <cell r="H19">
            <v>0.51735211242626988</v>
          </cell>
          <cell r="I19">
            <v>0.31217627346959498</v>
          </cell>
          <cell r="J19">
            <v>0.75444685242323095</v>
          </cell>
          <cell r="K19">
            <v>0.4735279131193173</v>
          </cell>
          <cell r="L19">
            <v>0.46886845592151583</v>
          </cell>
          <cell r="M19">
            <v>0.43828165325483642</v>
          </cell>
          <cell r="N19">
            <v>0.397762175347534</v>
          </cell>
          <cell r="O19">
            <v>0.46884798931870925</v>
          </cell>
          <cell r="P19">
            <v>0.46889689854082234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108.076096460364</v>
          </cell>
          <cell r="F20">
            <v>53.981619529578197</v>
          </cell>
          <cell r="G20">
            <v>7.9661208230514804</v>
          </cell>
          <cell r="H20">
            <v>38.191334892635602</v>
          </cell>
          <cell r="I20">
            <v>30.368626789180301</v>
          </cell>
          <cell r="J20">
            <v>104.684844587077</v>
          </cell>
          <cell r="K20">
            <v>66.857974088970707</v>
          </cell>
          <cell r="L20">
            <v>67.116776693131698</v>
          </cell>
          <cell r="M20">
            <v>62.735097396487603</v>
          </cell>
          <cell r="N20">
            <v>56.673677233283399</v>
          </cell>
          <cell r="O20">
            <v>66.856935358671393</v>
          </cell>
          <cell r="P20">
            <v>66.855664773932602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1.9162428450419231</v>
          </cell>
          <cell r="F21">
            <v>0.95712091364500385</v>
          </cell>
          <cell r="G21">
            <v>0.14124327700445891</v>
          </cell>
          <cell r="H21">
            <v>0.67715132788360977</v>
          </cell>
          <cell r="I21">
            <v>0.53845082959539492</v>
          </cell>
          <cell r="J21">
            <v>1.8561142657283201</v>
          </cell>
          <cell r="K21">
            <v>1.1854250724994797</v>
          </cell>
          <cell r="L21">
            <v>1.1900137711548175</v>
          </cell>
          <cell r="M21">
            <v>1.1123244219235395</v>
          </cell>
          <cell r="N21">
            <v>1.0048524332142459</v>
          </cell>
          <cell r="O21">
            <v>1.1854066552955913</v>
          </cell>
          <cell r="P21">
            <v>1.1853841271973882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2.1176529135257099E-7</v>
          </cell>
          <cell r="G22">
            <v>8.5507963711488404E-7</v>
          </cell>
          <cell r="H22">
            <v>7.6171301389476699E-3</v>
          </cell>
          <cell r="I22">
            <v>2.2571619681955299E-2</v>
          </cell>
          <cell r="J22">
            <v>3.7183964878136203E-2</v>
          </cell>
          <cell r="K22">
            <v>1.3235027902358901E-6</v>
          </cell>
          <cell r="L22">
            <v>1.7430695258793701E-3</v>
          </cell>
          <cell r="M22">
            <v>1.5645646072125301E-2</v>
          </cell>
          <cell r="N22">
            <v>2.6767371947719699E-2</v>
          </cell>
          <cell r="O22">
            <v>5.0928417634455696E-3</v>
          </cell>
          <cell r="P22">
            <v>3.8004286888651403E-5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2.5187706446301902E-2</v>
          </cell>
          <cell r="F23">
            <v>1.8628934171802253E-2</v>
          </cell>
          <cell r="G23">
            <v>1.1849652177508274E-2</v>
          </cell>
          <cell r="H23">
            <v>1.121480196365153E-2</v>
          </cell>
          <cell r="I23">
            <v>3.0189474554568916E-2</v>
          </cell>
          <cell r="J23">
            <v>6.7373056664331618E-2</v>
          </cell>
          <cell r="K23">
            <v>6.495824766217137E-2</v>
          </cell>
          <cell r="L23">
            <v>6.1499175301313699E-2</v>
          </cell>
          <cell r="M23">
            <v>5.6498276094526692E-2</v>
          </cell>
          <cell r="N23">
            <v>4.4156377555515013E-2</v>
          </cell>
          <cell r="O23">
            <v>4.9248012337627517E-2</v>
          </cell>
          <cell r="P23">
            <v>4.7542539520039888E-2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6.7990981494712903</v>
          </cell>
          <cell r="F24">
            <v>1.6064912364868237E-4</v>
          </cell>
          <cell r="G24">
            <v>1.4346664481234997E-4</v>
          </cell>
          <cell r="H24">
            <v>6.6246476096522275E-5</v>
          </cell>
          <cell r="I24">
            <v>9.6596302775966823E-5</v>
          </cell>
          <cell r="J24">
            <v>1.1040324108097424E-4</v>
          </cell>
          <cell r="K24">
            <v>1.1129109634370296E-4</v>
          </cell>
          <cell r="L24">
            <v>1.0061068589067583E-4</v>
          </cell>
          <cell r="M24">
            <v>8.9389386843128786E-5</v>
          </cell>
          <cell r="N24">
            <v>1.0430528994525941E-4</v>
          </cell>
          <cell r="O24">
            <v>1.0074569518445754E-4</v>
          </cell>
          <cell r="P24">
            <v>1.7394062212064813E-4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6.7990981494712903</v>
          </cell>
          <cell r="F25">
            <v>1.6064912364868237E-4</v>
          </cell>
          <cell r="G25">
            <v>1.4346664481234997E-4</v>
          </cell>
          <cell r="H25">
            <v>6.6246476096522275E-5</v>
          </cell>
          <cell r="I25">
            <v>9.6596302775966823E-5</v>
          </cell>
          <cell r="J25">
            <v>1.1040324108097424E-4</v>
          </cell>
          <cell r="K25">
            <v>1.1129109634370296E-4</v>
          </cell>
          <cell r="L25">
            <v>1.0061068589067583E-4</v>
          </cell>
          <cell r="M25">
            <v>8.9389386843128786E-5</v>
          </cell>
          <cell r="N25">
            <v>1.0430528994525941E-4</v>
          </cell>
          <cell r="O25">
            <v>1.0074569518445754E-4</v>
          </cell>
          <cell r="P25">
            <v>1.7394062212064813E-4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6.6729303588924895E-7</v>
          </cell>
          <cell r="F26">
            <v>5.7031715951406795E-7</v>
          </cell>
          <cell r="G26">
            <v>6.7135687752453701E-7</v>
          </cell>
          <cell r="H26">
            <v>7.3219883867468797E-7</v>
          </cell>
          <cell r="I26">
            <v>8.1538879128397897E-7</v>
          </cell>
          <cell r="J26">
            <v>9.5467131742376103E-7</v>
          </cell>
          <cell r="K26">
            <v>8.7256555984271204E-7</v>
          </cell>
          <cell r="L26">
            <v>2.5315461633856398E-6</v>
          </cell>
          <cell r="M26">
            <v>2.1071508989240798E-6</v>
          </cell>
          <cell r="N26">
            <v>1.21219873613429E-4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1.4617955903052045</v>
          </cell>
          <cell r="F27">
            <v>1.802468216101083E-4</v>
          </cell>
          <cell r="G27">
            <v>1.7893365927990068E-4</v>
          </cell>
          <cell r="H27">
            <v>1.7850414205566878E-4</v>
          </cell>
          <cell r="I27">
            <v>1.7894367121207289E-4</v>
          </cell>
          <cell r="J27">
            <v>1.78669922181518E-4</v>
          </cell>
          <cell r="K27">
            <v>1.7884987188776513E-4</v>
          </cell>
          <cell r="L27">
            <v>1.7895447542026766E-4</v>
          </cell>
          <cell r="M27">
            <v>1.7892138678354819E-4</v>
          </cell>
          <cell r="N27">
            <v>1.8129644440723069E-4</v>
          </cell>
          <cell r="O27">
            <v>1.8192238147252127E-4</v>
          </cell>
          <cell r="P27">
            <v>3.024259085258052E-4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3.5563828758211245E-4</v>
          </cell>
          <cell r="F28">
            <v>3.5536646253102642E-4</v>
          </cell>
          <cell r="G28">
            <v>3.5653388166051149E-4</v>
          </cell>
          <cell r="H28">
            <v>3.2664679011794491E-2</v>
          </cell>
          <cell r="I28">
            <v>5.8613240676853043E-2</v>
          </cell>
          <cell r="J28">
            <v>2.4891250258694285E-2</v>
          </cell>
          <cell r="K28">
            <v>3.2914903853529631E-2</v>
          </cell>
          <cell r="L28">
            <v>6.5824500717656845E-2</v>
          </cell>
          <cell r="M28">
            <v>6.8040702741281142E-2</v>
          </cell>
          <cell r="N28">
            <v>8.5389004712437391E-2</v>
          </cell>
          <cell r="O28">
            <v>6.5642485559849528E-2</v>
          </cell>
          <cell r="P28">
            <v>8.4037688189609758E-2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3.5563828758211212E-4</v>
          </cell>
          <cell r="F29">
            <v>3.5536646253102582E-4</v>
          </cell>
          <cell r="G29">
            <v>3.5653388166051106E-4</v>
          </cell>
          <cell r="H29">
            <v>3.2664679011794463E-2</v>
          </cell>
          <cell r="I29">
            <v>5.861324067685298E-2</v>
          </cell>
          <cell r="J29">
            <v>2.4891250258694261E-2</v>
          </cell>
          <cell r="K29">
            <v>3.291490385352959E-2</v>
          </cell>
          <cell r="L29">
            <v>6.5824500717656789E-2</v>
          </cell>
          <cell r="M29">
            <v>6.8040702741281073E-2</v>
          </cell>
          <cell r="N29">
            <v>8.5389004712437308E-2</v>
          </cell>
          <cell r="O29">
            <v>6.5642485559849431E-2</v>
          </cell>
          <cell r="P29">
            <v>8.4037688189609674E-2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3.9342455392081868E-4</v>
          </cell>
          <cell r="F30">
            <v>3.9315919292932244E-4</v>
          </cell>
          <cell r="G30">
            <v>3.9437966498454739E-4</v>
          </cell>
          <cell r="H30">
            <v>3.6122795361882371E-2</v>
          </cell>
          <cell r="I30">
            <v>6.481839608038574E-2</v>
          </cell>
          <cell r="J30">
            <v>2.752638148330646E-2</v>
          </cell>
          <cell r="K30">
            <v>3.6399472777202797E-2</v>
          </cell>
          <cell r="L30">
            <v>7.2793214521417099E-2</v>
          </cell>
          <cell r="M30">
            <v>7.5243915078981247E-2</v>
          </cell>
          <cell r="N30">
            <v>9.4429021532295057E-2</v>
          </cell>
          <cell r="O30">
            <v>7.2591881558280308E-2</v>
          </cell>
          <cell r="P30">
            <v>9.2934644374049039E-2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3.9342455392081868E-4</v>
          </cell>
          <cell r="F31">
            <v>3.9315919292932244E-4</v>
          </cell>
          <cell r="G31">
            <v>3.9437966498454739E-4</v>
          </cell>
          <cell r="H31">
            <v>3.6122795361882371E-2</v>
          </cell>
          <cell r="I31">
            <v>6.481839608038574E-2</v>
          </cell>
          <cell r="J31">
            <v>2.752638148330646E-2</v>
          </cell>
          <cell r="K31">
            <v>3.6399472777202797E-2</v>
          </cell>
          <cell r="L31">
            <v>7.2793214521417099E-2</v>
          </cell>
          <cell r="M31">
            <v>7.5243915078981247E-2</v>
          </cell>
          <cell r="N31">
            <v>9.4429021532295057E-2</v>
          </cell>
          <cell r="O31">
            <v>7.2591881558280308E-2</v>
          </cell>
          <cell r="P31">
            <v>9.2934644374049039E-2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1.4321338990089301E-4</v>
          </cell>
          <cell r="F32">
            <v>2.2797422963165299E-7</v>
          </cell>
          <cell r="G32">
            <v>6.2099415597591604E-7</v>
          </cell>
          <cell r="H32">
            <v>2.4107619305831302E-2</v>
          </cell>
          <cell r="I32">
            <v>8.5988843466682397E-4</v>
          </cell>
          <cell r="J32">
            <v>6.1921042997012199E-3</v>
          </cell>
          <cell r="K32">
            <v>9.2960719137310504E-3</v>
          </cell>
          <cell r="L32">
            <v>1.5558669478070501E-2</v>
          </cell>
          <cell r="M32">
            <v>8.1347232423651297E-3</v>
          </cell>
          <cell r="N32">
            <v>1.8874456397169E-2</v>
          </cell>
          <cell r="O32">
            <v>6.5748085927283904E-3</v>
          </cell>
          <cell r="P32">
            <v>1.5111994701904399E-2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1.4559475057404836E-4</v>
          </cell>
          <cell r="F33">
            <v>1.4575664390144055E-4</v>
          </cell>
          <cell r="G33">
            <v>1.4625142255301419E-4</v>
          </cell>
          <cell r="H33">
            <v>2.4213034178533609E-2</v>
          </cell>
          <cell r="I33">
            <v>2.4967703315425645E-2</v>
          </cell>
          <cell r="J33">
            <v>1.2114388268353461E-2</v>
          </cell>
          <cell r="K33">
            <v>1.5933893085082657E-2</v>
          </cell>
          <cell r="L33">
            <v>2.6969634836634927E-2</v>
          </cell>
          <cell r="M33">
            <v>2.787467332281943E-2</v>
          </cell>
          <cell r="N33">
            <v>3.4980213881508397E-2</v>
          </cell>
          <cell r="O33">
            <v>2.6889837676937513E-2</v>
          </cell>
          <cell r="P33">
            <v>3.4423950522099171E-2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5.9789583948403324E-6</v>
          </cell>
          <cell r="F34">
            <v>2.3975321893452136E-5</v>
          </cell>
          <cell r="G34">
            <v>4.4006708174243719E-3</v>
          </cell>
          <cell r="H34">
            <v>0.13862206917238795</v>
          </cell>
          <cell r="I34">
            <v>1.0977598451526192</v>
          </cell>
          <cell r="J34">
            <v>2.0782130647414396</v>
          </cell>
          <cell r="K34">
            <v>1.4172169061271187E-5</v>
          </cell>
          <cell r="L34">
            <v>2.9230098745785576E-5</v>
          </cell>
          <cell r="M34">
            <v>4.8541091246671964E-3</v>
          </cell>
          <cell r="N34">
            <v>9.7550840744818051E-3</v>
          </cell>
          <cell r="O34">
            <v>9.7826615424183583E-3</v>
          </cell>
          <cell r="P34">
            <v>2.0498178962713134E-2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5.9789583948403256E-6</v>
          </cell>
          <cell r="F35">
            <v>2.3955741210980807E-5</v>
          </cell>
          <cell r="G35">
            <v>4.3950577168919416E-3</v>
          </cell>
          <cell r="H35">
            <v>0.13862206917238823</v>
          </cell>
          <cell r="I35">
            <v>1.0965401119913407</v>
          </cell>
          <cell r="J35">
            <v>2.0782130647414423</v>
          </cell>
          <cell r="K35">
            <v>1.4158329052422301E-5</v>
          </cell>
          <cell r="L35">
            <v>2.9230098745785576E-5</v>
          </cell>
          <cell r="M35">
            <v>4.8541091246671964E-3</v>
          </cell>
          <cell r="N35">
            <v>9.7550840744818051E-3</v>
          </cell>
          <cell r="O35">
            <v>9.78266154241836E-3</v>
          </cell>
          <cell r="P35">
            <v>2.0498178962713134E-2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4.9209840902157212E-6</v>
          </cell>
          <cell r="F36">
            <v>2.913288536154513E-5</v>
          </cell>
          <cell r="G36">
            <v>5.2386845214910825E-3</v>
          </cell>
          <cell r="H36">
            <v>0.15933570314918391</v>
          </cell>
          <cell r="I36">
            <v>1.219733105749782</v>
          </cell>
          <cell r="J36">
            <v>2.2346377040230463</v>
          </cell>
          <cell r="K36">
            <v>1.4172169061271187E-5</v>
          </cell>
          <cell r="L36">
            <v>2.9230098745785576E-5</v>
          </cell>
          <cell r="M36">
            <v>4.9031149003222795E-3</v>
          </cell>
          <cell r="N36">
            <v>9.8536202772554985E-3</v>
          </cell>
          <cell r="O36">
            <v>9.8814634906489104E-3</v>
          </cell>
          <cell r="P36">
            <v>2.0705504658342217E-2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4.9209840902157212E-6</v>
          </cell>
          <cell r="F37">
            <v>2.913288536154513E-5</v>
          </cell>
          <cell r="G37">
            <v>5.2386845214910825E-3</v>
          </cell>
          <cell r="H37">
            <v>0.15933570314918391</v>
          </cell>
          <cell r="I37">
            <v>1.219733105749782</v>
          </cell>
          <cell r="J37">
            <v>2.2346377040230463</v>
          </cell>
          <cell r="K37">
            <v>1.4172169061271187E-5</v>
          </cell>
          <cell r="L37">
            <v>2.9230098745785576E-5</v>
          </cell>
          <cell r="M37">
            <v>4.9031149003222795E-3</v>
          </cell>
          <cell r="N37">
            <v>9.8536202772554985E-3</v>
          </cell>
          <cell r="O37">
            <v>9.8814634906489104E-3</v>
          </cell>
          <cell r="P37">
            <v>2.0705504658342217E-2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7.8650697382808899E-4</v>
          </cell>
          <cell r="F38">
            <v>9.3434858492406897E-6</v>
          </cell>
          <cell r="G38">
            <v>1.12647363940046E-5</v>
          </cell>
          <cell r="H38">
            <v>3.4085793161843903E-2</v>
          </cell>
          <cell r="I38">
            <v>3.4375113760887803E-2</v>
          </cell>
          <cell r="J38">
            <v>6.7700340545810006E-2</v>
          </cell>
          <cell r="K38">
            <v>4.9820039123463396E-6</v>
          </cell>
          <cell r="L38">
            <v>4.4680654312045903E-5</v>
          </cell>
          <cell r="M38">
            <v>4.4515371021811403E-4</v>
          </cell>
          <cell r="N38">
            <v>7.5537662382986904E-4</v>
          </cell>
          <cell r="O38">
            <v>3.8269286768182797E-5</v>
          </cell>
          <cell r="P38">
            <v>1.4705727012354101E-3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7.8650697382808899E-4</v>
          </cell>
          <cell r="F39">
            <v>7.9482354605824458E-4</v>
          </cell>
          <cell r="G39">
            <v>8.0346833464226529E-4</v>
          </cell>
          <cell r="H39">
            <v>3.4882875967375215E-2</v>
          </cell>
          <cell r="I39">
            <v>6.8659034012201664E-2</v>
          </cell>
          <cell r="J39">
            <v>0.12967448068098142</v>
          </cell>
          <cell r="K39">
            <v>1.2962708839890091E-3</v>
          </cell>
          <cell r="L39">
            <v>1.3040270452965991E-3</v>
          </cell>
          <cell r="M39">
            <v>6.8093251161509966E-4</v>
          </cell>
          <cell r="N39">
            <v>1.2365104174878302E-3</v>
          </cell>
          <cell r="O39">
            <v>1.0915510206826915E-3</v>
          </cell>
          <cell r="P39">
            <v>2.2541514263318082E-3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3.5236534479283051E-4</v>
          </cell>
          <cell r="H40">
            <v>1.3598415338555232E-4</v>
          </cell>
          <cell r="I40">
            <v>2.5441731807701476E-4</v>
          </cell>
          <cell r="J40">
            <v>2.1707721427184116E-4</v>
          </cell>
          <cell r="K40">
            <v>2.2177077871288377E-4</v>
          </cell>
          <cell r="L40">
            <v>6.9136902113628538E-4</v>
          </cell>
          <cell r="M40">
            <v>3.5332520004298661E-4</v>
          </cell>
          <cell r="N40">
            <v>7.1522203374713839E-4</v>
          </cell>
          <cell r="O40">
            <v>5.5448310989974657E-4</v>
          </cell>
          <cell r="P40">
            <v>1.2522333369667966E-3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9.9377730264659365E-5</v>
          </cell>
          <cell r="H41">
            <v>3.5384441287753069E-5</v>
          </cell>
          <cell r="I41">
            <v>6.3460343807354879E-5</v>
          </cell>
          <cell r="J41">
            <v>5.3642681661844998E-5</v>
          </cell>
          <cell r="K41">
            <v>5.4975893768951428E-5</v>
          </cell>
          <cell r="L41">
            <v>1.8394568519300886E-4</v>
          </cell>
          <cell r="M41">
            <v>9.2430978768229938E-5</v>
          </cell>
          <cell r="N41">
            <v>1.9048399853793628E-4</v>
          </cell>
          <cell r="O41">
            <v>1.4575190968748195E-4</v>
          </cell>
          <cell r="P41">
            <v>3.3424376336426234E-4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4.1725150321146994E-5</v>
          </cell>
          <cell r="H42">
            <v>1.6236718075608931E-5</v>
          </cell>
          <cell r="I42">
            <v>3.0575152399640411E-5</v>
          </cell>
          <cell r="J42">
            <v>2.6081402675014626E-5</v>
          </cell>
          <cell r="K42">
            <v>2.5982568435548834E-5</v>
          </cell>
          <cell r="L42">
            <v>7.857150873723309E-5</v>
          </cell>
          <cell r="M42">
            <v>3.9236633152046493E-5</v>
          </cell>
          <cell r="N42">
            <v>8.0341715921366903E-5</v>
          </cell>
          <cell r="O42">
            <v>6.1876542379689787E-5</v>
          </cell>
          <cell r="P42">
            <v>1.3992351264728817E-4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2.259751096692054E-5</v>
          </cell>
          <cell r="H43">
            <v>1.3202422775824203E-5</v>
          </cell>
          <cell r="I43">
            <v>2.2542100429751668E-5</v>
          </cell>
          <cell r="J43">
            <v>1.9950086235005143E-5</v>
          </cell>
          <cell r="K43">
            <v>2.0055951824837274E-5</v>
          </cell>
          <cell r="L43">
            <v>4.7246118132486006E-5</v>
          </cell>
          <cell r="M43">
            <v>2.873000182317144E-5</v>
          </cell>
          <cell r="N43">
            <v>4.9706872271030845E-5</v>
          </cell>
          <cell r="O43">
            <v>4.2110970384693466E-5</v>
          </cell>
          <cell r="P43">
            <v>7.8470923518500266E-5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4.2016120347745203E-5</v>
          </cell>
          <cell r="H44">
            <v>1.6282214041030509E-5</v>
          </cell>
          <cell r="I44">
            <v>3.110792587778728E-5</v>
          </cell>
          <cell r="J44">
            <v>2.6531867168600925E-5</v>
          </cell>
          <cell r="K44">
            <v>2.7056453916430555E-5</v>
          </cell>
          <cell r="L44">
            <v>8.4473053526832329E-5</v>
          </cell>
          <cell r="M44">
            <v>4.2257669073278313E-5</v>
          </cell>
          <cell r="N44">
            <v>8.6958060769288639E-5</v>
          </cell>
          <cell r="O44">
            <v>6.7476418485923475E-5</v>
          </cell>
          <cell r="P44">
            <v>1.5075190046948952E-4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5.512844879298117E-5</v>
          </cell>
          <cell r="H45">
            <v>2.0107289103092976E-5</v>
          </cell>
          <cell r="I45">
            <v>3.9103963758485535E-5</v>
          </cell>
          <cell r="J45">
            <v>3.343866489135105E-5</v>
          </cell>
          <cell r="K45">
            <v>3.4903847661767412E-5</v>
          </cell>
          <cell r="L45">
            <v>1.1557100392647419E-4</v>
          </cell>
          <cell r="M45">
            <v>5.848427852960413E-5</v>
          </cell>
          <cell r="N45">
            <v>1.186960758619204E-4</v>
          </cell>
          <cell r="O45">
            <v>9.1724654356614417E-5</v>
          </cell>
          <cell r="P45">
            <v>2.1281411456904961E-4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4.9733506843405489E-5</v>
          </cell>
          <cell r="H46">
            <v>1.8493777349834039E-5</v>
          </cell>
          <cell r="I46">
            <v>3.701772199751636E-5</v>
          </cell>
          <cell r="J46">
            <v>3.1318507361240796E-5</v>
          </cell>
          <cell r="K46">
            <v>3.2774572852682406E-5</v>
          </cell>
          <cell r="L46">
            <v>1.0293940190213567E-4</v>
          </cell>
          <cell r="M46">
            <v>5.2944941953827106E-5</v>
          </cell>
          <cell r="N46">
            <v>1.0872040676564782E-4</v>
          </cell>
          <cell r="O46">
            <v>8.3666048850677553E-5</v>
          </cell>
          <cell r="P46">
            <v>1.9604533204190262E-4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4.1757761328024238E-5</v>
          </cell>
          <cell r="H47">
            <v>1.623566863806499E-5</v>
          </cell>
          <cell r="I47">
            <v>3.0582531991824501E-5</v>
          </cell>
          <cell r="J47">
            <v>2.608797997946759E-5</v>
          </cell>
          <cell r="K47">
            <v>2.5994754075914391E-5</v>
          </cell>
          <cell r="L47">
            <v>7.8615004696529344E-5</v>
          </cell>
          <cell r="M47">
            <v>3.9233513271193812E-5</v>
          </cell>
          <cell r="N47">
            <v>8.0307269158945446E-5</v>
          </cell>
          <cell r="O47">
            <v>6.1868405721378827E-5</v>
          </cell>
          <cell r="P47">
            <v>1.3997283160626173E-4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0.46997141739737536</v>
          </cell>
          <cell r="K48">
            <v>0.52386557585158167</v>
          </cell>
          <cell r="L48">
            <v>0.5278760113351102</v>
          </cell>
          <cell r="M48">
            <v>0.57864295817696887</v>
          </cell>
          <cell r="N48">
            <v>2.5509323524660021</v>
          </cell>
          <cell r="O48">
            <v>2.5511875380299012</v>
          </cell>
          <cell r="P48">
            <v>2.549679614586525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0.47471860343169231</v>
          </cell>
          <cell r="K49">
            <v>0.5291571473248301</v>
          </cell>
          <cell r="L49">
            <v>0.53320809225768706</v>
          </cell>
          <cell r="M49">
            <v>0.58448783654239322</v>
          </cell>
          <cell r="N49">
            <v>2.5766993459252538</v>
          </cell>
          <cell r="O49">
            <v>2.5769571091211123</v>
          </cell>
          <cell r="P49">
            <v>2.5754339541278055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2.14785049384571E-7</v>
          </cell>
          <cell r="I50">
            <v>5.6976999957640396E-7</v>
          </cell>
          <cell r="J50">
            <v>2.9207160771861099E-2</v>
          </cell>
          <cell r="K50">
            <v>1.02456369450908E-5</v>
          </cell>
          <cell r="L50">
            <v>3.9809238478715299E-3</v>
          </cell>
          <cell r="M50">
            <v>1.02902490223418E-2</v>
          </cell>
          <cell r="N50">
            <v>0.106974758373999</v>
          </cell>
          <cell r="O50">
            <v>2.7490126057566001E-2</v>
          </cell>
          <cell r="P50">
            <v>1.6628930945884899E-5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2.14785049384571E-7</v>
          </cell>
          <cell r="I51">
            <v>7.8455504896097504E-7</v>
          </cell>
          <cell r="J51">
            <v>2.9207945326910099E-2</v>
          </cell>
          <cell r="K51">
            <v>2.9218190963855199E-2</v>
          </cell>
          <cell r="L51">
            <v>3.3199114811726702E-2</v>
          </cell>
          <cell r="M51">
            <v>4.3489363834068498E-2</v>
          </cell>
          <cell r="N51">
            <v>0.15046412220806701</v>
          </cell>
          <cell r="O51">
            <v>0.17795418017583201</v>
          </cell>
          <cell r="P51">
            <v>0.17797066241153001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3.5424459821507587E-4</v>
          </cell>
          <cell r="F52">
            <v>3.5396999901814456E-4</v>
          </cell>
          <cell r="G52">
            <v>3.5518527761796171E-4</v>
          </cell>
          <cell r="H52">
            <v>6.5857420416611509E-2</v>
          </cell>
          <cell r="I52">
            <v>0.18034992792981855</v>
          </cell>
          <cell r="J52">
            <v>0.27795615717073857</v>
          </cell>
          <cell r="K52">
            <v>0.31062200084610003</v>
          </cell>
          <cell r="L52">
            <v>0.33992892780121498</v>
          </cell>
          <cell r="M52">
            <v>0.37645518013706986</v>
          </cell>
          <cell r="N52">
            <v>0.33241398773745057</v>
          </cell>
          <cell r="O52">
            <v>0.42342030551288706</v>
          </cell>
          <cell r="P52">
            <v>0.38937168865032651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3.5424459821507544E-4</v>
          </cell>
          <cell r="F53">
            <v>3.5396999901814407E-4</v>
          </cell>
          <cell r="G53">
            <v>3.5518527761796133E-4</v>
          </cell>
          <cell r="H53">
            <v>6.585742041661144E-2</v>
          </cell>
          <cell r="I53">
            <v>0.18034992792981844</v>
          </cell>
          <cell r="J53">
            <v>0.27795615717073835</v>
          </cell>
          <cell r="K53">
            <v>0.31062200084609981</v>
          </cell>
          <cell r="L53">
            <v>0.33992892780121464</v>
          </cell>
          <cell r="M53">
            <v>0.37645518013706952</v>
          </cell>
          <cell r="N53">
            <v>0.33241398773745023</v>
          </cell>
          <cell r="O53">
            <v>0.42342030551288667</v>
          </cell>
          <cell r="P53">
            <v>0.38937168865032623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3.9188332191276417E-4</v>
          </cell>
          <cell r="F54">
            <v>3.9161489309102332E-4</v>
          </cell>
          <cell r="G54">
            <v>3.9288829124965757E-4</v>
          </cell>
          <cell r="H54">
            <v>7.2829479610854397E-2</v>
          </cell>
          <cell r="I54">
            <v>0.19944271293992183</v>
          </cell>
          <cell r="J54">
            <v>0.30738195296062076</v>
          </cell>
          <cell r="K54">
            <v>0.34350597416149026</v>
          </cell>
          <cell r="L54">
            <v>0.37591565046008613</v>
          </cell>
          <cell r="M54">
            <v>0.41630862663528789</v>
          </cell>
          <cell r="N54">
            <v>0.36760525407561262</v>
          </cell>
          <cell r="O54">
            <v>0.46824577844294363</v>
          </cell>
          <cell r="P54">
            <v>0.43059276618471559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3.9188332191276417E-4</v>
          </cell>
          <cell r="F55">
            <v>3.9161489309102332E-4</v>
          </cell>
          <cell r="G55">
            <v>3.9288829124965757E-4</v>
          </cell>
          <cell r="H55">
            <v>7.2829479610854397E-2</v>
          </cell>
          <cell r="I55">
            <v>0.19944271293992183</v>
          </cell>
          <cell r="J55">
            <v>0.30738195296062076</v>
          </cell>
          <cell r="K55">
            <v>0.34350597416149026</v>
          </cell>
          <cell r="L55">
            <v>0.37591565046008613</v>
          </cell>
          <cell r="M55">
            <v>0.41630862663528789</v>
          </cell>
          <cell r="N55">
            <v>0.36760525407561262</v>
          </cell>
          <cell r="O55">
            <v>0.46824577844294363</v>
          </cell>
          <cell r="P55">
            <v>0.43059276618471559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1.4290785101779701E-4</v>
          </cell>
          <cell r="F56">
            <v>2.2748104460520501E-7</v>
          </cell>
          <cell r="G56">
            <v>6.1868021473162705E-7</v>
          </cell>
          <cell r="H56">
            <v>5.9877569067008703E-2</v>
          </cell>
          <cell r="I56">
            <v>4.7033602840421199E-2</v>
          </cell>
          <cell r="J56">
            <v>0.102079578484226</v>
          </cell>
          <cell r="K56">
            <v>3.6903372791457598E-2</v>
          </cell>
          <cell r="L56">
            <v>6.9031727893931499E-2</v>
          </cell>
          <cell r="M56">
            <v>7.4260437704178298E-2</v>
          </cell>
          <cell r="N56">
            <v>2.7260392953446601E-2</v>
          </cell>
          <cell r="O56">
            <v>0.135287950739996</v>
          </cell>
          <cell r="P56">
            <v>5.8899004144146302E-3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1.4503072380401541E-4</v>
          </cell>
          <cell r="F57">
            <v>1.4519275135493732E-4</v>
          </cell>
          <cell r="G57">
            <v>1.4568575272247202E-4</v>
          </cell>
          <cell r="H57">
            <v>5.9982757261845335E-2</v>
          </cell>
          <cell r="I57">
            <v>0.10691136633518238</v>
          </cell>
          <cell r="J57">
            <v>0.16168715694916108</v>
          </cell>
          <cell r="K57">
            <v>0.16337024690585331</v>
          </cell>
          <cell r="L57">
            <v>0.14080489020482717</v>
          </cell>
          <cell r="M57">
            <v>0.15989150481224867</v>
          </cell>
          <cell r="N57">
            <v>0.13688845484154938</v>
          </cell>
          <cell r="O57">
            <v>0.17570122824166759</v>
          </cell>
          <cell r="P57">
            <v>0.15957435473976647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2.0852343237761062</v>
          </cell>
          <cell r="K58">
            <v>4.2715843153671331</v>
          </cell>
          <cell r="L58">
            <v>4.4441159732804261</v>
          </cell>
          <cell r="M58">
            <v>4.4441160837049472</v>
          </cell>
          <cell r="N58">
            <v>4.4441158966178458</v>
          </cell>
          <cell r="O58">
            <v>4.4441156842850393</v>
          </cell>
          <cell r="P58">
            <v>4.4441158842027075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535.33617111921887</v>
          </cell>
          <cell r="K59">
            <v>1096.6314749032872</v>
          </cell>
          <cell r="L59">
            <v>1140.9250279543892</v>
          </cell>
          <cell r="M59">
            <v>1140.9250563033552</v>
          </cell>
          <cell r="N59">
            <v>1140.9250082730268</v>
          </cell>
          <cell r="O59">
            <v>1140.9249537614394</v>
          </cell>
          <cell r="P59">
            <v>1140.925005085722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-535.33617111921899</v>
          </cell>
          <cell r="K60">
            <v>-1096.6314749032899</v>
          </cell>
          <cell r="L60">
            <v>-1140.9250279543901</v>
          </cell>
          <cell r="M60">
            <v>-1140.92505630336</v>
          </cell>
          <cell r="N60">
            <v>-1140.92500827303</v>
          </cell>
          <cell r="O60">
            <v>-1140.9249537614401</v>
          </cell>
          <cell r="P60">
            <v>-1140.9250050857199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578.14428668232495</v>
          </cell>
          <cell r="K61">
            <v>1172.5975505618101</v>
          </cell>
          <cell r="L61">
            <v>1207.99902908442</v>
          </cell>
          <cell r="M61">
            <v>1207.9990591000001</v>
          </cell>
          <cell r="N61">
            <v>1207.9990082460099</v>
          </cell>
          <cell r="O61">
            <v>1207.9989505297301</v>
          </cell>
          <cell r="P61">
            <v>1207.99900487132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6.2300030892491947</v>
          </cell>
          <cell r="K62">
            <v>12.63574946726084</v>
          </cell>
          <cell r="L62">
            <v>13.017230916857965</v>
          </cell>
          <cell r="M62">
            <v>13.01723124030169</v>
          </cell>
          <cell r="N62">
            <v>13.017230692306098</v>
          </cell>
          <cell r="O62">
            <v>13.017230070363464</v>
          </cell>
          <cell r="P62">
            <v>13.017230655940994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0.128837028507402</v>
          </cell>
          <cell r="K63">
            <v>5.7122097132891701E-2</v>
          </cell>
          <cell r="L63">
            <v>8.2929225255082103E-8</v>
          </cell>
          <cell r="M63">
            <v>4.3071747828189401E-8</v>
          </cell>
          <cell r="N63">
            <v>3.8226072852884802E-7</v>
          </cell>
          <cell r="O63">
            <v>1.25911207417543E-6</v>
          </cell>
          <cell r="P63">
            <v>0.108667456083961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0.128837028507402</v>
          </cell>
          <cell r="K64">
            <v>0.18595911538729842</v>
          </cell>
          <cell r="L64">
            <v>0.18595913442058287</v>
          </cell>
          <cell r="M64">
            <v>0.18595907331254696</v>
          </cell>
          <cell r="N64">
            <v>0.18595929180774812</v>
          </cell>
          <cell r="O64">
            <v>0.16579098596892161</v>
          </cell>
          <cell r="P64">
            <v>0.16579093691628036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5.4452747826499039E-2</v>
          </cell>
          <cell r="G65">
            <v>7.0529767183063516E-2</v>
          </cell>
          <cell r="H65">
            <v>0.11352607046352128</v>
          </cell>
          <cell r="I65">
            <v>0.17684896553566176</v>
          </cell>
          <cell r="J65">
            <v>0.2517148421305605</v>
          </cell>
          <cell r="K65">
            <v>0.34418322519861144</v>
          </cell>
          <cell r="L65">
            <v>0.45636680712655098</v>
          </cell>
          <cell r="M65">
            <v>0.47964629967099198</v>
          </cell>
          <cell r="N65">
            <v>0.50411337432068826</v>
          </cell>
          <cell r="O65">
            <v>0.52982878717238147</v>
          </cell>
          <cell r="P65">
            <v>0.55685676010733531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2.0620131639957151</v>
          </cell>
          <cell r="F66">
            <v>3.82699360835475</v>
          </cell>
          <cell r="G66">
            <v>4.0487884673876513</v>
          </cell>
          <cell r="H66">
            <v>3.1979796387110739</v>
          </cell>
          <cell r="I66">
            <v>3.153364419202926</v>
          </cell>
          <cell r="J66">
            <v>3.0253427391609478</v>
          </cell>
          <cell r="K66">
            <v>3.7826171773043464</v>
          </cell>
          <cell r="L66">
            <v>3.7533079116746006</v>
          </cell>
          <cell r="M66">
            <v>3.6154507927287942</v>
          </cell>
          <cell r="N66">
            <v>3.4774539370526756</v>
          </cell>
          <cell r="O66">
            <v>3.4787949942963681</v>
          </cell>
          <cell r="P66">
            <v>2.3848017399423731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1.9040537550875132</v>
          </cell>
          <cell r="F67">
            <v>3.5391861106658302</v>
          </cell>
          <cell r="G67">
            <v>3.5397910239870267</v>
          </cell>
          <cell r="H67">
            <v>1.7557674703064636</v>
          </cell>
          <cell r="I67">
            <v>1.7557368384096776</v>
          </cell>
          <cell r="J67">
            <v>2.3804131837240461</v>
          </cell>
          <cell r="K67">
            <v>2.6813933365018263</v>
          </cell>
          <cell r="L67">
            <v>2.5793971039190264</v>
          </cell>
          <cell r="M67">
            <v>2.4125222275667264</v>
          </cell>
          <cell r="N67">
            <v>2.2793415583732983</v>
          </cell>
          <cell r="O67">
            <v>2.2802293537752458</v>
          </cell>
          <cell r="P67">
            <v>2.1245609922320758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4.3739342313265297</v>
          </cell>
          <cell r="F68">
            <v>1.8007151352949677</v>
          </cell>
          <cell r="G68">
            <v>1.8007151802204584</v>
          </cell>
          <cell r="H68">
            <v>1.8007152244419851</v>
          </cell>
          <cell r="I68">
            <v>1.8007152867697211</v>
          </cell>
          <cell r="J68">
            <v>1.8007154219744825</v>
          </cell>
          <cell r="K68">
            <v>1.8007150777465715</v>
          </cell>
          <cell r="L68">
            <v>1.8007145639322737</v>
          </cell>
          <cell r="M68">
            <v>1.8007144520851206</v>
          </cell>
          <cell r="N68">
            <v>1.8007143356078117</v>
          </cell>
          <cell r="O68">
            <v>1.8007145260419619</v>
          </cell>
          <cell r="P68">
            <v>1.8007158922033244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0.35008142959312044</v>
          </cell>
          <cell r="G69">
            <v>0.38254329236972745</v>
          </cell>
          <cell r="H69">
            <v>0.44347233497910921</v>
          </cell>
          <cell r="I69">
            <v>0.51410603860595327</v>
          </cell>
          <cell r="J69">
            <v>0.59598992189010536</v>
          </cell>
          <cell r="K69">
            <v>0.69091513517944914</v>
          </cell>
          <cell r="L69">
            <v>0.8009590351280913</v>
          </cell>
          <cell r="M69">
            <v>0.92853017146362671</v>
          </cell>
          <cell r="N69">
            <v>1.0764206275533934</v>
          </cell>
          <cell r="O69">
            <v>1.2478663512960555</v>
          </cell>
          <cell r="P69">
            <v>1.4466201648540831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9.218729320979751</v>
          </cell>
          <cell r="F70">
            <v>10.579904231092161</v>
          </cell>
          <cell r="G70">
            <v>10.855215630165906</v>
          </cell>
          <cell r="H70">
            <v>8.0341074938773147</v>
          </cell>
          <cell r="I70">
            <v>8.1023502867450805</v>
          </cell>
          <cell r="J70">
            <v>8.7853999633367934</v>
          </cell>
          <cell r="K70">
            <v>10.107118785009822</v>
          </cell>
          <cell r="L70">
            <v>10.168823736654907</v>
          </cell>
          <cell r="M70">
            <v>10.002192275728895</v>
          </cell>
          <cell r="N70">
            <v>9.8951843395886474</v>
          </cell>
          <cell r="O70">
            <v>10.111095164646636</v>
          </cell>
          <cell r="P70">
            <v>9.0023823678621682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0.62767199638862703</v>
          </cell>
          <cell r="F71">
            <v>3.3088554803206202E-2</v>
          </cell>
          <cell r="G71">
            <v>3.5242991674992799E-3</v>
          </cell>
          <cell r="H71">
            <v>5.8080998061402602E-3</v>
          </cell>
          <cell r="I71">
            <v>1.42162702250553E-2</v>
          </cell>
          <cell r="J71">
            <v>1.2894152639711999E-2</v>
          </cell>
          <cell r="K71">
            <v>8.9979893678496202E-3</v>
          </cell>
          <cell r="L71">
            <v>2.34261848775465E-2</v>
          </cell>
          <cell r="M71">
            <v>9.7411322006433695E-3</v>
          </cell>
          <cell r="N71">
            <v>1.28215872061372E-2</v>
          </cell>
          <cell r="O71">
            <v>1.37491321132742E-2</v>
          </cell>
          <cell r="P71">
            <v>1.2972998777610999E-2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0.62767199638862703</v>
          </cell>
          <cell r="F72">
            <v>0.66076055119183297</v>
          </cell>
          <cell r="G72">
            <v>0.66428485035933205</v>
          </cell>
          <cell r="H72">
            <v>0.67009295016547299</v>
          </cell>
          <cell r="I72">
            <v>0.68430922039052799</v>
          </cell>
          <cell r="J72">
            <v>0.69720337303024005</v>
          </cell>
          <cell r="K72">
            <v>0.70620136239808995</v>
          </cell>
          <cell r="L72">
            <v>0.72962754727563595</v>
          </cell>
          <cell r="M72">
            <v>0.73936867947627904</v>
          </cell>
          <cell r="N72">
            <v>0.75219026668241695</v>
          </cell>
          <cell r="O72">
            <v>0.76593939879569095</v>
          </cell>
          <cell r="P72">
            <v>0.778912397573302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3.5232284434662097E-3</v>
          </cell>
          <cell r="F73">
            <v>2.7476310439983777E-5</v>
          </cell>
          <cell r="G73">
            <v>1.2122977035406944E-3</v>
          </cell>
          <cell r="H73">
            <v>2.4768960267941859E-3</v>
          </cell>
          <cell r="I73">
            <v>4.1705138377406345E-3</v>
          </cell>
          <cell r="J73">
            <v>6.7841487875067207E-4</v>
          </cell>
          <cell r="K73">
            <v>5.9040309792762607E-5</v>
          </cell>
          <cell r="L73">
            <v>7.9899605219278273E-5</v>
          </cell>
          <cell r="M73">
            <v>6.0457453740114537E-4</v>
          </cell>
          <cell r="N73">
            <v>1.116368592449005E-3</v>
          </cell>
          <cell r="O73">
            <v>9.5848338083546721E-4</v>
          </cell>
          <cell r="P73">
            <v>2.0823476469598763E-3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3.523228443466218E-3</v>
          </cell>
          <cell r="F74">
            <v>2.7458005103248364E-5</v>
          </cell>
          <cell r="G74">
            <v>1.2110362074912253E-3</v>
          </cell>
          <cell r="H74">
            <v>2.4768960267941859E-3</v>
          </cell>
          <cell r="I74">
            <v>4.1666841647950582E-3</v>
          </cell>
          <cell r="J74">
            <v>6.7841487875067445E-4</v>
          </cell>
          <cell r="K74">
            <v>5.8992113621503353E-5</v>
          </cell>
          <cell r="L74">
            <v>7.9899605219278355E-5</v>
          </cell>
          <cell r="M74">
            <v>6.045745374011458E-4</v>
          </cell>
          <cell r="N74">
            <v>1.1163685924490067E-3</v>
          </cell>
          <cell r="O74">
            <v>9.5848338083546764E-4</v>
          </cell>
          <cell r="P74">
            <v>2.0823476469598785E-3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4.7000983706373175E-3</v>
          </cell>
          <cell r="F75">
            <v>3.5888200394728636E-5</v>
          </cell>
          <cell r="G75">
            <v>1.5640372493502469E-3</v>
          </cell>
          <cell r="H75">
            <v>3.0959895514460962E-3</v>
          </cell>
          <cell r="I75">
            <v>5.0549038797986666E-3</v>
          </cell>
          <cell r="J75">
            <v>7.9813238084022579E-4</v>
          </cell>
          <cell r="K75">
            <v>4.8915957337598472E-5</v>
          </cell>
          <cell r="L75">
            <v>6.860909464513474E-5</v>
          </cell>
          <cell r="M75">
            <v>6.7173849808703316E-4</v>
          </cell>
          <cell r="N75">
            <v>1.2402945614166229E-3</v>
          </cell>
          <cell r="O75">
            <v>1.0649184788238902E-3</v>
          </cell>
          <cell r="P75">
            <v>2.3138956419994218E-3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4.7000983706373175E-3</v>
          </cell>
          <cell r="F76">
            <v>3.5888200394728636E-5</v>
          </cell>
          <cell r="G76">
            <v>1.5640372493502469E-3</v>
          </cell>
          <cell r="H76">
            <v>3.0959895514460962E-3</v>
          </cell>
          <cell r="I76">
            <v>5.0549038797986666E-3</v>
          </cell>
          <cell r="J76">
            <v>7.9813238084022579E-4</v>
          </cell>
          <cell r="K76">
            <v>4.8915957337598472E-5</v>
          </cell>
          <cell r="L76">
            <v>6.860909464513474E-5</v>
          </cell>
          <cell r="M76">
            <v>6.7173849808703316E-4</v>
          </cell>
          <cell r="N76">
            <v>1.2402945614166229E-3</v>
          </cell>
          <cell r="O76">
            <v>1.0649184788238902E-3</v>
          </cell>
          <cell r="P76">
            <v>2.3138956419994218E-3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1.9117462694058099E-3</v>
          </cell>
          <cell r="F77">
            <v>7.1351550882830297E-6</v>
          </cell>
          <cell r="G77">
            <v>7.4959886966032996E-6</v>
          </cell>
          <cell r="H77">
            <v>6.0736433402256596E-6</v>
          </cell>
          <cell r="I77">
            <v>4.1407875114916198E-4</v>
          </cell>
          <cell r="J77">
            <v>9.7951414419824898E-5</v>
          </cell>
          <cell r="K77">
            <v>1.0140035745552E-5</v>
          </cell>
          <cell r="L77">
            <v>5.9450976593852095E-4</v>
          </cell>
          <cell r="M77">
            <v>8.4859279673882206E-5</v>
          </cell>
          <cell r="N77">
            <v>6.6950816597763905E-4</v>
          </cell>
          <cell r="O77">
            <v>2.0647950384695201E-4</v>
          </cell>
          <cell r="P77">
            <v>1.38496738024286E-3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1.9117462694058099E-3</v>
          </cell>
          <cell r="F78">
            <v>1.7866191086609009E-3</v>
          </cell>
          <cell r="G78">
            <v>1.66457521624634E-3</v>
          </cell>
          <cell r="H78">
            <v>1.079489723042483E-3</v>
          </cell>
          <cell r="I78">
            <v>6.9811881665380498E-4</v>
          </cell>
          <cell r="J78">
            <v>5.1389551419162081E-4</v>
          </cell>
          <cell r="K78">
            <v>5.1141546575946158E-4</v>
          </cell>
          <cell r="L78">
            <v>6.9331693253094019E-4</v>
          </cell>
          <cell r="M78">
            <v>6.9375219367856576E-4</v>
          </cell>
          <cell r="N78">
            <v>1.3383187971069876E-3</v>
          </cell>
          <cell r="O78">
            <v>1.0228666986199597E-3</v>
          </cell>
          <cell r="P78">
            <v>2.2509334396601582E-3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3.90295546013731E-4</v>
          </cell>
          <cell r="I79">
            <v>5.9187244192492852E-4</v>
          </cell>
          <cell r="J79">
            <v>2.310581305763336E-3</v>
          </cell>
          <cell r="K79">
            <v>2.2186214719793085E-3</v>
          </cell>
          <cell r="L79">
            <v>3.3493426333200665E-3</v>
          </cell>
          <cell r="M79">
            <v>1.8522789778577123E-3</v>
          </cell>
          <cell r="N79">
            <v>1.3418300273490254E-3</v>
          </cell>
          <cell r="O79">
            <v>8.1643348621184366E-4</v>
          </cell>
          <cell r="P79">
            <v>2.444008445873053E-3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1.4457704777987409E-4</v>
          </cell>
          <cell r="I80">
            <v>2.2387257594916693E-4</v>
          </cell>
          <cell r="J80">
            <v>8.92800435592877E-4</v>
          </cell>
          <cell r="K80">
            <v>8.7462107415730726E-4</v>
          </cell>
          <cell r="L80">
            <v>1.3476524047008433E-3</v>
          </cell>
          <cell r="M80">
            <v>7.4528899905721389E-4</v>
          </cell>
          <cell r="N80">
            <v>5.399030977204616E-4</v>
          </cell>
          <cell r="O80">
            <v>3.2850283516112894E-4</v>
          </cell>
          <cell r="P80">
            <v>9.8337919400175145E-4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8.0012519608301468E-4</v>
          </cell>
          <cell r="I81">
            <v>1.3581553015296738E-3</v>
          </cell>
          <cell r="J81">
            <v>3.7288140282266354E-3</v>
          </cell>
          <cell r="K81">
            <v>3.5291019572066501E-3</v>
          </cell>
          <cell r="L81">
            <v>5.2937999894547335E-3</v>
          </cell>
          <cell r="M81">
            <v>2.904371082208547E-3</v>
          </cell>
          <cell r="N81">
            <v>2.3177825023441342E-3</v>
          </cell>
          <cell r="O81">
            <v>1.3739499506685107E-3</v>
          </cell>
          <cell r="P81">
            <v>4.3372271784433728E-3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1.28739218091264E-5</v>
          </cell>
          <cell r="I82">
            <v>7.2214703250421696E-6</v>
          </cell>
          <cell r="J82">
            <v>6.1770349650288405E-5</v>
          </cell>
          <cell r="K82">
            <v>8.78846356441522E-6</v>
          </cell>
          <cell r="L82">
            <v>4.9288535880001797E-5</v>
          </cell>
          <cell r="M82">
            <v>6.8785793980927305E-8</v>
          </cell>
          <cell r="N82">
            <v>8.8373410769459101E-7</v>
          </cell>
          <cell r="O82">
            <v>1.9980761920581601E-5</v>
          </cell>
          <cell r="P82">
            <v>6.7319046322506998E-5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1.28739218091264E-5</v>
          </cell>
          <cell r="I83">
            <v>2.0095392134168601E-5</v>
          </cell>
          <cell r="J83">
            <v>7.937940813017698E-5</v>
          </cell>
          <cell r="K83">
            <v>7.7756346474753475E-5</v>
          </cell>
          <cell r="L83">
            <v>1.198257851301663E-4</v>
          </cell>
          <cell r="M83">
            <v>6.6313388673001336E-5</v>
          </cell>
          <cell r="N83">
            <v>5.0169811436757996E-5</v>
          </cell>
          <cell r="O83">
            <v>2.9569467214146194E-5</v>
          </cell>
          <cell r="P83">
            <v>8.8129448070022298E-5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3.5600018491223988</v>
          </cell>
          <cell r="F84">
            <v>3.4647168685541447</v>
          </cell>
          <cell r="G84">
            <v>0.30912468523606557</v>
          </cell>
          <cell r="H84">
            <v>1.3257343903867258E-4</v>
          </cell>
          <cell r="I84">
            <v>8.3833328005145406E-5</v>
          </cell>
          <cell r="J84">
            <v>4.4877285959406819E-4</v>
          </cell>
          <cell r="K84">
            <v>3.0544674452875664E-4</v>
          </cell>
          <cell r="L84">
            <v>1.6523490701011756E-4</v>
          </cell>
          <cell r="M84">
            <v>1.4946446470022901E-4</v>
          </cell>
          <cell r="N84">
            <v>1.5720536488797088E-4</v>
          </cell>
          <cell r="O84">
            <v>1.6407040159257595E-4</v>
          </cell>
          <cell r="P84">
            <v>7.6292597156592438E-5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330.01217141364702</v>
          </cell>
          <cell r="F85">
            <v>321.17925371496898</v>
          </cell>
          <cell r="G85">
            <v>28.655858321383299</v>
          </cell>
          <cell r="H85">
            <v>1.2289557798884901E-2</v>
          </cell>
          <cell r="I85">
            <v>7.7713495060769801E-3</v>
          </cell>
          <cell r="J85">
            <v>4.1601244084370097E-2</v>
          </cell>
          <cell r="K85">
            <v>2.83149132178157E-2</v>
          </cell>
          <cell r="L85">
            <v>1.53172758798379E-2</v>
          </cell>
          <cell r="M85">
            <v>1.38553558777112E-2</v>
          </cell>
          <cell r="N85">
            <v>1.45729373251149E-2</v>
          </cell>
          <cell r="O85">
            <v>1.5209326227631799E-2</v>
          </cell>
          <cell r="P85">
            <v>7.07232375641612E-3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3.5600018491223988</v>
          </cell>
          <cell r="F86">
            <v>3.4647168685541447</v>
          </cell>
          <cell r="G86">
            <v>0.30912468523606557</v>
          </cell>
          <cell r="H86">
            <v>1.3257343903867258E-4</v>
          </cell>
          <cell r="I86">
            <v>8.3833328005145406E-5</v>
          </cell>
          <cell r="J86">
            <v>4.4877285959406819E-4</v>
          </cell>
          <cell r="K86">
            <v>3.0544674452875664E-4</v>
          </cell>
          <cell r="L86">
            <v>1.6523490701011756E-4</v>
          </cell>
          <cell r="M86">
            <v>1.4946446470022901E-4</v>
          </cell>
          <cell r="N86">
            <v>1.5720536488797088E-4</v>
          </cell>
          <cell r="O86">
            <v>1.6407040159257595E-4</v>
          </cell>
          <cell r="P86">
            <v>7.6292597156592438E-5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3.1796313213642405E-5</v>
          </cell>
          <cell r="F87">
            <v>2.3712055972013848E-5</v>
          </cell>
          <cell r="G87">
            <v>3.4569882376431972E-5</v>
          </cell>
          <cell r="H87">
            <v>3.1895412864095052E-4</v>
          </cell>
          <cell r="I87">
            <v>3.0876878584871467E-4</v>
          </cell>
          <cell r="J87">
            <v>1.8825252465708099E-3</v>
          </cell>
          <cell r="K87">
            <v>1.199898344604022E-3</v>
          </cell>
          <cell r="L87">
            <v>2.1772011362273034E-3</v>
          </cell>
          <cell r="M87">
            <v>1.1303264871828313E-3</v>
          </cell>
          <cell r="N87">
            <v>1.3019654624872019E-3</v>
          </cell>
          <cell r="O87">
            <v>1.3753628097126398E-3</v>
          </cell>
          <cell r="P87">
            <v>2.7844452847873556E-3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3.1796313213642493E-5</v>
          </cell>
          <cell r="F88">
            <v>2.369625846636967E-5</v>
          </cell>
          <cell r="G88">
            <v>3.4533909553979947E-5</v>
          </cell>
          <cell r="H88">
            <v>3.1895412864095052E-4</v>
          </cell>
          <cell r="I88">
            <v>3.0848525161010298E-4</v>
          </cell>
          <cell r="J88">
            <v>1.8825252465708166E-3</v>
          </cell>
          <cell r="K88">
            <v>1.1989188357512867E-3</v>
          </cell>
          <cell r="L88">
            <v>2.1772011362273052E-3</v>
          </cell>
          <cell r="M88">
            <v>1.1303264871828326E-3</v>
          </cell>
          <cell r="N88">
            <v>1.301965462487203E-3</v>
          </cell>
          <cell r="O88">
            <v>1.3753628097126415E-3</v>
          </cell>
          <cell r="P88">
            <v>2.7844452847873577E-3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2.5308653612025782E-5</v>
          </cell>
          <cell r="F89">
            <v>1.3323592273600677E-5</v>
          </cell>
          <cell r="G89">
            <v>2.7544120875903172E-5</v>
          </cell>
          <cell r="H89">
            <v>3.9868301538197059E-4</v>
          </cell>
          <cell r="I89">
            <v>3.7424268225828974E-4</v>
          </cell>
          <cell r="J89">
            <v>2.2147355841977286E-3</v>
          </cell>
          <cell r="K89">
            <v>1.3713224655232804E-3</v>
          </cell>
          <cell r="L89">
            <v>2.4193772918547586E-3</v>
          </cell>
          <cell r="M89">
            <v>1.2559181571737449E-3</v>
          </cell>
          <cell r="N89">
            <v>1.4469177709973738E-3</v>
          </cell>
          <cell r="O89">
            <v>1.5281757199234202E-3</v>
          </cell>
          <cell r="P89">
            <v>3.0942911345241053E-3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2.5308653612025782E-5</v>
          </cell>
          <cell r="F90">
            <v>1.3323592273600677E-5</v>
          </cell>
          <cell r="G90">
            <v>2.7544120875903172E-5</v>
          </cell>
          <cell r="H90">
            <v>3.9868301538197059E-4</v>
          </cell>
          <cell r="I90">
            <v>3.7424268225828974E-4</v>
          </cell>
          <cell r="J90">
            <v>2.2147355841977286E-3</v>
          </cell>
          <cell r="K90">
            <v>1.3713224655232804E-3</v>
          </cell>
          <cell r="L90">
            <v>2.4193772918547586E-3</v>
          </cell>
          <cell r="M90">
            <v>1.2559181571737449E-3</v>
          </cell>
          <cell r="N90">
            <v>1.4469177709973738E-3</v>
          </cell>
          <cell r="O90">
            <v>1.5281757199234202E-3</v>
          </cell>
          <cell r="P90">
            <v>3.0942911345241053E-3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6.6038349082913001E-4</v>
          </cell>
          <cell r="F91">
            <v>1.5343278001612099E-5</v>
          </cell>
          <cell r="G91">
            <v>2.7487362352561899E-5</v>
          </cell>
          <cell r="H91">
            <v>2.3584322532908801E-5</v>
          </cell>
          <cell r="I91">
            <v>7.5839355795374495E-4</v>
          </cell>
          <cell r="J91">
            <v>3.1743370246219702E-4</v>
          </cell>
          <cell r="K91">
            <v>5.49666951483374E-5</v>
          </cell>
          <cell r="L91">
            <v>1.2198484964999401E-3</v>
          </cell>
          <cell r="M91">
            <v>2.8614799990005E-5</v>
          </cell>
          <cell r="N91">
            <v>9.1510361630604798E-4</v>
          </cell>
          <cell r="O91">
            <v>4.9757742878965203E-4</v>
          </cell>
          <cell r="P91">
            <v>2.2058309918557202E-3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6.6038349082913001E-4</v>
          </cell>
          <cell r="F92">
            <v>6.7403620132745648E-4</v>
          </cell>
          <cell r="G92">
            <v>6.9707900866950107E-4</v>
          </cell>
          <cell r="H92">
            <v>7.1349434883788789E-4</v>
          </cell>
          <cell r="I92">
            <v>9.7056536933575355E-4</v>
          </cell>
          <cell r="J92">
            <v>1.0887748193445233E-3</v>
          </cell>
          <cell r="K92">
            <v>1.1200178177832403E-3</v>
          </cell>
          <cell r="L92">
            <v>1.5805215678947636E-3</v>
          </cell>
          <cell r="M92">
            <v>1.3212347317414317E-3</v>
          </cell>
          <cell r="N92">
            <v>2.1466788365918335E-3</v>
          </cell>
          <cell r="O92">
            <v>1.6251595236078528E-3</v>
          </cell>
          <cell r="P92">
            <v>3.6030741275108373E-3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1.8259973861184064E-4</v>
          </cell>
          <cell r="L93">
            <v>5.1840736841190218E-3</v>
          </cell>
          <cell r="M93">
            <v>0.40884951741312614</v>
          </cell>
          <cell r="N93">
            <v>0.62027173730061469</v>
          </cell>
          <cell r="O93">
            <v>0.6317802338453542</v>
          </cell>
          <cell r="P93">
            <v>0.80236472652873725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-1.8259973861184099E-4</v>
          </cell>
          <cell r="L94">
            <v>-5.1840736841190296E-3</v>
          </cell>
          <cell r="M94">
            <v>-0.40884951741312597</v>
          </cell>
          <cell r="N94">
            <v>-0.62027173730061502</v>
          </cell>
          <cell r="O94">
            <v>-0.63178023384535398</v>
          </cell>
          <cell r="P94">
            <v>-0.80236472652873703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1.9916183046075547E-6</v>
          </cell>
          <cell r="L95">
            <v>5.6802146112548136E-5</v>
          </cell>
          <cell r="M95">
            <v>4.4797839385054506E-3</v>
          </cell>
          <cell r="N95">
            <v>6.7963474283874907E-3</v>
          </cell>
          <cell r="O95">
            <v>6.9224465816986464E-3</v>
          </cell>
          <cell r="P95">
            <v>8.7915491192685838E-3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/>
          <cell r="K96">
            <v>3.7418804084838703E-4</v>
          </cell>
          <cell r="L96">
            <v>1.4851303967382601E-2</v>
          </cell>
          <cell r="M96">
            <v>0.46653072077351398</v>
          </cell>
          <cell r="N96">
            <v>0.71228289690999702</v>
          </cell>
          <cell r="O96">
            <v>0.724732596967539</v>
          </cell>
          <cell r="P96">
            <v>0.92319693441435502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/>
          <cell r="K97">
            <v>6.6345397313543791E-6</v>
          </cell>
          <cell r="L97">
            <v>2.6332099232947781E-4</v>
          </cell>
          <cell r="M97">
            <v>8.2718212903105433E-3</v>
          </cell>
          <cell r="N97">
            <v>1.2629129377836831E-2</v>
          </cell>
          <cell r="O97">
            <v>1.2849868740559213E-2</v>
          </cell>
          <cell r="P97">
            <v>1.6368739971885725E-2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/>
          <cell r="K98">
            <v>1.22861089301533E-6</v>
          </cell>
          <cell r="L98">
            <v>2.5516904497253402E-6</v>
          </cell>
          <cell r="M98">
            <v>3.0537778129622776E-4</v>
          </cell>
          <cell r="N98">
            <v>5.5286835104899541E-4</v>
          </cell>
          <cell r="O98">
            <v>5.8897449612547764E-4</v>
          </cell>
          <cell r="P98">
            <v>6.2653560672701455E-4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/>
          <cell r="K99">
            <v>2.5516904497253402E-6</v>
          </cell>
          <cell r="L99"/>
          <cell r="M99">
            <v>5.5054629188079705E-4</v>
          </cell>
          <cell r="N99">
            <v>9.1592470013634998E-7</v>
          </cell>
          <cell r="O99">
            <v>7.4509432984135106E-5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/>
          <cell r="K100">
            <v>1.22861089301533E-6</v>
          </cell>
          <cell r="L100">
            <v>2.5516904497253402E-6</v>
          </cell>
          <cell r="M100">
            <v>3.0537778129622744E-4</v>
          </cell>
          <cell r="N100">
            <v>5.5286835104899552E-4</v>
          </cell>
          <cell r="O100">
            <v>5.8897449612547819E-4</v>
          </cell>
          <cell r="P100">
            <v>6.265356067270139E-4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>
            <v>0.3488046919165948</v>
          </cell>
          <cell r="K101">
            <v>0.69932235423891065</v>
          </cell>
          <cell r="L101">
            <v>0.7117516482986449</v>
          </cell>
          <cell r="M101">
            <v>0.71175162854769125</v>
          </cell>
          <cell r="N101">
            <v>0.71175165263364193</v>
          </cell>
          <cell r="O101">
            <v>0.71175158691494145</v>
          </cell>
          <cell r="P101">
            <v>0.71175164492006393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>
            <v>597.15537503489804</v>
          </cell>
          <cell r="K102">
            <v>1132.5291338745515</v>
          </cell>
          <cell r="L102">
            <v>1088.6109654866971</v>
          </cell>
          <cell r="M102">
            <v>1088.6109352779793</v>
          </cell>
          <cell r="N102">
            <v>1088.6109721169951</v>
          </cell>
          <cell r="O102">
            <v>1088.6108716014608</v>
          </cell>
          <cell r="P102">
            <v>1088.6109603192217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>
            <v>-597.15537503489895</v>
          </cell>
          <cell r="K103">
            <v>-1132.5291338745501</v>
          </cell>
          <cell r="L103">
            <v>-1088.6109654867</v>
          </cell>
          <cell r="M103">
            <v>-1088.6109352779799</v>
          </cell>
          <cell r="N103">
            <v>-1088.6109721170001</v>
          </cell>
          <cell r="O103">
            <v>-1088.6108716014601</v>
          </cell>
          <cell r="P103">
            <v>-1088.6109603192201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>
            <v>3.2727191681056427</v>
          </cell>
          <cell r="K104">
            <v>6.3787533150325455</v>
          </cell>
          <cell r="L104">
            <v>6.3061196039259979</v>
          </cell>
          <cell r="M104">
            <v>6.306119428932548</v>
          </cell>
          <cell r="N104">
            <v>6.306119642334064</v>
          </cell>
          <cell r="O104">
            <v>6.306119060066381</v>
          </cell>
          <cell r="P104">
            <v>6.3061195739917668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>
            <v>670.96109554482996</v>
          </cell>
          <cell r="K105">
            <v>1269.46998342644</v>
          </cell>
          <cell r="L105">
            <v>1223.1583881873</v>
          </cell>
          <cell r="M105">
            <v>1223.15835424492</v>
          </cell>
          <cell r="N105">
            <v>1223.15839563707</v>
          </cell>
          <cell r="O105">
            <v>1223.1582826982701</v>
          </cell>
          <cell r="P105">
            <v>1223.15838238115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>
            <v>7.2301842192330881</v>
          </cell>
          <cell r="K106">
            <v>13.679633442095229</v>
          </cell>
          <cell r="L106">
            <v>13.180586079604534</v>
          </cell>
          <cell r="M106">
            <v>13.180585713846126</v>
          </cell>
          <cell r="N106">
            <v>13.180586159882248</v>
          </cell>
          <cell r="O106">
            <v>13.180584942869274</v>
          </cell>
          <cell r="P106">
            <v>13.180586017038232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>
            <v>1.9057244105452301E-2</v>
          </cell>
          <cell r="K107">
            <v>1.9841232976292301E-2</v>
          </cell>
          <cell r="L107">
            <v>9.4216329677361901E-4</v>
          </cell>
          <cell r="M107">
            <v>1.19549082100506E-7</v>
          </cell>
          <cell r="N107">
            <v>3.5175188794944E-7</v>
          </cell>
          <cell r="O107">
            <v>3.6472106540187299E-3</v>
          </cell>
          <cell r="P107">
            <v>1.4456732257754699E-2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>
            <v>1.9057244105452301E-2</v>
          </cell>
          <cell r="K108">
            <v>3.889846368412514E-2</v>
          </cell>
          <cell r="L108">
            <v>3.9840601726206543E-2</v>
          </cell>
          <cell r="M108">
            <v>3.9840646162399615E-2</v>
          </cell>
          <cell r="N108">
            <v>3.9840823702027801E-2</v>
          </cell>
          <cell r="O108">
            <v>4.0504509804631265E-2</v>
          </cell>
          <cell r="P108">
            <v>3.8887408508062486E-2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J109"/>
          <cell r="K109"/>
          <cell r="L109"/>
          <cell r="M109">
            <v>2.3124278697369601E-2</v>
          </cell>
          <cell r="N109">
            <v>3.8774848577097502E-2</v>
          </cell>
          <cell r="O109">
            <v>3.85216106477426E-2</v>
          </cell>
          <cell r="P109">
            <v>7.9295136195177293E-2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J110"/>
          <cell r="K110"/>
          <cell r="L110"/>
          <cell r="M110">
            <v>1.8450222364922559E-4</v>
          </cell>
          <cell r="N110">
            <v>3.0937379183854384E-4</v>
          </cell>
          <cell r="O110">
            <v>3.0735327644475447E-4</v>
          </cell>
          <cell r="P110">
            <v>6.3267395900407477E-4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J111"/>
          <cell r="K111"/>
          <cell r="L111"/>
          <cell r="M111">
            <v>1.8450222364922559E-4</v>
          </cell>
          <cell r="N111">
            <v>3.0937379183854384E-4</v>
          </cell>
          <cell r="O111">
            <v>3.0735327644475447E-4</v>
          </cell>
          <cell r="P111">
            <v>6.3267395900407477E-4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J112"/>
          <cell r="K112"/>
          <cell r="L112"/>
          <cell r="M112">
            <v>4.1000494144272364E-4</v>
          </cell>
          <cell r="N112">
            <v>6.8749731519676335E-4</v>
          </cell>
          <cell r="O112">
            <v>6.8300728098834274E-4</v>
          </cell>
          <cell r="P112">
            <v>1.4059421311201669E-3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J113"/>
          <cell r="K113"/>
          <cell r="L113"/>
          <cell r="M113">
            <v>1.6430317085723601E-5</v>
          </cell>
          <cell r="N113">
            <v>1.11341085806436E-5</v>
          </cell>
          <cell r="O113">
            <v>9.9353816390363205E-8</v>
          </cell>
          <cell r="P113">
            <v>2.8885309604908201E-5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J114"/>
          <cell r="K114"/>
          <cell r="L114"/>
          <cell r="M114">
            <v>1.6430317085723601E-5</v>
          </cell>
          <cell r="N114">
            <v>2.7554286597291009E-5</v>
          </cell>
          <cell r="O114">
            <v>2.7627685415538906E-5</v>
          </cell>
          <cell r="P114">
            <v>5.6453397949430878E-5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310.70785439059898</v>
          </cell>
          <cell r="F115">
            <v>120.131002679658</v>
          </cell>
          <cell r="G115">
            <v>99.676690062641498</v>
          </cell>
          <cell r="J115"/>
          <cell r="K115"/>
          <cell r="L115"/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5.6980366236914453</v>
          </cell>
          <cell r="F116">
            <v>2.1232160094792016</v>
          </cell>
          <cell r="G116">
            <v>2.198040388418121</v>
          </cell>
          <cell r="J116">
            <v>5.2194184083406278E-6</v>
          </cell>
          <cell r="K116">
            <v>7.0553373217430624E-6</v>
          </cell>
          <cell r="L116">
            <v>3.2427915675737732E-3</v>
          </cell>
          <cell r="M116">
            <v>1.2288237766173155E-2</v>
          </cell>
          <cell r="N116">
            <v>1.6545708250994235E-2</v>
          </cell>
          <cell r="O116">
            <v>1.6602862843530127E-2</v>
          </cell>
          <cell r="P116">
            <v>2.3108883534284516E-2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2.9487206267383229E-6</v>
          </cell>
          <cell r="K117">
            <v>1.4445412145759808E-6</v>
          </cell>
          <cell r="L117">
            <v>6.8865649182568527E-5</v>
          </cell>
          <cell r="M117">
            <v>2.8068025747075246E-4</v>
          </cell>
          <cell r="N117">
            <v>3.5919325029151202E-4</v>
          </cell>
          <cell r="O117">
            <v>3.6438079066429427E-4</v>
          </cell>
          <cell r="P117">
            <v>5.0008178691745057E-4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5.5090045104716214</v>
          </cell>
          <cell r="F118">
            <v>2.1299823170152123</v>
          </cell>
          <cell r="G118">
            <v>1.7673171996922252</v>
          </cell>
          <cell r="J118"/>
          <cell r="K118"/>
          <cell r="L118"/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0.20723517263136421</v>
          </cell>
          <cell r="F119">
            <v>2.3595218527385579E-5</v>
          </cell>
          <cell r="G119">
            <v>0.43774627563458396</v>
          </cell>
          <cell r="J119">
            <v>5.7857787420262503E-6</v>
          </cell>
          <cell r="K119">
            <v>7.6540588886902667E-6</v>
          </cell>
          <cell r="L119">
            <v>3.2540139068578788E-3</v>
          </cell>
          <cell r="M119">
            <v>1.232825778401042E-2</v>
          </cell>
          <cell r="N119">
            <v>1.6600175763398558E-2</v>
          </cell>
          <cell r="O119">
            <v>1.6657274802854897E-2</v>
          </cell>
          <cell r="P119">
            <v>2.3184763069041409E-2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1.3103255790039762E-7</v>
          </cell>
          <cell r="K120"/>
          <cell r="L120">
            <v>6.7666929054369636E-5</v>
          </cell>
          <cell r="M120">
            <v>2.7973889150211142E-4</v>
          </cell>
          <cell r="N120">
            <v>3.5904714221738222E-4</v>
          </cell>
          <cell r="O120">
            <v>3.6414019152609462E-4</v>
          </cell>
          <cell r="P120">
            <v>4.9890009275135405E-4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1.12509865730104E-7</v>
          </cell>
          <cell r="F121">
            <v>7.0612406452259399E-8</v>
          </cell>
          <cell r="G121">
            <v>8.0486618682663294E-8</v>
          </cell>
          <cell r="H121">
            <v>9.7642959860523806E-8</v>
          </cell>
          <cell r="I121">
            <v>1.9248066391748201E-7</v>
          </cell>
          <cell r="J121">
            <v>3.0798955701832299E-7</v>
          </cell>
          <cell r="K121">
            <v>4.7937889508988799E-7</v>
          </cell>
          <cell r="L121">
            <v>1.00191341879231E-6</v>
          </cell>
          <cell r="M121">
            <v>1.5616022244190501E-6</v>
          </cell>
          <cell r="N121">
            <v>4.1158976776124404E-3</v>
          </cell>
          <cell r="O121">
            <v>1.82497375293497E-5</v>
          </cell>
          <cell r="P121">
            <v>1.07827699698671E-3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1.0275121070508457</v>
          </cell>
          <cell r="F122">
            <v>1.0275121776632523</v>
          </cell>
          <cell r="G122">
            <v>1.027512258149871</v>
          </cell>
          <cell r="H122">
            <v>1.0275123557928307</v>
          </cell>
          <cell r="I122">
            <v>1.0275125482734948</v>
          </cell>
          <cell r="J122">
            <v>1.0275128562630518</v>
          </cell>
          <cell r="K122">
            <v>1.0275133356419468</v>
          </cell>
          <cell r="L122">
            <v>0.72893743813801948</v>
          </cell>
          <cell r="M122">
            <v>0.25820659820534198</v>
          </cell>
          <cell r="N122">
            <v>4.1196845274703098E-3</v>
          </cell>
          <cell r="O122">
            <v>4.1377717246505498E-3</v>
          </cell>
          <cell r="P122">
            <v>5.2159677768877401E-3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688.81962506830303</v>
          </cell>
          <cell r="F123">
            <v>659.57567191030398</v>
          </cell>
          <cell r="G123">
            <v>602.21139261883297</v>
          </cell>
          <cell r="H123">
            <v>434.52944639862699</v>
          </cell>
          <cell r="I123">
            <v>311.9565598401</v>
          </cell>
          <cell r="J123">
            <v>149.218286651764</v>
          </cell>
          <cell r="K123">
            <v>34.334985955604502</v>
          </cell>
          <cell r="L123"/>
          <cell r="M123">
            <v>6.6369595501019297E-3</v>
          </cell>
          <cell r="N123">
            <v>5.8162075236008297E-3</v>
          </cell>
          <cell r="O123">
            <v>5.8913499697821501E-3</v>
          </cell>
          <cell r="P123">
            <v>2.5328089156602201E-3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9.1901700757453337</v>
          </cell>
          <cell r="F124">
            <v>8.799999857841792</v>
          </cell>
          <cell r="G124">
            <v>8.0346750369777382</v>
          </cell>
          <cell r="H124">
            <v>7.1244581370691202</v>
          </cell>
          <cell r="I124">
            <v>5.489102023738428</v>
          </cell>
          <cell r="J124">
            <v>3.3178587948464351</v>
          </cell>
          <cell r="K124">
            <v>1.7850962049077848</v>
          </cell>
          <cell r="L124">
            <v>1.3270027543801393</v>
          </cell>
          <cell r="M124">
            <v>1.3270942378370212</v>
          </cell>
          <cell r="N124">
            <v>1.3270836409588722</v>
          </cell>
          <cell r="O124">
            <v>1.3270847170732176</v>
          </cell>
          <cell r="P124">
            <v>1.32704123578481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9.3462635694478031</v>
          </cell>
          <cell r="F125">
            <v>8.949466375987841</v>
          </cell>
          <cell r="G125">
            <v>8.1711179459814467</v>
          </cell>
          <cell r="H125">
            <v>5.8959219321387586</v>
          </cell>
          <cell r="I125">
            <v>4.2327891430135631</v>
          </cell>
          <cell r="J125">
            <v>2.0246714606752239</v>
          </cell>
          <cell r="K125">
            <v>0.46587497904483782</v>
          </cell>
          <cell r="L125"/>
          <cell r="M125">
            <v>9.0053725238832096E-5</v>
          </cell>
          <cell r="N125">
            <v>7.8917334105845722E-5</v>
          </cell>
          <cell r="O125">
            <v>7.9936905967193425E-5</v>
          </cell>
          <cell r="P125">
            <v>3.4366471040165765E-5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2.4695724930988546E-5</v>
          </cell>
          <cell r="H126">
            <v>1.3495439286379523</v>
          </cell>
          <cell r="I126">
            <v>1.3495443557805773</v>
          </cell>
          <cell r="J126">
            <v>1.3495444130669321</v>
          </cell>
          <cell r="K126">
            <v>1.3495445470472511</v>
          </cell>
          <cell r="L126">
            <v>1.3495446582139827</v>
          </cell>
          <cell r="M126">
            <v>1.3495446566328615</v>
          </cell>
          <cell r="N126">
            <v>1.3495450161596538</v>
          </cell>
          <cell r="O126">
            <v>1.3495450909797577</v>
          </cell>
          <cell r="P126">
            <v>1.3495464416039036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1.7328991831297422</v>
          </cell>
          <cell r="F127">
            <v>1.8137250404939977</v>
          </cell>
          <cell r="G127">
            <v>1.8755564584544864</v>
          </cell>
          <cell r="J127"/>
          <cell r="K127"/>
          <cell r="L127"/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114.38345220938</v>
          </cell>
          <cell r="F128">
            <v>119.718523449017</v>
          </cell>
          <cell r="G128">
            <v>123.799828991876</v>
          </cell>
          <cell r="J128"/>
          <cell r="K128"/>
          <cell r="L128"/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2.0280753937833333</v>
          </cell>
          <cell r="F129">
            <v>2.1226688554790281</v>
          </cell>
          <cell r="G129">
            <v>2.195032428933962</v>
          </cell>
          <cell r="J129"/>
          <cell r="K129"/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8.2494134206033498E-7</v>
          </cell>
          <cell r="F130">
            <v>6.9052754525423796E-7</v>
          </cell>
          <cell r="G130">
            <v>6.8483482931214701E-7</v>
          </cell>
          <cell r="H130">
            <v>6.7317143364085104E-7</v>
          </cell>
          <cell r="I130">
            <v>1.14689484986528E-6</v>
          </cell>
          <cell r="J130">
            <v>1.04135886806777E-6</v>
          </cell>
          <cell r="K130">
            <v>1.2493516006224801E-6</v>
          </cell>
          <cell r="L130">
            <v>1.52421543073776E-6</v>
          </cell>
          <cell r="M130">
            <v>1.4808999431971001E-6</v>
          </cell>
          <cell r="N130">
            <v>1.3860157344190201E-6</v>
          </cell>
          <cell r="O130">
            <v>1.0955966695175001E-6</v>
          </cell>
          <cell r="P130">
            <v>1.05800134089283E-6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0.23810935772244401</v>
          </cell>
          <cell r="F131">
            <v>0.23807196212339427</v>
          </cell>
          <cell r="G131">
            <v>0.23790050380750066</v>
          </cell>
          <cell r="H131">
            <v>5.6385108342937862E-6</v>
          </cell>
          <cell r="I131">
            <v>1.9370713265856263E-6</v>
          </cell>
          <cell r="J131">
            <v>2.1690412374188102E-6</v>
          </cell>
          <cell r="K131">
            <v>2.6212728137408296E-6</v>
          </cell>
          <cell r="L131">
            <v>3.2190047165612294E-6</v>
          </cell>
          <cell r="M131">
            <v>3.2972047416511402E-6</v>
          </cell>
          <cell r="N131">
            <v>3.4346414910061295E-6</v>
          </cell>
          <cell r="O131">
            <v>3.0191247994471498E-6</v>
          </cell>
          <cell r="P131">
            <v>2.3635120630611496E-6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15.013806059284304</v>
          </cell>
          <cell r="F132">
            <v>6.0088575450581378E-3</v>
          </cell>
          <cell r="G132">
            <v>3.5711154810107006E-3</v>
          </cell>
          <cell r="H132">
            <v>5.215078861540318E-3</v>
          </cell>
          <cell r="I132">
            <v>1.6213353729768937E-3</v>
          </cell>
          <cell r="J132">
            <v>2.593158068529017E-3</v>
          </cell>
          <cell r="K132">
            <v>0.79493569444451828</v>
          </cell>
          <cell r="L132">
            <v>6.905322989501264</v>
          </cell>
          <cell r="M132">
            <v>8.3802497769305013</v>
          </cell>
          <cell r="N132">
            <v>9.8250167508990813</v>
          </cell>
          <cell r="O132">
            <v>9.5670090500406193</v>
          </cell>
          <cell r="P132">
            <v>9.3680150300926357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15.013806059284304</v>
          </cell>
          <cell r="F133">
            <v>6.0088575450581378E-3</v>
          </cell>
          <cell r="G133">
            <v>3.5711154810107006E-3</v>
          </cell>
          <cell r="H133">
            <v>5.215078861540318E-3</v>
          </cell>
          <cell r="I133">
            <v>1.6213353729768937E-3</v>
          </cell>
          <cell r="J133">
            <v>2.593158068529017E-3</v>
          </cell>
          <cell r="K133">
            <v>0.79493569444451828</v>
          </cell>
          <cell r="L133">
            <v>6.905322989501264</v>
          </cell>
          <cell r="M133">
            <v>8.3802497769305013</v>
          </cell>
          <cell r="N133">
            <v>9.8250167508990813</v>
          </cell>
          <cell r="O133">
            <v>9.5670090500406193</v>
          </cell>
          <cell r="P133">
            <v>9.3680150300926357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7.6351093284264704E-7</v>
          </cell>
          <cell r="F134">
            <v>6.9593722591511705E-7</v>
          </cell>
          <cell r="G134">
            <v>7.9235119091228805E-7</v>
          </cell>
          <cell r="H134">
            <v>9.5730493160340501E-7</v>
          </cell>
          <cell r="I134">
            <v>1.64511156686106E-6</v>
          </cell>
          <cell r="J134">
            <v>0.83972600995116897</v>
          </cell>
          <cell r="K134">
            <v>0.24511825533130599</v>
          </cell>
          <cell r="L134">
            <v>0.114576775227674</v>
          </cell>
          <cell r="M134">
            <v>4.2493997847309297E-6</v>
          </cell>
          <cell r="N134">
            <v>1.5323668950776799E-6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0.55672694753070995</v>
          </cell>
          <cell r="F135">
            <v>5.7701418485001099E-4</v>
          </cell>
          <cell r="G135">
            <v>5.7591054529004815E-4</v>
          </cell>
          <cell r="H135">
            <v>5.7605155076978498E-4</v>
          </cell>
          <cell r="I135">
            <v>5.7693842934969375E-4</v>
          </cell>
          <cell r="J135">
            <v>5.7686926777122949E-4</v>
          </cell>
          <cell r="K135">
            <v>0.13203672733281491</v>
          </cell>
          <cell r="L135">
            <v>0.84030312993966705</v>
          </cell>
          <cell r="M135">
            <v>1.04775724722033</v>
          </cell>
          <cell r="N135">
            <v>1.1999973324202602</v>
          </cell>
          <cell r="O135">
            <v>1.19999901935012</v>
          </cell>
          <cell r="P135">
            <v>1.1999987339117499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1.434960113004454</v>
          </cell>
          <cell r="F136">
            <v>1.2995353447264322</v>
          </cell>
          <cell r="G136">
            <v>1.3188748527884355</v>
          </cell>
          <cell r="H136">
            <v>1.2901763176842154</v>
          </cell>
          <cell r="I136">
            <v>1.2798570089126502</v>
          </cell>
          <cell r="J136">
            <v>0.94197805245554955</v>
          </cell>
          <cell r="K136">
            <v>0.49419972790243094</v>
          </cell>
          <cell r="L136">
            <v>0.50243696491603673</v>
          </cell>
          <cell r="M136">
            <v>0.50243699788981377</v>
          </cell>
          <cell r="N136">
            <v>0.50243691436252302</v>
          </cell>
          <cell r="O136">
            <v>0.50243690679804776</v>
          </cell>
          <cell r="P136">
            <v>0.5024369991705947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14.461260406264183</v>
          </cell>
          <cell r="F137">
            <v>13.051647539930624</v>
          </cell>
          <cell r="G137">
            <v>13.177638749276205</v>
          </cell>
          <cell r="H137">
            <v>12.779633972520676</v>
          </cell>
          <cell r="I137">
            <v>12.342946564354712</v>
          </cell>
          <cell r="J137">
            <v>8.8382688067259654</v>
          </cell>
          <cell r="K137">
            <v>4.507761168419421</v>
          </cell>
          <cell r="L137">
            <v>4.4515915091560867</v>
          </cell>
          <cell r="M137">
            <v>4.4515918013037501</v>
          </cell>
          <cell r="N137">
            <v>4.4515910612519489</v>
          </cell>
          <cell r="O137">
            <v>4.4515909942307008</v>
          </cell>
          <cell r="P137">
            <v>4.4515918126514666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2843.2556048971101</v>
          </cell>
          <cell r="F138">
            <v>2574.9225495328101</v>
          </cell>
          <cell r="G138">
            <v>2613.2421963264201</v>
          </cell>
          <cell r="H138">
            <v>2556.3784061430301</v>
          </cell>
          <cell r="I138">
            <v>2535.9315433783399</v>
          </cell>
          <cell r="J138">
            <v>1866.4521425105199</v>
          </cell>
          <cell r="K138">
            <v>979.21617023570002</v>
          </cell>
          <cell r="L138">
            <v>995.53757882089496</v>
          </cell>
          <cell r="M138">
            <v>995.53764415572596</v>
          </cell>
          <cell r="N138">
            <v>995.53747865326</v>
          </cell>
          <cell r="O138">
            <v>995.53746366487303</v>
          </cell>
          <cell r="P138">
            <v>995.537646693488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30.638530225184315</v>
          </cell>
          <cell r="F139">
            <v>27.747010232034604</v>
          </cell>
          <cell r="G139">
            <v>28.159937460413992</v>
          </cell>
          <cell r="H139">
            <v>27.547181100679218</v>
          </cell>
          <cell r="I139">
            <v>27.326848527783806</v>
          </cell>
          <cell r="J139">
            <v>20.112630846018533</v>
          </cell>
          <cell r="K139">
            <v>10.551898386160573</v>
          </cell>
          <cell r="L139">
            <v>10.72777563384585</v>
          </cell>
          <cell r="M139">
            <v>10.727776337884967</v>
          </cell>
          <cell r="N139">
            <v>10.727774554453221</v>
          </cell>
          <cell r="O139">
            <v>10.727774392940452</v>
          </cell>
          <cell r="P139">
            <v>10.727776365231543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5.0134729394216302E-8</v>
          </cell>
          <cell r="G140">
            <v>7.1243367480684705E-8</v>
          </cell>
          <cell r="H140">
            <v>1.04648671476941E-7</v>
          </cell>
          <cell r="I140">
            <v>9.6545363802061704E-3</v>
          </cell>
          <cell r="J140">
            <v>1.2364176831371899E-2</v>
          </cell>
          <cell r="K140">
            <v>5.6530326508781098E-3</v>
          </cell>
          <cell r="L140">
            <v>7.1184949953496503E-3</v>
          </cell>
          <cell r="M140">
            <v>1.9659743547642899E-4</v>
          </cell>
          <cell r="N140">
            <v>5.1568487680280796E-7</v>
          </cell>
          <cell r="O140">
            <v>6.64759045054099E-3</v>
          </cell>
          <cell r="P140">
            <v>1.0115581685588799E-2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7.2057887986763547E-2</v>
          </cell>
          <cell r="G141">
            <v>7.2057668276415882E-2</v>
          </cell>
          <cell r="H141">
            <v>7.0489685663939927E-2</v>
          </cell>
          <cell r="I141">
            <v>7.3921320920130859E-2</v>
          </cell>
          <cell r="J141">
            <v>6.7481580737183522E-2</v>
          </cell>
          <cell r="K141">
            <v>6.721634261280976E-2</v>
          </cell>
          <cell r="L141">
            <v>3.479019455232895E-2</v>
          </cell>
          <cell r="M141">
            <v>3.498667258635748E-2</v>
          </cell>
          <cell r="N141">
            <v>3.4986728095031498E-2</v>
          </cell>
          <cell r="O141">
            <v>3.1754284965383184E-2</v>
          </cell>
          <cell r="P141">
            <v>2.973134553000208E-2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3.1138686517287999</v>
          </cell>
          <cell r="F142">
            <v>0.27882316399384899</v>
          </cell>
          <cell r="G142">
            <v>0.97635249690611303</v>
          </cell>
          <cell r="H142">
            <v>0.56642445145192999</v>
          </cell>
          <cell r="I142">
            <v>0.57516279640543699</v>
          </cell>
          <cell r="J142">
            <v>0.34942443374501497</v>
          </cell>
          <cell r="K142"/>
          <cell r="L142"/>
          <cell r="M142">
            <v>0.141332585708347</v>
          </cell>
          <cell r="N142">
            <v>0.28023992162530098</v>
          </cell>
          <cell r="O142">
            <v>0.39597980655651199</v>
          </cell>
          <cell r="P142">
            <v>0.401539762431949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1.3298716605213447E-2</v>
          </cell>
          <cell r="F143">
            <v>1.3396359003940424E-3</v>
          </cell>
          <cell r="G143">
            <v>4.5454878929059115E-3</v>
          </cell>
          <cell r="H143">
            <v>2.7040396107509274E-3</v>
          </cell>
          <cell r="I143">
            <v>2.7555149702530968E-3</v>
          </cell>
          <cell r="J143">
            <v>1.6762361560217094E-3</v>
          </cell>
          <cell r="K143"/>
          <cell r="L143"/>
          <cell r="M143">
            <v>7.0190876940486057E-4</v>
          </cell>
          <cell r="N143">
            <v>1.3954321797511192E-3</v>
          </cell>
          <cell r="O143">
            <v>1.9970500605788872E-3</v>
          </cell>
          <cell r="P143">
            <v>1.9846333145496962E-3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3.2015428864402791E-2</v>
          </cell>
          <cell r="F144">
            <v>3.1924444949072857E-3</v>
          </cell>
          <cell r="G144">
            <v>1.0666263918009383E-2</v>
          </cell>
          <cell r="H144">
            <v>6.1806619674307037E-3</v>
          </cell>
          <cell r="I144">
            <v>6.2430715115508765E-3</v>
          </cell>
          <cell r="J144">
            <v>3.7641794380838369E-3</v>
          </cell>
          <cell r="K144"/>
          <cell r="L144"/>
          <cell r="M144">
            <v>1.5248362921553892E-3</v>
          </cell>
          <cell r="N144">
            <v>3.0314561146317499E-3</v>
          </cell>
          <cell r="O144">
            <v>4.3384190971196522E-3</v>
          </cell>
          <cell r="P144">
            <v>4.3114447867803737E-3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5.5210437087390006E-2</v>
          </cell>
          <cell r="F145">
            <v>4.9436731204583308E-3</v>
          </cell>
          <cell r="G145">
            <v>1.7311214484150936E-2</v>
          </cell>
          <cell r="H145">
            <v>1.0042986727871107E-2</v>
          </cell>
          <cell r="I145">
            <v>1.0197921922082222E-2</v>
          </cell>
          <cell r="J145">
            <v>6.1954686834222424E-3</v>
          </cell>
          <cell r="K145"/>
          <cell r="L145"/>
          <cell r="M145">
            <v>2.5058969097224559E-3</v>
          </cell>
          <cell r="N145">
            <v>4.9687929366188151E-3</v>
          </cell>
          <cell r="O145">
            <v>7.0209185559665299E-3</v>
          </cell>
          <cell r="P145">
            <v>7.1194993338997998E-3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6.1584416510148703E-6</v>
          </cell>
          <cell r="J146"/>
          <cell r="K146"/>
          <cell r="L146"/>
          <cell r="M146">
            <v>6.2468256657924201E-5</v>
          </cell>
          <cell r="N146">
            <v>6.1840486618277104E-5</v>
          </cell>
          <cell r="O146">
            <v>5.3337164931831601E-5</v>
          </cell>
          <cell r="P146">
            <v>1.24835932830789E-6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3.9505957382234905E-3</v>
          </cell>
          <cell r="F147">
            <v>4.0462030603339487E-4</v>
          </cell>
          <cell r="G147">
            <v>4.0410698948115695E-4</v>
          </cell>
          <cell r="H147">
            <v>3.9556752832636388E-4</v>
          </cell>
          <cell r="I147">
            <v>3.5837291685243011E-4</v>
          </cell>
          <cell r="J147">
            <v>1.4896978264645989E-4</v>
          </cell>
          <cell r="K147"/>
          <cell r="L147"/>
          <cell r="M147">
            <v>6.2468256657924201E-5</v>
          </cell>
          <cell r="N147">
            <v>1.2430874327620101E-4</v>
          </cell>
          <cell r="O147">
            <v>1.7762788603962763E-4</v>
          </cell>
          <cell r="P147">
            <v>1.7882060114355906E-4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1.9671164950137401E-4</v>
          </cell>
          <cell r="I148">
            <v>3.150018148493768E-4</v>
          </cell>
          <cell r="J148">
            <v>0.12933577722126757</v>
          </cell>
          <cell r="K148">
            <v>0.19456361058544316</v>
          </cell>
          <cell r="L148">
            <v>0.19166402115055151</v>
          </cell>
          <cell r="M148">
            <v>0.19128127224810565</v>
          </cell>
          <cell r="N148">
            <v>0.18852764339371703</v>
          </cell>
          <cell r="O148">
            <v>0.18992979289411011</v>
          </cell>
          <cell r="P148">
            <v>0.18711130589757413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5.2327236813173427E-4</v>
          </cell>
          <cell r="I149">
            <v>8.3793586216090348E-4</v>
          </cell>
          <cell r="J149">
            <v>0.3440459098496777</v>
          </cell>
          <cell r="K149">
            <v>0.51755837298590879</v>
          </cell>
          <cell r="L149">
            <v>0.50984517941526042</v>
          </cell>
          <cell r="M149">
            <v>0.5088270296255033</v>
          </cell>
          <cell r="N149">
            <v>0.50150210557934671</v>
          </cell>
          <cell r="O149">
            <v>0.50523196139319959</v>
          </cell>
          <cell r="P149">
            <v>0.49773450829896654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9.534515894258352E-4</v>
          </cell>
          <cell r="I150">
            <v>1.6564687256555076E-3</v>
          </cell>
          <cell r="J150">
            <v>0.47281997778442547</v>
          </cell>
          <cell r="K150">
            <v>0.69643802479002614</v>
          </cell>
          <cell r="L150">
            <v>0.67172127301506845</v>
          </cell>
          <cell r="M150">
            <v>0.67048037822557449</v>
          </cell>
          <cell r="N150">
            <v>0.66123822931226162</v>
          </cell>
          <cell r="O150">
            <v>0.66569704001893037</v>
          </cell>
          <cell r="P150">
            <v>0.65681196103042194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1.50116404554428E-5</v>
          </cell>
          <cell r="I151">
            <v>2.1654997619675E-5</v>
          </cell>
          <cell r="J151">
            <v>9.5634446808436809E-3</v>
          </cell>
          <cell r="K151">
            <v>4.85225815570655E-3</v>
          </cell>
          <cell r="L151">
            <v>6.6202624920618699E-7</v>
          </cell>
          <cell r="M151">
            <v>8.5148660946342495E-3</v>
          </cell>
          <cell r="N151">
            <v>5.4740532064623797E-3</v>
          </cell>
          <cell r="O151">
            <v>2.80393295733917E-3</v>
          </cell>
          <cell r="P151">
            <v>5.6066612099674304E-3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1.50116404554428E-5</v>
          </cell>
          <cell r="I152">
            <v>3.6646397201705074E-5</v>
          </cell>
          <cell r="J152">
            <v>9.5971939871671713E-3</v>
          </cell>
          <cell r="K152">
            <v>1.4437314587114437E-2</v>
          </cell>
          <cell r="L152">
            <v>1.4413199866759574E-2</v>
          </cell>
          <cell r="M152">
            <v>1.4193757242172816E-2</v>
          </cell>
          <cell r="N152">
            <v>1.3989490683852015E-2</v>
          </cell>
          <cell r="O152">
            <v>1.4093489958882524E-2</v>
          </cell>
          <cell r="P152">
            <v>1.3884529348985512E-2</v>
          </cell>
        </row>
        <row r="153">
          <cell r="B153" t="str">
            <v>ENUC_LRG_BEZ</v>
          </cell>
          <cell r="C153" t="str">
            <v>VAR_fout</v>
          </cell>
          <cell r="D153" t="str">
            <v>LTH</v>
          </cell>
          <cell r="J153"/>
          <cell r="K153">
            <v>5.4604151920098696</v>
          </cell>
          <cell r="L153">
            <v>5.4276488541066206</v>
          </cell>
          <cell r="M153">
            <v>5.4544209873376621</v>
          </cell>
          <cell r="N153">
            <v>5.6704244904492604</v>
          </cell>
          <cell r="O153">
            <v>5.7152849465704607</v>
          </cell>
          <cell r="P153">
            <v>5.8526098464219425</v>
          </cell>
        </row>
        <row r="154">
          <cell r="B154" t="str">
            <v>ENUC_LRG_BEZ</v>
          </cell>
          <cell r="C154" t="str">
            <v>VAR_fout</v>
          </cell>
          <cell r="D154" t="str">
            <v>ELC</v>
          </cell>
          <cell r="J154"/>
          <cell r="K154">
            <v>4.5064716560470339</v>
          </cell>
          <cell r="L154">
            <v>31.076394187119664</v>
          </cell>
          <cell r="M154">
            <v>31.069044329406996</v>
          </cell>
          <cell r="N154">
            <v>31.045212183522398</v>
          </cell>
          <cell r="O154">
            <v>31.031376394021308</v>
          </cell>
          <cell r="P154">
            <v>31.000694151451576</v>
          </cell>
        </row>
        <row r="155">
          <cell r="B155" t="str">
            <v>ENUC_LRG_BEZ</v>
          </cell>
          <cell r="C155" t="str">
            <v>VAR_fin</v>
          </cell>
          <cell r="D155" t="str">
            <v>URN</v>
          </cell>
          <cell r="J155"/>
          <cell r="K155">
            <v>16.018711763086298</v>
          </cell>
          <cell r="L155">
            <v>96.135561700138055</v>
          </cell>
          <cell r="M155">
            <v>96.125299458879837</v>
          </cell>
          <cell r="N155">
            <v>96.1494596044476</v>
          </cell>
          <cell r="O155">
            <v>96.127680904169949</v>
          </cell>
          <cell r="P155">
            <v>96.096199688566927</v>
          </cell>
        </row>
        <row r="156">
          <cell r="B156" t="str">
            <v>ENUC_LRG_BEZ</v>
          </cell>
          <cell r="C156" t="str">
            <v>VAR_ncap</v>
          </cell>
          <cell r="D156" t="str">
            <v>-</v>
          </cell>
          <cell r="J156">
            <v>1.19999962977496</v>
          </cell>
          <cell r="K156">
            <v>4.3582424109421803E-8</v>
          </cell>
          <cell r="L156">
            <v>4.8291037875019803E-8</v>
          </cell>
          <cell r="M156">
            <v>5.2382018394754799E-8</v>
          </cell>
          <cell r="N156">
            <v>1.10554270553199E-7</v>
          </cell>
        </row>
        <row r="157">
          <cell r="B157" t="str">
            <v>ENUC_LRG_BEZ</v>
          </cell>
          <cell r="C157" t="str">
            <v>VAR_cap</v>
          </cell>
          <cell r="D157" t="str">
            <v>-</v>
          </cell>
          <cell r="J157"/>
          <cell r="K157">
            <v>0.18785990575050901</v>
          </cell>
          <cell r="L157">
            <v>1.19999962977496</v>
          </cell>
          <cell r="M157">
            <v>1.19999966666076</v>
          </cell>
          <cell r="N157">
            <v>1.19999973426294</v>
          </cell>
          <cell r="O157">
            <v>1.19999977403044</v>
          </cell>
          <cell r="P157">
            <v>1.19999988458471</v>
          </cell>
        </row>
        <row r="158">
          <cell r="B158" t="str">
            <v>G-INTC-IMP00-FR</v>
          </cell>
          <cell r="C158" t="str">
            <v>VAR_fout</v>
          </cell>
          <cell r="D158" t="str">
            <v>ELC</v>
          </cell>
          <cell r="E158">
            <v>28.948621591049228</v>
          </cell>
          <cell r="F158">
            <v>21.485793132713809</v>
          </cell>
          <cell r="G158">
            <v>26.636494503051921</v>
          </cell>
          <cell r="H158">
            <v>15.582981877544443</v>
          </cell>
          <cell r="I158">
            <v>25.567376385393061</v>
          </cell>
          <cell r="J158">
            <v>31.336302865634725</v>
          </cell>
          <cell r="K158">
            <v>38.588286992667975</v>
          </cell>
          <cell r="L158">
            <v>49.775451402188146</v>
          </cell>
          <cell r="M158">
            <v>49.166580607073129</v>
          </cell>
          <cell r="N158">
            <v>49.136719930954804</v>
          </cell>
          <cell r="O158">
            <v>48.778743967783875</v>
          </cell>
          <cell r="P158">
            <v>46.795233616404694</v>
          </cell>
        </row>
        <row r="159">
          <cell r="B159" t="str">
            <v>G-INTC-IMP00-FR</v>
          </cell>
          <cell r="C159" t="str">
            <v>VAR_fin</v>
          </cell>
          <cell r="D159" t="str">
            <v>ELC_I-FR</v>
          </cell>
          <cell r="E159">
            <v>28.948621591049228</v>
          </cell>
          <cell r="F159">
            <v>21.485793132713809</v>
          </cell>
          <cell r="G159">
            <v>26.636494503051921</v>
          </cell>
          <cell r="H159">
            <v>15.582981877544443</v>
          </cell>
          <cell r="I159">
            <v>25.567376385393061</v>
          </cell>
          <cell r="J159">
            <v>31.336302865634725</v>
          </cell>
          <cell r="K159">
            <v>38.588286992667975</v>
          </cell>
          <cell r="L159">
            <v>49.775451402188146</v>
          </cell>
          <cell r="M159">
            <v>49.166580607073129</v>
          </cell>
          <cell r="N159">
            <v>49.136719930954804</v>
          </cell>
          <cell r="O159">
            <v>48.778743967783875</v>
          </cell>
          <cell r="P159">
            <v>46.795233616404694</v>
          </cell>
        </row>
        <row r="160">
          <cell r="B160" t="str">
            <v>G-INTC-IMP00-FR</v>
          </cell>
          <cell r="C160" t="str">
            <v>VAR_ncap</v>
          </cell>
          <cell r="D160" t="str">
            <v>-</v>
          </cell>
          <cell r="E160">
            <v>8.4515628900692902E-6</v>
          </cell>
          <cell r="F160">
            <v>8.4529003713260693E-6</v>
          </cell>
          <cell r="G160">
            <v>0.64138038334088199</v>
          </cell>
          <cell r="H160">
            <v>0.65860464375778704</v>
          </cell>
          <cell r="I160">
            <v>0.91340255899848</v>
          </cell>
          <cell r="J160">
            <v>1.58659852758482</v>
          </cell>
          <cell r="K160">
            <v>3.47718612837275E-6</v>
          </cell>
          <cell r="L160">
            <v>1.11928535865224</v>
          </cell>
          <cell r="M160">
            <v>0.58071687042254305</v>
          </cell>
          <cell r="N160">
            <v>1.10063014303954E-5</v>
          </cell>
        </row>
        <row r="161">
          <cell r="B161" t="str">
            <v>G-INTC-IMP00-FR</v>
          </cell>
          <cell r="C161" t="str">
            <v>VAR_cap</v>
          </cell>
          <cell r="D161" t="str">
            <v>-</v>
          </cell>
          <cell r="E161">
            <v>1.6999998158599032</v>
          </cell>
          <cell r="F161">
            <v>1.699999650222507</v>
          </cell>
          <cell r="G161">
            <v>1.69999955619232</v>
          </cell>
          <cell r="H161">
            <v>1.7000075169900053</v>
          </cell>
          <cell r="I161">
            <v>2.4999998991791781</v>
          </cell>
          <cell r="J161">
            <v>2.9999999555251202</v>
          </cell>
          <cell r="K161">
            <v>3.9999999551431307</v>
          </cell>
          <cell r="L161">
            <v>5.4999985969528975</v>
          </cell>
          <cell r="M161">
            <v>5.4999996940039066</v>
          </cell>
          <cell r="N161">
            <v>5.4999994347543577</v>
          </cell>
          <cell r="O161">
            <v>5.499999483069546</v>
          </cell>
          <cell r="P161">
            <v>5.499999001221858</v>
          </cell>
        </row>
        <row r="162">
          <cell r="B162" t="str">
            <v>ITOT-CHPWSTCCS</v>
          </cell>
          <cell r="C162" t="str">
            <v>VAR_fout</v>
          </cell>
          <cell r="D162" t="str">
            <v>CO2_O</v>
          </cell>
          <cell r="J162">
            <v>137.37426016040899</v>
          </cell>
          <cell r="K162">
            <v>754.0527772728758</v>
          </cell>
          <cell r="L162">
            <v>715.15556525915315</v>
          </cell>
          <cell r="M162">
            <v>715.14175572736895</v>
          </cell>
          <cell r="N162">
            <v>715.16526120051742</v>
          </cell>
          <cell r="O162">
            <v>715.1372883112972</v>
          </cell>
          <cell r="P162">
            <v>715.19363079136428</v>
          </cell>
        </row>
        <row r="163">
          <cell r="B163" t="str">
            <v>ITOT-CHPWSTCCS</v>
          </cell>
          <cell r="C163" t="str">
            <v>VAR_fout</v>
          </cell>
          <cell r="D163" t="str">
            <v>CO2</v>
          </cell>
          <cell r="J163">
            <v>-137.37426016040899</v>
          </cell>
          <cell r="K163">
            <v>-754.05277727287603</v>
          </cell>
          <cell r="L163">
            <v>-715.15556525915304</v>
          </cell>
          <cell r="M163">
            <v>-715.14175572736997</v>
          </cell>
          <cell r="N163">
            <v>-715.16526120051697</v>
          </cell>
          <cell r="O163">
            <v>-715.13728831129697</v>
          </cell>
          <cell r="P163">
            <v>-715.19363079136394</v>
          </cell>
        </row>
        <row r="164">
          <cell r="B164" t="str">
            <v>ITOT-CHPWSTCCS</v>
          </cell>
          <cell r="C164" t="str">
            <v>VAR_fout</v>
          </cell>
          <cell r="D164" t="str">
            <v>ITOT_LTH_CHP</v>
          </cell>
          <cell r="J164">
            <v>0.54736083419563708</v>
          </cell>
          <cell r="K164">
            <v>2.5188905004675224</v>
          </cell>
          <cell r="L164">
            <v>2.0112943908787164</v>
          </cell>
          <cell r="M164">
            <v>2.0112555531276475</v>
          </cell>
          <cell r="N164">
            <v>2.0113216596205477</v>
          </cell>
          <cell r="O164">
            <v>2.0112429890236627</v>
          </cell>
          <cell r="P164">
            <v>2.011401445896031</v>
          </cell>
        </row>
        <row r="165">
          <cell r="B165" t="str">
            <v>ITOT-CHPWSTCCS</v>
          </cell>
          <cell r="C165" t="str">
            <v>VAR_fout</v>
          </cell>
          <cell r="D165" t="str">
            <v>ITOT_KEV_WST_ELC_CHP</v>
          </cell>
          <cell r="J165">
            <v>0.10806646137495916</v>
          </cell>
          <cell r="K165">
            <v>0.59567346613934979</v>
          </cell>
          <cell r="L165">
            <v>0.59290912969714982</v>
          </cell>
          <cell r="M165">
            <v>0.59289768072315185</v>
          </cell>
          <cell r="N165">
            <v>0.59291716824489438</v>
          </cell>
          <cell r="O165">
            <v>0.59289397695308532</v>
          </cell>
          <cell r="P165">
            <v>0.59294068842740588</v>
          </cell>
        </row>
        <row r="166">
          <cell r="B166" t="str">
            <v>ITOT-CHPWSTCCS</v>
          </cell>
          <cell r="C166" t="str">
            <v>VAR_fout</v>
          </cell>
          <cell r="D166" t="str">
            <v>CO2_I</v>
          </cell>
          <cell r="J166">
            <v>179.80274853836301</v>
          </cell>
          <cell r="K166">
            <v>991.09126995108898</v>
          </cell>
          <cell r="L166">
            <v>986.49192169938999</v>
          </cell>
          <cell r="M166">
            <v>986.47287270892002</v>
          </cell>
          <cell r="N166">
            <v>986.50529636679596</v>
          </cell>
          <cell r="O166">
            <v>986.46671031561698</v>
          </cell>
          <cell r="P166">
            <v>986.54442963171402</v>
          </cell>
        </row>
        <row r="167">
          <cell r="B167" t="str">
            <v>ITOT-CHPWSTCCS</v>
          </cell>
          <cell r="C167" t="str">
            <v>VAR_fin</v>
          </cell>
          <cell r="D167" t="str">
            <v>IWST</v>
          </cell>
          <cell r="J167">
            <v>1.9375296178702921</v>
          </cell>
          <cell r="K167">
            <v>10.679862822748797</v>
          </cell>
          <cell r="L167">
            <v>10.63030088038135</v>
          </cell>
          <cell r="M167">
            <v>10.630095611087494</v>
          </cell>
          <cell r="N167">
            <v>10.630445003952547</v>
          </cell>
          <cell r="O167">
            <v>10.630029205987251</v>
          </cell>
          <cell r="P167">
            <v>10.630866698617597</v>
          </cell>
        </row>
        <row r="168">
          <cell r="B168" t="str">
            <v>ITOT-CHPWSTCCS</v>
          </cell>
          <cell r="C168" t="str">
            <v>VAR_ncap</v>
          </cell>
          <cell r="D168" t="str">
            <v>-</v>
          </cell>
          <cell r="J168">
            <v>4.6626310149457204E-3</v>
          </cell>
          <cell r="K168">
            <v>2.6928259837706699E-2</v>
          </cell>
          <cell r="L168">
            <v>2.8381411015553598E-7</v>
          </cell>
          <cell r="M168">
            <v>8.1937085709539295E-8</v>
          </cell>
          <cell r="N168">
            <v>2.0663318711018301E-7</v>
          </cell>
          <cell r="O168">
            <v>7.1813647984190399E-7</v>
          </cell>
          <cell r="P168">
            <v>5.3390003650612104E-3</v>
          </cell>
        </row>
        <row r="169">
          <cell r="B169" t="str">
            <v>ITOT-CHPWSTCCS</v>
          </cell>
          <cell r="C169" t="str">
            <v>VAR_cap</v>
          </cell>
          <cell r="D169" t="str">
            <v>-</v>
          </cell>
          <cell r="J169">
            <v>4.6626310149457204E-3</v>
          </cell>
          <cell r="K169">
            <v>3.1590878225645234E-2</v>
          </cell>
          <cell r="L169">
            <v>3.1591145343031007E-2</v>
          </cell>
          <cell r="M169">
            <v>3.1591192137431529E-2</v>
          </cell>
          <cell r="N169">
            <v>3.1591251716499305E-2</v>
          </cell>
          <cell r="O169">
            <v>3.0861940996393899E-2</v>
          </cell>
          <cell r="P169">
            <v>3.226822674989973E-2</v>
          </cell>
        </row>
        <row r="170">
          <cell r="B170" t="str">
            <v>RHEM-CHPGFC</v>
          </cell>
          <cell r="C170" t="str">
            <v>VAR_fout</v>
          </cell>
          <cell r="D170" t="str">
            <v>CO2_R</v>
          </cell>
          <cell r="J170"/>
          <cell r="K170"/>
          <cell r="L170"/>
          <cell r="M170">
            <v>4.9090125965780898E-2</v>
          </cell>
          <cell r="N170">
            <v>9.6906438287885699E-2</v>
          </cell>
          <cell r="O170">
            <v>9.5089846173414996E-2</v>
          </cell>
          <cell r="P170">
            <v>0.18230970446536399</v>
          </cell>
        </row>
        <row r="171">
          <cell r="B171" t="str">
            <v>RHEM-CHPGFC</v>
          </cell>
          <cell r="C171" t="str">
            <v>VAR_fout</v>
          </cell>
          <cell r="D171" t="str">
            <v>RHEM_LTH_CHPNGA</v>
          </cell>
          <cell r="K171"/>
          <cell r="L171"/>
          <cell r="M171">
            <v>3.9167653696101789E-4</v>
          </cell>
          <cell r="N171">
            <v>7.7318966719057739E-4</v>
          </cell>
          <cell r="O171">
            <v>7.5869558117086478E-4</v>
          </cell>
          <cell r="P171">
            <v>1.4545987058406716E-3</v>
          </cell>
        </row>
        <row r="172">
          <cell r="B172" t="str">
            <v>RHEM-CHPGFC</v>
          </cell>
          <cell r="C172" t="str">
            <v>VAR_fout</v>
          </cell>
          <cell r="D172" t="str">
            <v>RHEM_NKEV_GAS_ELC_CHP</v>
          </cell>
          <cell r="J172"/>
          <cell r="K172"/>
          <cell r="L172"/>
          <cell r="M172">
            <v>3.9167653696101789E-4</v>
          </cell>
          <cell r="N172">
            <v>7.7318966719057739E-4</v>
          </cell>
          <cell r="O172">
            <v>7.5869558117086478E-4</v>
          </cell>
          <cell r="P172">
            <v>1.4545987058406716E-3</v>
          </cell>
        </row>
        <row r="173">
          <cell r="B173" t="str">
            <v>RHEM-CHPGFC</v>
          </cell>
          <cell r="C173" t="str">
            <v>VAR_fin</v>
          </cell>
          <cell r="D173" t="str">
            <v>RNGA</v>
          </cell>
          <cell r="J173"/>
          <cell r="K173"/>
          <cell r="L173"/>
          <cell r="M173">
            <v>8.7039230435781803E-4</v>
          </cell>
          <cell r="N173">
            <v>1.7181992604235049E-3</v>
          </cell>
          <cell r="O173">
            <v>1.6859901803796995E-3</v>
          </cell>
          <cell r="P173">
            <v>3.2324415685348272E-3</v>
          </cell>
        </row>
        <row r="174">
          <cell r="B174" t="str">
            <v>RHEM-CHPGFC</v>
          </cell>
          <cell r="C174" t="str">
            <v>VAR_ncap</v>
          </cell>
          <cell r="D174" t="str">
            <v>-</v>
          </cell>
          <cell r="J174"/>
          <cell r="K174"/>
          <cell r="L174"/>
          <cell r="M174">
            <v>4.6812544323971501E-5</v>
          </cell>
          <cell r="N174">
            <v>4.2529053590017297E-5</v>
          </cell>
          <cell r="O174">
            <v>3.9091324961703997E-7</v>
          </cell>
          <cell r="P174">
            <v>7.7692496290619997E-5</v>
          </cell>
        </row>
        <row r="175">
          <cell r="B175" t="str">
            <v>RHEM-CHPGFC</v>
          </cell>
          <cell r="C175" t="str">
            <v>VAR_cap</v>
          </cell>
          <cell r="D175" t="str">
            <v>-</v>
          </cell>
          <cell r="J175"/>
          <cell r="K175"/>
          <cell r="L175"/>
          <cell r="M175">
            <v>4.6812544323971501E-5</v>
          </cell>
          <cell r="N175">
            <v>8.9307368935152167E-5</v>
          </cell>
          <cell r="O175">
            <v>8.9584400420288196E-5</v>
          </cell>
          <cell r="P175">
            <v>1.6700644740087604E-4</v>
          </cell>
        </row>
        <row r="176">
          <cell r="B176" t="str">
            <v>EHYD-RUNS10</v>
          </cell>
          <cell r="C176" t="str">
            <v>VAR_fout</v>
          </cell>
          <cell r="D176" t="str">
            <v>ELC35</v>
          </cell>
          <cell r="F176">
            <v>5.8422248662125286E-4</v>
          </cell>
          <cell r="G176">
            <v>1.5497066957724937E-3</v>
          </cell>
          <cell r="H176">
            <v>1.8974829464964251E-3</v>
          </cell>
          <cell r="I176">
            <v>1.9845077174227418E-3</v>
          </cell>
          <cell r="J176">
            <v>2.0249917185987229E-3</v>
          </cell>
          <cell r="K176">
            <v>2.0470670824238309E-3</v>
          </cell>
          <cell r="L176">
            <v>1.9056890472550158E-3</v>
          </cell>
          <cell r="M176">
            <v>1.9842607899278031E-3</v>
          </cell>
          <cell r="N176">
            <v>1.9358239859881853E-3</v>
          </cell>
          <cell r="O176">
            <v>1.9628420020900944E-3</v>
          </cell>
          <cell r="P176">
            <v>2.5380388989533283E-3</v>
          </cell>
        </row>
        <row r="177">
          <cell r="B177" t="str">
            <v>EHYD-RUNS10</v>
          </cell>
          <cell r="C177" t="str">
            <v>VAR_fin</v>
          </cell>
          <cell r="D177" t="str">
            <v>HYDR</v>
          </cell>
          <cell r="F177">
            <v>5.8422248662125286E-4</v>
          </cell>
          <cell r="G177">
            <v>1.5497066957724937E-3</v>
          </cell>
          <cell r="H177">
            <v>1.8974829464964251E-3</v>
          </cell>
          <cell r="I177">
            <v>1.9845077174227418E-3</v>
          </cell>
          <cell r="J177">
            <v>2.0249917185987229E-3</v>
          </cell>
          <cell r="K177">
            <v>2.0470670824238309E-3</v>
          </cell>
          <cell r="L177">
            <v>1.9056890472550158E-3</v>
          </cell>
          <cell r="M177">
            <v>1.9842607899278031E-3</v>
          </cell>
          <cell r="N177">
            <v>1.9358239859881853E-3</v>
          </cell>
          <cell r="O177">
            <v>1.9628420020900944E-3</v>
          </cell>
          <cell r="P177">
            <v>2.5380388989533283E-3</v>
          </cell>
        </row>
        <row r="178">
          <cell r="B178" t="str">
            <v>EHYD-RUNS10</v>
          </cell>
          <cell r="C178" t="str">
            <v>VAR_ncap</v>
          </cell>
          <cell r="D178" t="str">
            <v>-</v>
          </cell>
          <cell r="F178">
            <v>5.2709847357414202E-5</v>
          </cell>
          <cell r="G178">
            <v>8.59713102547587E-5</v>
          </cell>
          <cell r="H178">
            <v>2.1723180673759199E-5</v>
          </cell>
          <cell r="I178">
            <v>2.9949202538005901E-6</v>
          </cell>
          <cell r="J178">
            <v>8.7203884987914399E-8</v>
          </cell>
          <cell r="K178">
            <v>1.90641367894919E-7</v>
          </cell>
          <cell r="L178">
            <v>7.1162937102457194E-8</v>
          </cell>
          <cell r="M178">
            <v>5.7704314316155199E-8</v>
          </cell>
          <cell r="N178">
            <v>1.4406134514412201E-7</v>
          </cell>
          <cell r="O178">
            <v>1.7583683301414999E-7</v>
          </cell>
          <cell r="P178">
            <v>5.1613772004541601E-5</v>
          </cell>
        </row>
        <row r="179">
          <cell r="B179" t="str">
            <v>EHYD-RUNS10</v>
          </cell>
          <cell r="C179" t="str">
            <v>VAR_cap</v>
          </cell>
          <cell r="D179" t="str">
            <v>-</v>
          </cell>
          <cell r="F179">
            <v>5.2709847357414202E-5</v>
          </cell>
          <cell r="G179">
            <v>1.38681157612173E-4</v>
          </cell>
          <cell r="H179">
            <v>1.6040433828593201E-4</v>
          </cell>
          <cell r="I179">
            <v>1.63399258539733E-4</v>
          </cell>
          <cell r="J179">
            <v>1.6348646242472101E-4</v>
          </cell>
          <cell r="K179">
            <v>1.63677103792615E-4</v>
          </cell>
          <cell r="L179">
            <v>1.63748266729718E-4</v>
          </cell>
          <cell r="M179">
            <v>1.6380597104403399E-4</v>
          </cell>
          <cell r="N179">
            <v>1.6395003238917801E-4</v>
          </cell>
          <cell r="O179">
            <v>1.6412586922219199E-4</v>
          </cell>
          <cell r="P179">
            <v>2.1573964122673401E-4</v>
          </cell>
        </row>
        <row r="180">
          <cell r="B180" t="str">
            <v>SUP_WSTBIO</v>
          </cell>
          <cell r="C180" t="str">
            <v>VAR_fout</v>
          </cell>
          <cell r="D180" t="str">
            <v>ELC35</v>
          </cell>
          <cell r="E180">
            <v>0.11258823906343894</v>
          </cell>
          <cell r="F180">
            <v>0.12476467138272362</v>
          </cell>
          <cell r="G180">
            <v>0.12058102270311385</v>
          </cell>
          <cell r="H180">
            <v>0.13842189347980891</v>
          </cell>
          <cell r="I180">
            <v>0.13817870345259484</v>
          </cell>
          <cell r="J180">
            <v>0.13212321248431644</v>
          </cell>
          <cell r="K180">
            <v>0.17643087493147561</v>
          </cell>
          <cell r="L180">
            <v>0.1968938626345472</v>
          </cell>
          <cell r="M180">
            <v>0.2061451537362442</v>
          </cell>
          <cell r="N180">
            <v>0.20948824639073391</v>
          </cell>
          <cell r="O180">
            <v>0.21282650167132311</v>
          </cell>
          <cell r="P180">
            <v>0.21577956940034324</v>
          </cell>
        </row>
        <row r="181">
          <cell r="B181" t="str">
            <v>SUP_WSTBIO</v>
          </cell>
          <cell r="C181" t="str">
            <v>VAR_fout</v>
          </cell>
          <cell r="D181" t="str">
            <v>BIO</v>
          </cell>
          <cell r="E181">
            <v>5.6294119531719442</v>
          </cell>
          <cell r="F181">
            <v>6.2382335691361828</v>
          </cell>
          <cell r="G181">
            <v>6.029051135155691</v>
          </cell>
          <cell r="H181">
            <v>6.9210946739904422</v>
          </cell>
          <cell r="I181">
            <v>6.9089351726297394</v>
          </cell>
          <cell r="J181">
            <v>6.606160624215816</v>
          </cell>
          <cell r="K181">
            <v>8.8215437465737772</v>
          </cell>
          <cell r="L181">
            <v>9.8446931317273556</v>
          </cell>
          <cell r="M181">
            <v>10.307257686812211</v>
          </cell>
          <cell r="N181">
            <v>10.474412319536697</v>
          </cell>
          <cell r="O181">
            <v>10.641325083566157</v>
          </cell>
          <cell r="P181">
            <v>10.78897847001717</v>
          </cell>
        </row>
        <row r="182">
          <cell r="B182" t="str">
            <v>SUP_WSTBIO</v>
          </cell>
          <cell r="C182" t="str">
            <v>VAR_fin</v>
          </cell>
          <cell r="D182" t="str">
            <v>CWST</v>
          </cell>
          <cell r="E182">
            <v>9.6793717526253591</v>
          </cell>
          <cell r="F182">
            <v>10.726197034017577</v>
          </cell>
          <cell r="G182">
            <v>10.36652278039055</v>
          </cell>
          <cell r="H182">
            <v>11.900327928021282</v>
          </cell>
          <cell r="I182">
            <v>11.879420533967357</v>
          </cell>
          <cell r="J182">
            <v>11.358821324723079</v>
          </cell>
          <cell r="K182">
            <v>15.168014361965966</v>
          </cell>
          <cell r="L182">
            <v>16.927246647638636</v>
          </cell>
          <cell r="M182">
            <v>17.722593359781666</v>
          </cell>
          <cell r="N182">
            <v>18.010003811134816</v>
          </cell>
          <cell r="O182">
            <v>18.29699838654318</v>
          </cell>
          <cell r="P182">
            <v>18.550877837875195</v>
          </cell>
        </row>
        <row r="183">
          <cell r="B183" t="str">
            <v>SUP_WSTBIO</v>
          </cell>
          <cell r="C183" t="str">
            <v>VAR_ncap</v>
          </cell>
          <cell r="D183" t="str">
            <v>-</v>
          </cell>
          <cell r="E183">
            <v>4.0965673103515498E-3</v>
          </cell>
          <cell r="F183">
            <v>2.29997736767933E-2</v>
          </cell>
          <cell r="G183">
            <v>1.4661082358620001E-7</v>
          </cell>
          <cell r="H183">
            <v>9.9381873818467706E-2</v>
          </cell>
          <cell r="I183">
            <v>0.11685436549162199</v>
          </cell>
          <cell r="J183">
            <v>1.7491744771872601E-2</v>
          </cell>
          <cell r="K183">
            <v>0.13103544586660501</v>
          </cell>
          <cell r="L183">
            <v>0.10652951643634501</v>
          </cell>
          <cell r="M183">
            <v>0.101174377881196</v>
          </cell>
          <cell r="N183">
            <v>5.69612863556423E-2</v>
          </cell>
          <cell r="O183">
            <v>0.137341014335705</v>
          </cell>
          <cell r="P183">
            <v>0.11210794297179601</v>
          </cell>
        </row>
        <row r="184">
          <cell r="B184" t="str">
            <v>SUP_WSTBIO</v>
          </cell>
          <cell r="C184" t="str">
            <v>VAR_cap</v>
          </cell>
          <cell r="D184" t="str">
            <v>-</v>
          </cell>
          <cell r="E184">
            <v>0.21266699581226775</v>
          </cell>
          <cell r="F184">
            <v>0.23566664371208793</v>
          </cell>
          <cell r="G184">
            <v>0.23566606071274349</v>
          </cell>
          <cell r="H184">
            <v>0.26146360543941832</v>
          </cell>
          <cell r="I184">
            <v>0.26100430699188992</v>
          </cell>
          <cell r="J184">
            <v>0.24956612738402348</v>
          </cell>
          <cell r="K184">
            <v>0.33325763313167361</v>
          </cell>
          <cell r="L184">
            <v>0.37191071196665521</v>
          </cell>
          <cell r="M184">
            <v>0.38938531021820028</v>
          </cell>
          <cell r="N184">
            <v>0.39570006622998016</v>
          </cell>
          <cell r="O184">
            <v>0.40200564448448822</v>
          </cell>
          <cell r="P184">
            <v>0.4075838958920085</v>
          </cell>
        </row>
        <row r="185">
          <cell r="B185" t="str">
            <v>ITOT-CHPNGACCS</v>
          </cell>
          <cell r="C185" t="str">
            <v>VAR_fout</v>
          </cell>
          <cell r="D185" t="str">
            <v>CO2_O</v>
          </cell>
          <cell r="J185">
            <v>0.22051569171567795</v>
          </cell>
          <cell r="K185">
            <v>37.910339326730991</v>
          </cell>
          <cell r="L185">
            <v>38.00076543398901</v>
          </cell>
          <cell r="M185">
            <v>35.521076054701574</v>
          </cell>
          <cell r="N185">
            <v>32.237777099795288</v>
          </cell>
          <cell r="O185">
            <v>37.998771290466713</v>
          </cell>
          <cell r="P185">
            <v>38.002563421569789</v>
          </cell>
        </row>
        <row r="186">
          <cell r="B186" t="str">
            <v>ITOT-CHPNGACCS</v>
          </cell>
          <cell r="C186" t="str">
            <v>VAR_fout</v>
          </cell>
          <cell r="D186" t="str">
            <v>CO2</v>
          </cell>
          <cell r="J186">
            <v>-0.220515691715678</v>
          </cell>
          <cell r="K186">
            <v>-37.910339326730998</v>
          </cell>
          <cell r="L186">
            <v>-38.000765433989002</v>
          </cell>
          <cell r="M186">
            <v>-35.521076054701503</v>
          </cell>
          <cell r="N186">
            <v>-32.237777099795302</v>
          </cell>
          <cell r="O186">
            <v>-37.998771290466699</v>
          </cell>
          <cell r="P186">
            <v>-38.002563421569803</v>
          </cell>
        </row>
        <row r="187">
          <cell r="B187" t="str">
            <v>ITOT-CHPNGACCS</v>
          </cell>
          <cell r="C187" t="str">
            <v>VAR_fout</v>
          </cell>
          <cell r="D187" t="str">
            <v>ITOT_NKEV_GAS_ELC_CHP</v>
          </cell>
          <cell r="J187">
            <v>1.4233621028743235E-3</v>
          </cell>
          <cell r="K187">
            <v>0.2446895876451729</v>
          </cell>
          <cell r="L187">
            <v>0.24528344889258943</v>
          </cell>
          <cell r="M187">
            <v>0.22927780384339938</v>
          </cell>
          <cell r="N187">
            <v>0.20808510200680649</v>
          </cell>
          <cell r="O187">
            <v>0.24527057729921115</v>
          </cell>
          <cell r="P187">
            <v>0.24529505435868576</v>
          </cell>
        </row>
        <row r="188">
          <cell r="B188" t="str">
            <v>ITOT-CHPNGACCS</v>
          </cell>
          <cell r="C188" t="str">
            <v>VAR_fout</v>
          </cell>
          <cell r="D188" t="str">
            <v>ITOT_LTH_CHP</v>
          </cell>
          <cell r="J188">
            <v>1.6121114425958222E-3</v>
          </cell>
          <cell r="K188">
            <v>0.27379189727449121</v>
          </cell>
          <cell r="L188">
            <v>0.27110275930233652</v>
          </cell>
          <cell r="M188">
            <v>0.25341230951112664</v>
          </cell>
          <cell r="N188">
            <v>0.22998879695489194</v>
          </cell>
          <cell r="O188">
            <v>0.2710885328043916</v>
          </cell>
          <cell r="P188">
            <v>0.27111558639644318</v>
          </cell>
        </row>
        <row r="189">
          <cell r="B189" t="str">
            <v>ITOT-CHPNGACCS</v>
          </cell>
          <cell r="C189" t="str">
            <v>VAR_fout</v>
          </cell>
          <cell r="D189" t="str">
            <v>CO2_I</v>
          </cell>
          <cell r="J189">
            <v>0.26473327466119401</v>
          </cell>
          <cell r="K189">
            <v>42.650740405668699</v>
          </cell>
          <cell r="L189">
            <v>42.756565317988397</v>
          </cell>
          <cell r="M189">
            <v>40.047181661665597</v>
          </cell>
          <cell r="N189">
            <v>36.293034732363402</v>
          </cell>
          <cell r="O189">
            <v>42.917580921537798</v>
          </cell>
          <cell r="P189">
            <v>42.875541525147803</v>
          </cell>
        </row>
        <row r="190">
          <cell r="B190" t="str">
            <v>ITOT-CHPNGACCS</v>
          </cell>
          <cell r="C190" t="str">
            <v>VAR_fin</v>
          </cell>
          <cell r="D190" t="str">
            <v>INGA</v>
          </cell>
          <cell r="J190">
            <v>4.6938523876098306E-3</v>
          </cell>
          <cell r="K190">
            <v>0.75621880151894783</v>
          </cell>
          <cell r="L190">
            <v>0.75809512975156779</v>
          </cell>
          <cell r="M190">
            <v>0.7100564124408808</v>
          </cell>
          <cell r="N190">
            <v>0.64349352362346401</v>
          </cell>
          <cell r="O190">
            <v>0.76095001633932302</v>
          </cell>
          <cell r="P190">
            <v>0.76020463697070462</v>
          </cell>
        </row>
        <row r="191">
          <cell r="B191" t="str">
            <v>ITOT-CHPNGACCS</v>
          </cell>
          <cell r="C191" t="str">
            <v>VAR_ncap</v>
          </cell>
          <cell r="D191" t="str">
            <v>-</v>
          </cell>
          <cell r="J191">
            <v>1.98626251074262E-4</v>
          </cell>
          <cell r="K191">
            <v>1.0818428130418599E-2</v>
          </cell>
          <cell r="L191">
            <v>7.2134384358185401E-3</v>
          </cell>
          <cell r="M191">
            <v>1.9946941651363101E-6</v>
          </cell>
          <cell r="N191">
            <v>4.1550564443946998E-6</v>
          </cell>
          <cell r="O191">
            <v>1.02528406124181E-2</v>
          </cell>
          <cell r="P191">
            <v>7.4399665734948403E-3</v>
          </cell>
        </row>
        <row r="192">
          <cell r="B192" t="str">
            <v>ITOT-CHPNGACCS</v>
          </cell>
          <cell r="C192" t="str">
            <v>VAR_cap</v>
          </cell>
          <cell r="D192" t="str">
            <v>-</v>
          </cell>
          <cell r="J192">
            <v>1.98626251074262E-4</v>
          </cell>
          <cell r="K192">
            <v>1.1016998743167175E-2</v>
          </cell>
          <cell r="L192">
            <v>1.8230222026082626E-2</v>
          </cell>
          <cell r="M192">
            <v>1.8205866653264496E-2</v>
          </cell>
          <cell r="N192">
            <v>1.8037149376161108E-2</v>
          </cell>
          <cell r="O192">
            <v>1.7471911152844695E-2</v>
          </cell>
          <cell r="P192">
            <v>1.7698165155533966E-2</v>
          </cell>
        </row>
        <row r="193">
          <cell r="B193" t="str">
            <v>SCOM-ESOLPV</v>
          </cell>
          <cell r="C193" t="str">
            <v>VAR_fout</v>
          </cell>
          <cell r="D193" t="str">
            <v>SCOM_SOL_ELC</v>
          </cell>
          <cell r="E193">
            <v>2.8396236857719668</v>
          </cell>
          <cell r="F193">
            <v>3.2944550550716118</v>
          </cell>
          <cell r="G193">
            <v>6.7856738427229759</v>
          </cell>
          <cell r="H193">
            <v>7.847997450081734</v>
          </cell>
          <cell r="I193">
            <v>17.078736029179662</v>
          </cell>
          <cell r="J193">
            <v>17.949924735662368</v>
          </cell>
          <cell r="K193">
            <v>18.865551752621439</v>
          </cell>
          <cell r="L193">
            <v>19.82788481240393</v>
          </cell>
          <cell r="M193">
            <v>20.83930657430658</v>
          </cell>
          <cell r="N193">
            <v>21.902321378253401</v>
          </cell>
          <cell r="O193">
            <v>23.01956112313481</v>
          </cell>
          <cell r="P193">
            <v>24.193794415202348</v>
          </cell>
        </row>
        <row r="194">
          <cell r="B194" t="str">
            <v>SCOM-ESOLPV</v>
          </cell>
          <cell r="C194" t="str">
            <v>VAR_fin</v>
          </cell>
          <cell r="D194" t="str">
            <v>SOL</v>
          </cell>
          <cell r="E194">
            <v>2.8396236857719668</v>
          </cell>
          <cell r="F194">
            <v>3.2944550550716118</v>
          </cell>
          <cell r="G194">
            <v>6.7856738427229759</v>
          </cell>
          <cell r="H194">
            <v>7.847997450081734</v>
          </cell>
          <cell r="I194">
            <v>17.078736029179662</v>
          </cell>
          <cell r="J194">
            <v>17.949924735662368</v>
          </cell>
          <cell r="K194">
            <v>18.865551752621439</v>
          </cell>
          <cell r="L194">
            <v>19.82788481240393</v>
          </cell>
          <cell r="M194">
            <v>20.83930657430658</v>
          </cell>
          <cell r="N194">
            <v>21.902321378253401</v>
          </cell>
          <cell r="O194">
            <v>23.01956112313481</v>
          </cell>
          <cell r="P194">
            <v>24.193794415202348</v>
          </cell>
        </row>
        <row r="195">
          <cell r="B195" t="str">
            <v>SCOM-ESOLPV</v>
          </cell>
          <cell r="C195" t="str">
            <v>VAR_fin</v>
          </cell>
          <cell r="D195" t="str">
            <v>SOLPVC</v>
          </cell>
          <cell r="E195">
            <v>2.8396236857719699</v>
          </cell>
          <cell r="F195">
            <v>3.2944550550716101</v>
          </cell>
          <cell r="G195">
            <v>6.7856738427229697</v>
          </cell>
          <cell r="H195">
            <v>7.8479974500817304</v>
          </cell>
          <cell r="I195">
            <v>17.078736029179701</v>
          </cell>
          <cell r="J195">
            <v>17.9499247356624</v>
          </cell>
          <cell r="K195">
            <v>18.8655517526214</v>
          </cell>
          <cell r="L195">
            <v>19.827884812403902</v>
          </cell>
          <cell r="M195">
            <v>20.839306574306601</v>
          </cell>
          <cell r="N195">
            <v>21.902321378253401</v>
          </cell>
          <cell r="O195">
            <v>23.0195611231348</v>
          </cell>
          <cell r="P195">
            <v>24.193794415202301</v>
          </cell>
        </row>
        <row r="196">
          <cell r="B196" t="str">
            <v>SCOM-ESOLPV</v>
          </cell>
          <cell r="C196" t="str">
            <v>VAR_ncap</v>
          </cell>
          <cell r="D196" t="str">
            <v>-</v>
          </cell>
          <cell r="G196">
            <v>0.85083704323341203</v>
          </cell>
          <cell r="H196">
            <v>1.11525679659758E-6</v>
          </cell>
          <cell r="I196">
            <v>2.7503986627627501</v>
          </cell>
          <cell r="J196">
            <v>0.58280994042940504</v>
          </cell>
          <cell r="K196">
            <v>1.1831924668328899</v>
          </cell>
          <cell r="L196">
            <v>0.38877193551436101</v>
          </cell>
          <cell r="M196">
            <v>2.2429191669200801</v>
          </cell>
          <cell r="N196">
            <v>1.60347940166256</v>
          </cell>
          <cell r="O196">
            <v>1.4595837851475599</v>
          </cell>
          <cell r="P196">
            <v>0.67926279406934598</v>
          </cell>
        </row>
        <row r="197">
          <cell r="B197" t="str">
            <v>SCOM-ESOLPV</v>
          </cell>
          <cell r="C197" t="str">
            <v>VAR_cap</v>
          </cell>
          <cell r="D197" t="str">
            <v>-</v>
          </cell>
          <cell r="E197">
            <v>0.90292899999999998</v>
          </cell>
          <cell r="F197">
            <v>1.12310126156801</v>
          </cell>
          <cell r="G197">
            <v>2.0260660432334121</v>
          </cell>
          <cell r="H197">
            <v>1.941497336730889</v>
          </cell>
          <cell r="I197">
            <v>4.2250676421175086</v>
          </cell>
          <cell r="J197">
            <v>4.4405889696086822</v>
          </cell>
          <cell r="K197">
            <v>4.6671037252094303</v>
          </cell>
          <cell r="L197">
            <v>4.9051730055393996</v>
          </cell>
          <cell r="M197">
            <v>5.1553862374300596</v>
          </cell>
          <cell r="N197">
            <v>5.4183629709298904</v>
          </cell>
          <cell r="O197">
            <v>5.6947542892445604</v>
          </cell>
          <cell r="P197">
            <v>5.9852451477995503</v>
          </cell>
        </row>
        <row r="198">
          <cell r="B198" t="str">
            <v>D-SCOM_LTH</v>
          </cell>
          <cell r="C198" t="str">
            <v>VAR_fout</v>
          </cell>
          <cell r="D198" t="str">
            <v>SCOM_LTH_DH</v>
          </cell>
          <cell r="E198">
            <v>5.6100010549234058</v>
          </cell>
          <cell r="F198">
            <v>6.0767029248024826</v>
          </cell>
          <cell r="G198">
            <v>6.0767029770782885</v>
          </cell>
          <cell r="H198">
            <v>6.0767028992991401</v>
          </cell>
          <cell r="I198">
            <v>6.0767026495679666</v>
          </cell>
          <cell r="J198">
            <v>6.0767033614949106</v>
          </cell>
          <cell r="K198">
            <v>9.0212438032601927</v>
          </cell>
          <cell r="L198">
            <v>9.0212441928885028</v>
          </cell>
          <cell r="M198">
            <v>9.0212439908132005</v>
          </cell>
          <cell r="N198">
            <v>9.0212450231887988</v>
          </cell>
          <cell r="O198">
            <v>9.0212455021422908</v>
          </cell>
          <cell r="P198">
            <v>9.0212478223941961</v>
          </cell>
        </row>
        <row r="199">
          <cell r="B199" t="str">
            <v>D-SCOM_LTH</v>
          </cell>
          <cell r="C199" t="str">
            <v>VAR_fin</v>
          </cell>
          <cell r="D199" t="str">
            <v>LTH</v>
          </cell>
          <cell r="E199">
            <v>6.0987768805345697</v>
          </cell>
          <cell r="F199">
            <v>6.6044043502370036</v>
          </cell>
          <cell r="G199">
            <v>6.6018018570430952</v>
          </cell>
          <cell r="H199">
            <v>6.5974687443383058</v>
          </cell>
          <cell r="I199">
            <v>6.5931411293295819</v>
          </cell>
          <cell r="J199">
            <v>6.5888202303516641</v>
          </cell>
          <cell r="K199">
            <v>9.7751057383408995</v>
          </cell>
          <cell r="L199">
            <v>9.768707164613069</v>
          </cell>
          <cell r="M199">
            <v>9.7687069457946389</v>
          </cell>
          <cell r="N199">
            <v>9.7687080637086083</v>
          </cell>
          <cell r="O199">
            <v>9.7687085823462017</v>
          </cell>
          <cell r="P199">
            <v>9.7687110948445763</v>
          </cell>
        </row>
        <row r="200">
          <cell r="B200" t="str">
            <v>D-SCOM_LTH</v>
          </cell>
          <cell r="C200" t="str">
            <v>VAR_ncap</v>
          </cell>
          <cell r="D200" t="str">
            <v>-</v>
          </cell>
          <cell r="E200">
            <v>0.84970025887300304</v>
          </cell>
          <cell r="F200">
            <v>2.5688533264102698E-8</v>
          </cell>
          <cell r="G200">
            <v>1.97142546905892E-8</v>
          </cell>
          <cell r="H200">
            <v>1.6413051096901601E-8</v>
          </cell>
          <cell r="I200">
            <v>1.70475456884457E-8</v>
          </cell>
          <cell r="J200">
            <v>2.1061335929568099E-8</v>
          </cell>
          <cell r="K200">
            <v>2.8381169374459699E-8</v>
          </cell>
          <cell r="L200">
            <v>3.7648760513746498E-8</v>
          </cell>
          <cell r="M200">
            <v>4.3677678631445803E-8</v>
          </cell>
          <cell r="N200">
            <v>8.3480513799441698E-8</v>
          </cell>
          <cell r="O200">
            <v>1.36245905991266E-7</v>
          </cell>
          <cell r="P200">
            <v>6.4865886329607401E-7</v>
          </cell>
        </row>
        <row r="201">
          <cell r="B201" t="str">
            <v>D-SCOM_LTH</v>
          </cell>
          <cell r="C201" t="str">
            <v>VAR_cap</v>
          </cell>
          <cell r="D201" t="str">
            <v>-</v>
          </cell>
          <cell r="E201">
            <v>0.84970025887300304</v>
          </cell>
          <cell r="F201">
            <v>0.84970028456153601</v>
          </cell>
          <cell r="G201">
            <v>0.84970030427579102</v>
          </cell>
          <cell r="H201">
            <v>0.84970032068884205</v>
          </cell>
          <cell r="I201">
            <v>0.84970033773638798</v>
          </cell>
          <cell r="J201">
            <v>0.84970035879772399</v>
          </cell>
          <cell r="K201">
            <v>0.84970038717889296</v>
          </cell>
          <cell r="L201">
            <v>0.84970042482765396</v>
          </cell>
          <cell r="M201">
            <v>0.84970046850533199</v>
          </cell>
          <cell r="N201">
            <v>0.84970055198584604</v>
          </cell>
          <cell r="O201">
            <v>0.84970068823175204</v>
          </cell>
          <cell r="P201">
            <v>0.849701336890616</v>
          </cell>
        </row>
        <row r="202">
          <cell r="B202" t="str">
            <v>EHYD-RUNS15</v>
          </cell>
          <cell r="C202" t="str">
            <v>VAR_fout</v>
          </cell>
          <cell r="D202" t="str">
            <v>ELC35</v>
          </cell>
          <cell r="F202">
            <v>1.7544802421807368E-4</v>
          </cell>
          <cell r="G202">
            <v>2.4127530294150595E-3</v>
          </cell>
          <cell r="H202">
            <v>8.9582200543406355E-3</v>
          </cell>
          <cell r="I202">
            <v>8.5795172941051691E-3</v>
          </cell>
          <cell r="J202">
            <v>9.0083129978875427E-3</v>
          </cell>
          <cell r="K202">
            <v>8.6245349301441229E-3</v>
          </cell>
          <cell r="L202">
            <v>9.0806390346564441E-3</v>
          </cell>
          <cell r="M202">
            <v>9.0794999007377773E-3</v>
          </cell>
          <cell r="N202">
            <v>9.0746519269295015E-3</v>
          </cell>
          <cell r="O202">
            <v>9.0727338744636832E-3</v>
          </cell>
          <cell r="P202">
            <v>9.0733083318358422E-3</v>
          </cell>
        </row>
        <row r="203">
          <cell r="B203" t="str">
            <v>EHYD-RUNS15</v>
          </cell>
          <cell r="C203" t="str">
            <v>VAR_fin</v>
          </cell>
          <cell r="D203" t="str">
            <v>HYDR</v>
          </cell>
          <cell r="F203">
            <v>1.7544802421807368E-4</v>
          </cell>
          <cell r="G203">
            <v>2.4127530294150595E-3</v>
          </cell>
          <cell r="H203">
            <v>8.9582200543406355E-3</v>
          </cell>
          <cell r="I203">
            <v>8.5795172941051691E-3</v>
          </cell>
          <cell r="J203">
            <v>9.0083129978875427E-3</v>
          </cell>
          <cell r="K203">
            <v>8.6245349301441229E-3</v>
          </cell>
          <cell r="L203">
            <v>9.0806390346564441E-3</v>
          </cell>
          <cell r="M203">
            <v>9.0794999007377773E-3</v>
          </cell>
          <cell r="N203">
            <v>9.0746519269295015E-3</v>
          </cell>
          <cell r="O203">
            <v>9.0727338744636832E-3</v>
          </cell>
          <cell r="P203">
            <v>9.0733083318358422E-3</v>
          </cell>
        </row>
        <row r="204">
          <cell r="B204" t="str">
            <v>EHYD-RUNS15</v>
          </cell>
          <cell r="C204" t="str">
            <v>VAR_ncap</v>
          </cell>
          <cell r="D204" t="str">
            <v>-</v>
          </cell>
          <cell r="F204">
            <v>1.49681540763186E-5</v>
          </cell>
          <cell r="G204">
            <v>1.4409102871949301E-4</v>
          </cell>
          <cell r="H204">
            <v>3.8835808913933702E-4</v>
          </cell>
          <cell r="I204">
            <v>2.19490417287447E-8</v>
          </cell>
          <cell r="J204">
            <v>1.545279371715E-8</v>
          </cell>
          <cell r="K204">
            <v>1.5299669424698801E-8</v>
          </cell>
          <cell r="L204">
            <v>2.0829555639188902E-8</v>
          </cell>
          <cell r="M204">
            <v>1.61795470424881E-8</v>
          </cell>
          <cell r="N204">
            <v>7.5352794126205296E-8</v>
          </cell>
          <cell r="O204">
            <v>6.0247206437881904E-8</v>
          </cell>
          <cell r="P204">
            <v>8.6661856128291801E-6</v>
          </cell>
        </row>
        <row r="205">
          <cell r="B205" t="str">
            <v>EHYD-RUNS15</v>
          </cell>
          <cell r="C205" t="str">
            <v>VAR_cap</v>
          </cell>
          <cell r="D205" t="str">
            <v>-</v>
          </cell>
          <cell r="F205">
            <v>1.49681540763186E-5</v>
          </cell>
          <cell r="G205">
            <v>1.5905918279581101E-4</v>
          </cell>
          <cell r="H205">
            <v>5.4741727193514803E-4</v>
          </cell>
          <cell r="I205">
            <v>5.4743922097687703E-4</v>
          </cell>
          <cell r="J205">
            <v>5.4745467377059396E-4</v>
          </cell>
          <cell r="K205">
            <v>5.4746997344001899E-4</v>
          </cell>
          <cell r="L205">
            <v>5.4749080299565801E-4</v>
          </cell>
          <cell r="M205">
            <v>5.4750698254270097E-4</v>
          </cell>
          <cell r="N205">
            <v>5.4758233533682701E-4</v>
          </cell>
          <cell r="O205">
            <v>5.4764258254326502E-4</v>
          </cell>
          <cell r="P205">
            <v>5.56308768156094E-4</v>
          </cell>
        </row>
        <row r="206">
          <cell r="B206" t="str">
            <v>EHYD-RUN10</v>
          </cell>
          <cell r="C206" t="str">
            <v>VAR_fout</v>
          </cell>
          <cell r="D206" t="str">
            <v>ELC13</v>
          </cell>
          <cell r="F206">
            <v>6.7194696252484507E-4</v>
          </cell>
          <cell r="G206">
            <v>1.7628023753672264E-3</v>
          </cell>
          <cell r="H206">
            <v>1.9354609679589779E-3</v>
          </cell>
          <cell r="I206">
            <v>2.1599744212377142E-3</v>
          </cell>
          <cell r="J206">
            <v>2.1675280484739954E-3</v>
          </cell>
          <cell r="K206">
            <v>2.2038219331700646E-3</v>
          </cell>
          <cell r="L206">
            <v>2.0485726788755636E-3</v>
          </cell>
          <cell r="M206">
            <v>2.0918143577558345E-3</v>
          </cell>
          <cell r="N206">
            <v>2.0709286756314979E-3</v>
          </cell>
          <cell r="O206">
            <v>2.0633958108493746E-3</v>
          </cell>
          <cell r="P206">
            <v>2.2994521026855372E-3</v>
          </cell>
        </row>
        <row r="207">
          <cell r="B207" t="str">
            <v>EHYD-RUN10</v>
          </cell>
          <cell r="C207" t="str">
            <v>VAR_fin</v>
          </cell>
          <cell r="D207" t="str">
            <v>HYDR</v>
          </cell>
          <cell r="F207">
            <v>6.7194696252484507E-4</v>
          </cell>
          <cell r="G207">
            <v>1.7628023753672264E-3</v>
          </cell>
          <cell r="H207">
            <v>1.9354609679589779E-3</v>
          </cell>
          <cell r="I207">
            <v>2.1599744212377142E-3</v>
          </cell>
          <cell r="J207">
            <v>2.1675280484739954E-3</v>
          </cell>
          <cell r="K207">
            <v>2.2038219331700646E-3</v>
          </cell>
          <cell r="L207">
            <v>2.0485726788755636E-3</v>
          </cell>
          <cell r="M207">
            <v>2.0918143577558345E-3</v>
          </cell>
          <cell r="N207">
            <v>2.0709286756314979E-3</v>
          </cell>
          <cell r="O207">
            <v>2.0633958108493746E-3</v>
          </cell>
          <cell r="P207">
            <v>2.2994521026855372E-3</v>
          </cell>
        </row>
        <row r="208">
          <cell r="B208" t="str">
            <v>EHYD-RUN10</v>
          </cell>
          <cell r="C208" t="str">
            <v>VAR_ncap</v>
          </cell>
          <cell r="D208" t="str">
            <v>-</v>
          </cell>
          <cell r="F208">
            <v>5.8246711939252097E-5</v>
          </cell>
          <cell r="G208">
            <v>9.2484638244934596E-5</v>
          </cell>
          <cell r="H208">
            <v>1.61128686981851E-6</v>
          </cell>
          <cell r="I208">
            <v>1.86990098654281E-5</v>
          </cell>
          <cell r="J208">
            <v>1.09532091993886E-7</v>
          </cell>
          <cell r="K208">
            <v>3.85107264859115E-8</v>
          </cell>
          <cell r="L208">
            <v>2.2932181116183401E-8</v>
          </cell>
          <cell r="M208">
            <v>2.6188988460353801E-8</v>
          </cell>
          <cell r="N208">
            <v>2.4294194275475801E-7</v>
          </cell>
          <cell r="O208">
            <v>1.6150184898864901E-7</v>
          </cell>
          <cell r="P208">
            <v>2.05181371809111E-5</v>
          </cell>
        </row>
        <row r="209">
          <cell r="B209" t="str">
            <v>EHYD-RUN10</v>
          </cell>
          <cell r="C209" t="str">
            <v>VAR_cap</v>
          </cell>
          <cell r="D209" t="str">
            <v>-</v>
          </cell>
          <cell r="F209">
            <v>5.8246711939252097E-5</v>
          </cell>
          <cell r="G209">
            <v>1.5073135018418699E-4</v>
          </cell>
          <cell r="H209">
            <v>1.5234263705400501E-4</v>
          </cell>
          <cell r="I209">
            <v>1.7104164691943301E-4</v>
          </cell>
          <cell r="J209">
            <v>1.7115117901142699E-4</v>
          </cell>
          <cell r="K209">
            <v>1.71189689737913E-4</v>
          </cell>
          <cell r="L209">
            <v>1.7121262191902901E-4</v>
          </cell>
          <cell r="M209">
            <v>1.7123881090748999E-4</v>
          </cell>
          <cell r="N209">
            <v>1.71481752850244E-4</v>
          </cell>
          <cell r="O209">
            <v>1.71643254699233E-4</v>
          </cell>
          <cell r="P209">
            <v>1.92161391880144E-4</v>
          </cell>
        </row>
        <row r="210">
          <cell r="B210" t="str">
            <v>ITOT-CHPWOD</v>
          </cell>
          <cell r="C210" t="str">
            <v>VAR_fout</v>
          </cell>
          <cell r="D210" t="str">
            <v>ITOT_LTH_CHP</v>
          </cell>
          <cell r="E210">
            <v>0.65957040706676395</v>
          </cell>
          <cell r="F210">
            <v>1.0964325727844662</v>
          </cell>
          <cell r="G210">
            <v>3.3714646631969782</v>
          </cell>
          <cell r="H210">
            <v>3.2240489940572306</v>
          </cell>
          <cell r="I210">
            <v>3.2225436428105567</v>
          </cell>
          <cell r="J210">
            <v>1.831365324316796</v>
          </cell>
          <cell r="K210">
            <v>1.0698072861133936</v>
          </cell>
          <cell r="L210">
            <v>2.387727066103195E-3</v>
          </cell>
          <cell r="M210">
            <v>1.5348347606461016E-3</v>
          </cell>
          <cell r="N210">
            <v>1.2706109699896055E-3</v>
          </cell>
          <cell r="O210">
            <v>9.875736634154047E-4</v>
          </cell>
          <cell r="P210">
            <v>1.4978466087849417E-3</v>
          </cell>
        </row>
        <row r="211">
          <cell r="B211" t="str">
            <v>ITOT-CHPWOD</v>
          </cell>
          <cell r="C211" t="str">
            <v>VAR_fout</v>
          </cell>
          <cell r="D211" t="str">
            <v>ITOT_KEV_WOD_ELC_CHP</v>
          </cell>
          <cell r="E211">
            <v>0.17246248607514231</v>
          </cell>
          <cell r="F211">
            <v>0.31482984597210817</v>
          </cell>
          <cell r="G211">
            <v>1.1352090474531789</v>
          </cell>
          <cell r="H211">
            <v>1.5240958880997786</v>
          </cell>
          <cell r="I211">
            <v>1.5233842675104432</v>
          </cell>
          <cell r="J211">
            <v>0.86573633513157466</v>
          </cell>
          <cell r="K211">
            <v>0.50572708070814854</v>
          </cell>
          <cell r="L211">
            <v>1.1287437039760532E-3</v>
          </cell>
          <cell r="M211">
            <v>7.2555825048724602E-4</v>
          </cell>
          <cell r="N211">
            <v>6.0065245854053933E-4</v>
          </cell>
          <cell r="O211">
            <v>4.6685300452364479E-4</v>
          </cell>
          <cell r="P211">
            <v>7.0807294233469868E-4</v>
          </cell>
        </row>
        <row r="212">
          <cell r="B212" t="str">
            <v>ITOT-CHPWOD</v>
          </cell>
          <cell r="C212" t="str">
            <v>VAR_fin</v>
          </cell>
          <cell r="D212" t="str">
            <v>IWOD</v>
          </cell>
          <cell r="E212">
            <v>0.8727020495853367</v>
          </cell>
          <cell r="F212">
            <v>1.3941888616285694</v>
          </cell>
          <cell r="G212">
            <v>4.5387116172094562</v>
          </cell>
          <cell r="H212">
            <v>5.2421342952853678</v>
          </cell>
          <cell r="I212">
            <v>5.5739769001459765</v>
          </cell>
          <cell r="J212">
            <v>2.4595532314911726</v>
          </cell>
          <cell r="K212">
            <v>1.4051243164159535</v>
          </cell>
          <cell r="L212">
            <v>3.2806371399193767E-3</v>
          </cell>
          <cell r="M212">
            <v>2.0785885953382701E-3</v>
          </cell>
          <cell r="N212">
            <v>1.9152846751130063E-3</v>
          </cell>
          <cell r="O212">
            <v>1.4080432821061675E-3</v>
          </cell>
          <cell r="P212">
            <v>2.547463953894739E-3</v>
          </cell>
        </row>
        <row r="213">
          <cell r="B213" t="str">
            <v>ITOT-CHPWOD</v>
          </cell>
          <cell r="C213" t="str">
            <v>VAR_ncap</v>
          </cell>
          <cell r="D213" t="str">
            <v>-</v>
          </cell>
          <cell r="F213">
            <v>9.9616906791353092E-3</v>
          </cell>
          <cell r="G213">
            <v>3.03331661603643E-2</v>
          </cell>
          <cell r="H213">
            <v>1.43790807137739E-2</v>
          </cell>
          <cell r="I213">
            <v>3.7806375957890902E-2</v>
          </cell>
          <cell r="J213">
            <v>5.3642541095889004E-6</v>
          </cell>
          <cell r="K213">
            <v>2.4103329774601601E-5</v>
          </cell>
          <cell r="L213">
            <v>4.24492456745526E-5</v>
          </cell>
          <cell r="M213">
            <v>2.5316790622313602E-7</v>
          </cell>
          <cell r="N213">
            <v>2.38198260713989E-6</v>
          </cell>
          <cell r="O213">
            <v>2.5039882171757199E-5</v>
          </cell>
          <cell r="P213">
            <v>2.5633888791414202E-5</v>
          </cell>
        </row>
        <row r="214">
          <cell r="B214" t="str">
            <v>ITOT-CHPWOD</v>
          </cell>
          <cell r="C214" t="str">
            <v>VAR_cap</v>
          </cell>
          <cell r="D214" t="str">
            <v>-</v>
          </cell>
          <cell r="E214">
            <v>6.3888500508542702E-3</v>
          </cell>
          <cell r="F214">
            <v>1.1640677875526943E-2</v>
          </cell>
          <cell r="G214">
            <v>4.1973764529653866E-2</v>
          </cell>
          <cell r="H214">
            <v>5.6352664735659426E-2</v>
          </cell>
          <cell r="I214">
            <v>8.7636256442333083E-2</v>
          </cell>
          <cell r="J214">
            <v>5.4265713471116951E-2</v>
          </cell>
          <cell r="K214">
            <v>3.7835677700786462E-2</v>
          </cell>
          <cell r="L214">
            <v>7.1808002259014103E-5</v>
          </cell>
          <cell r="M214">
            <v>5.4179877131445896E-5</v>
          </cell>
          <cell r="N214">
            <v>4.4712873646429344E-5</v>
          </cell>
          <cell r="O214">
            <v>3.4870424029494212E-5</v>
          </cell>
          <cell r="P214">
            <v>5.27790545397843E-5</v>
          </cell>
        </row>
        <row r="215">
          <cell r="B215" t="str">
            <v>EHYD-RUN15</v>
          </cell>
          <cell r="C215" t="str">
            <v>VAR_fout</v>
          </cell>
          <cell r="D215" t="str">
            <v>ELC13</v>
          </cell>
          <cell r="F215">
            <v>2.6900011606079989E-4</v>
          </cell>
          <cell r="G215">
            <v>2.7429777857146761E-4</v>
          </cell>
          <cell r="H215">
            <v>0.24312526859206279</v>
          </cell>
          <cell r="I215">
            <v>0.34895640291942698</v>
          </cell>
          <cell r="J215">
            <v>0.34895805871106034</v>
          </cell>
          <cell r="K215">
            <v>0.34895807786903865</v>
          </cell>
          <cell r="L215">
            <v>0.34895837772960997</v>
          </cell>
          <cell r="M215">
            <v>0.34895876321739172</v>
          </cell>
          <cell r="N215">
            <v>0.34895923670960394</v>
          </cell>
          <cell r="O215">
            <v>0.34896143865049495</v>
          </cell>
          <cell r="P215">
            <v>0.34896666454927022</v>
          </cell>
        </row>
        <row r="216">
          <cell r="B216" t="str">
            <v>EHYD-RUN15</v>
          </cell>
          <cell r="C216" t="str">
            <v>VAR_fin</v>
          </cell>
          <cell r="D216" t="str">
            <v>HYDR</v>
          </cell>
          <cell r="F216">
            <v>2.6900011606079989E-4</v>
          </cell>
          <cell r="G216">
            <v>2.7429777857146761E-4</v>
          </cell>
          <cell r="H216">
            <v>0.24312526859206279</v>
          </cell>
          <cell r="I216">
            <v>0.34895640291942698</v>
          </cell>
          <cell r="J216">
            <v>0.34895805871106034</v>
          </cell>
          <cell r="K216">
            <v>0.34895807786903865</v>
          </cell>
          <cell r="L216">
            <v>0.34895837772960997</v>
          </cell>
          <cell r="M216">
            <v>0.34895876321739172</v>
          </cell>
          <cell r="N216">
            <v>0.34895923670960394</v>
          </cell>
          <cell r="O216">
            <v>0.34896143865049495</v>
          </cell>
          <cell r="P216">
            <v>0.34896666454927022</v>
          </cell>
        </row>
        <row r="217">
          <cell r="B217" t="str">
            <v>EHYD-RUN15</v>
          </cell>
          <cell r="C217" t="str">
            <v>VAR_ncap</v>
          </cell>
          <cell r="D217" t="str">
            <v>-</v>
          </cell>
          <cell r="F217">
            <v>2.31447088851121E-5</v>
          </cell>
          <cell r="G217">
            <v>2.47849913508284E-2</v>
          </cell>
          <cell r="H217">
            <v>4.0150726434846802E-8</v>
          </cell>
          <cell r="I217">
            <v>1.9106204707546101E-8</v>
          </cell>
          <cell r="J217">
            <v>3.29268836400909E-8</v>
          </cell>
          <cell r="K217">
            <v>2.6361307561566101E-8</v>
          </cell>
          <cell r="L217">
            <v>2.3606026387705901E-8</v>
          </cell>
          <cell r="M217">
            <v>5.4680384918618998E-8</v>
          </cell>
          <cell r="N217">
            <v>1.00859894473207E-7</v>
          </cell>
          <cell r="O217">
            <v>5.3038762891419805E-7</v>
          </cell>
        </row>
        <row r="218">
          <cell r="B218" t="str">
            <v>EHYD-RUN15</v>
          </cell>
          <cell r="C218" t="str">
            <v>VAR_cap</v>
          </cell>
          <cell r="D218" t="str">
            <v>-</v>
          </cell>
          <cell r="F218">
            <v>2.31447088851121E-5</v>
          </cell>
          <cell r="G218">
            <v>2.31447088851121E-5</v>
          </cell>
          <cell r="H218">
            <v>1.7284402580116501E-2</v>
          </cell>
          <cell r="I218">
            <v>2.480817621044E-2</v>
          </cell>
          <cell r="J218">
            <v>2.48081913044002E-2</v>
          </cell>
          <cell r="K218">
            <v>2.4808232370390201E-2</v>
          </cell>
          <cell r="L218">
            <v>2.4808254604835898E-2</v>
          </cell>
          <cell r="M218">
            <v>2.4808285715929902E-2</v>
          </cell>
          <cell r="N218">
            <v>2.48083328912472E-2</v>
          </cell>
          <cell r="O218">
            <v>2.4808498918810401E-2</v>
          </cell>
          <cell r="P218">
            <v>2.4808964138770599E-2</v>
          </cell>
        </row>
        <row r="219">
          <cell r="B219" t="str">
            <v>SCOM-SWHSTG-CHPWOD</v>
          </cell>
          <cell r="C219" t="str">
            <v>VAR_fout</v>
          </cell>
          <cell r="D219" t="str">
            <v>AUX_SCOM-CHPWOD_OUT</v>
          </cell>
          <cell r="E219">
            <v>1.594369018954511E-5</v>
          </cell>
          <cell r="F219">
            <v>1.2125009147548409E-5</v>
          </cell>
          <cell r="G219">
            <v>1.2384830772189862E-5</v>
          </cell>
          <cell r="H219">
            <v>5.8448294394729001E-4</v>
          </cell>
          <cell r="I219">
            <v>5.3962722684190885E-4</v>
          </cell>
          <cell r="J219">
            <v>3.0381045360705983E-3</v>
          </cell>
          <cell r="K219">
            <v>5.4927517836254975E-3</v>
          </cell>
          <cell r="L219">
            <v>1.3393976675712781E-2</v>
          </cell>
          <cell r="M219">
            <v>7.1197539445328212E-3</v>
          </cell>
          <cell r="N219">
            <v>1.3526804222568989E-2</v>
          </cell>
          <cell r="O219">
            <v>1.5250464883659836E-2</v>
          </cell>
          <cell r="P219">
            <v>2.870212778850241E-2</v>
          </cell>
        </row>
        <row r="220">
          <cell r="B220" t="str">
            <v>SCOM-SWHSTG-CHPWOD</v>
          </cell>
          <cell r="C220" t="str">
            <v>VAR_fout</v>
          </cell>
          <cell r="D220" t="str">
            <v>SCOM_LTH_CHPWOD</v>
          </cell>
          <cell r="E220">
            <v>1.594369018954514E-5</v>
          </cell>
          <cell r="F220">
            <v>1.2134919755280775E-5</v>
          </cell>
          <cell r="G220">
            <v>1.2400647925155629E-5</v>
          </cell>
          <cell r="H220">
            <v>5.8448294394728914E-4</v>
          </cell>
          <cell r="I220">
            <v>5.402274795970164E-4</v>
          </cell>
          <cell r="J220">
            <v>3.0381045360705953E-3</v>
          </cell>
          <cell r="K220">
            <v>5.4981210424560134E-3</v>
          </cell>
          <cell r="L220">
            <v>1.3393976675712781E-2</v>
          </cell>
          <cell r="M220">
            <v>7.1197539445328204E-3</v>
          </cell>
          <cell r="N220">
            <v>1.3526804222568986E-2</v>
          </cell>
          <cell r="O220">
            <v>1.5250464883659836E-2</v>
          </cell>
          <cell r="P220">
            <v>2.8702127788502403E-2</v>
          </cell>
        </row>
        <row r="221">
          <cell r="B221" t="str">
            <v>SCOM-SWHSTG-CHPWOD</v>
          </cell>
          <cell r="C221" t="str">
            <v>VAR_fin</v>
          </cell>
          <cell r="D221" t="str">
            <v>AUX_SCOM-CHPWOD_IN</v>
          </cell>
          <cell r="E221">
            <v>1.594369018954514E-5</v>
          </cell>
          <cell r="F221">
            <v>1.2134919755280775E-5</v>
          </cell>
          <cell r="G221">
            <v>1.2400647925155629E-5</v>
          </cell>
          <cell r="H221">
            <v>6.7154609290708E-4</v>
          </cell>
          <cell r="I221">
            <v>5.999152981053526E-4</v>
          </cell>
          <cell r="J221">
            <v>3.266779071043442E-3</v>
          </cell>
          <cell r="K221">
            <v>5.7272094192252826E-3</v>
          </cell>
          <cell r="L221">
            <v>1.3529269369411064E-2</v>
          </cell>
          <cell r="M221">
            <v>7.1916407283072236E-3</v>
          </cell>
          <cell r="N221">
            <v>1.3663412979008667E-2</v>
          </cell>
          <cell r="O221">
            <v>1.5404488625453364E-2</v>
          </cell>
          <cell r="P221">
            <v>2.8992236221949477E-2</v>
          </cell>
        </row>
        <row r="222">
          <cell r="B222" t="str">
            <v>SCOM-SWHSTG-CHPWOD</v>
          </cell>
          <cell r="C222" t="str">
            <v>VAR_fin</v>
          </cell>
          <cell r="D222" t="str">
            <v>SCOM_LTH_CHPWOD</v>
          </cell>
          <cell r="E222">
            <v>1.594369018954514E-5</v>
          </cell>
          <cell r="F222">
            <v>1.2134919755280775E-5</v>
          </cell>
          <cell r="G222">
            <v>1.2400647925155629E-5</v>
          </cell>
          <cell r="H222">
            <v>6.7154609290708E-4</v>
          </cell>
          <cell r="I222">
            <v>5.999152981053526E-4</v>
          </cell>
          <cell r="J222">
            <v>3.266779071043442E-3</v>
          </cell>
          <cell r="K222">
            <v>5.7272094192252826E-3</v>
          </cell>
          <cell r="L222">
            <v>1.3529269369411064E-2</v>
          </cell>
          <cell r="M222">
            <v>7.1916407283072236E-3</v>
          </cell>
          <cell r="N222">
            <v>1.3663412979008667E-2</v>
          </cell>
          <cell r="O222">
            <v>1.5404488625453364E-2</v>
          </cell>
          <cell r="P222">
            <v>2.8992236221949477E-2</v>
          </cell>
        </row>
        <row r="223">
          <cell r="B223" t="str">
            <v>SCOM-SWHSTG-CHPWOD</v>
          </cell>
          <cell r="C223" t="str">
            <v>VAR_ncap</v>
          </cell>
          <cell r="D223" t="str">
            <v>-</v>
          </cell>
          <cell r="E223">
            <v>3.7541628890416199E-4</v>
          </cell>
          <cell r="F223">
            <v>9.9537351014579994E-6</v>
          </cell>
          <cell r="G223">
            <v>2.0378564479716601E-5</v>
          </cell>
          <cell r="H223">
            <v>2.2420412742097399E-5</v>
          </cell>
          <cell r="I223">
            <v>4.7477605177599598E-4</v>
          </cell>
          <cell r="J223">
            <v>2.0827584711891899E-4</v>
          </cell>
          <cell r="K223">
            <v>3.6901329627399301E-5</v>
          </cell>
          <cell r="L223">
            <v>7.6790439492169596E-4</v>
          </cell>
          <cell r="M223">
            <v>1.7758979740932099E-5</v>
          </cell>
          <cell r="N223">
            <v>5.7466381986523397E-4</v>
          </cell>
          <cell r="O223">
            <v>3.3225978986649199E-4</v>
          </cell>
          <cell r="P223">
            <v>1.3705134676701401E-3</v>
          </cell>
        </row>
        <row r="224">
          <cell r="B224" t="str">
            <v>SCOM-SWHSTG-CHPWOD</v>
          </cell>
          <cell r="C224" t="str">
            <v>VAR_cap</v>
          </cell>
          <cell r="D224" t="str">
            <v>-</v>
          </cell>
          <cell r="E224">
            <v>3.7541628890416199E-4</v>
          </cell>
          <cell r="F224">
            <v>3.842817590195757E-4</v>
          </cell>
          <cell r="G224">
            <v>4.0197071059061275E-4</v>
          </cell>
          <cell r="H224">
            <v>4.2039754616170617E-4</v>
          </cell>
          <cell r="I224">
            <v>6.0879443681355957E-4</v>
          </cell>
          <cell r="J224">
            <v>6.972959570851285E-4</v>
          </cell>
          <cell r="K224">
            <v>7.1333301428195888E-4</v>
          </cell>
          <cell r="L224">
            <v>1.0058194424825936E-3</v>
          </cell>
          <cell r="M224">
            <v>8.3473098958340805E-4</v>
          </cell>
          <cell r="N224">
            <v>1.349715109542275E-3</v>
          </cell>
          <cell r="O224">
            <v>1.0403414043742693E-3</v>
          </cell>
          <cell r="P224">
            <v>2.2675300069945124E-3</v>
          </cell>
        </row>
        <row r="225">
          <cell r="B225" t="str">
            <v>RHNM-ESOLPV</v>
          </cell>
          <cell r="C225" t="str">
            <v>VAR_fout</v>
          </cell>
          <cell r="D225" t="str">
            <v>RHNM_SOL_ELC</v>
          </cell>
          <cell r="E225"/>
          <cell r="F225">
            <v>4.2937071851012782E-6</v>
          </cell>
          <cell r="G225">
            <v>2.8250316097308743</v>
          </cell>
          <cell r="H225">
            <v>6.6877960825803102</v>
          </cell>
          <cell r="I225">
            <v>7.028943560725315</v>
          </cell>
          <cell r="J225">
            <v>7.3874905392205141</v>
          </cell>
          <cell r="K225">
            <v>7.764327100413265</v>
          </cell>
          <cell r="L225">
            <v>8.16038610303967</v>
          </cell>
          <cell r="M225">
            <v>8.5766480813033183</v>
          </cell>
          <cell r="N225">
            <v>9.0141439414479905</v>
          </cell>
          <cell r="O225">
            <v>9.4739568299898593</v>
          </cell>
          <cell r="P225">
            <v>9.9572281712695343</v>
          </cell>
        </row>
        <row r="226">
          <cell r="B226" t="str">
            <v>RHNM-ESOLPV</v>
          </cell>
          <cell r="C226" t="str">
            <v>VAR_fin</v>
          </cell>
          <cell r="D226" t="str">
            <v>SOL</v>
          </cell>
          <cell r="E226"/>
          <cell r="F226">
            <v>4.2937071851012782E-6</v>
          </cell>
          <cell r="G226">
            <v>2.8250316097308743</v>
          </cell>
          <cell r="H226">
            <v>6.6877960825803102</v>
          </cell>
          <cell r="I226">
            <v>7.028943560725315</v>
          </cell>
          <cell r="J226">
            <v>7.3874905392205141</v>
          </cell>
          <cell r="K226">
            <v>7.764327100413265</v>
          </cell>
          <cell r="L226">
            <v>8.16038610303967</v>
          </cell>
          <cell r="M226">
            <v>8.5766480813033183</v>
          </cell>
          <cell r="N226">
            <v>9.0141439414479905</v>
          </cell>
          <cell r="O226">
            <v>9.4739568299898593</v>
          </cell>
          <cell r="P226">
            <v>9.9572281712695343</v>
          </cell>
        </row>
        <row r="227">
          <cell r="B227" t="str">
            <v>RHNM-ESOLPV</v>
          </cell>
          <cell r="C227" t="str">
            <v>VAR_fin</v>
          </cell>
          <cell r="D227" t="str">
            <v>SOLPVC</v>
          </cell>
          <cell r="E227"/>
          <cell r="F227">
            <v>4.2937071851012799E-6</v>
          </cell>
          <cell r="G227">
            <v>2.8250316097308801</v>
          </cell>
          <cell r="H227">
            <v>6.6877960825803102</v>
          </cell>
          <cell r="I227">
            <v>7.0289435607253203</v>
          </cell>
          <cell r="J227">
            <v>7.3874905392205203</v>
          </cell>
          <cell r="K227">
            <v>7.7643271004132597</v>
          </cell>
          <cell r="L227">
            <v>8.16038610303967</v>
          </cell>
          <cell r="M227">
            <v>8.5766480813033201</v>
          </cell>
          <cell r="N227">
            <v>9.0141439414479994</v>
          </cell>
          <cell r="O227">
            <v>9.4739568299898593</v>
          </cell>
          <cell r="P227">
            <v>9.9572281712695396</v>
          </cell>
        </row>
        <row r="228">
          <cell r="B228" t="str">
            <v>RHNM-ESOLPV</v>
          </cell>
          <cell r="C228" t="str">
            <v>VAR_ncap</v>
          </cell>
          <cell r="D228" t="str">
            <v>-</v>
          </cell>
          <cell r="E228"/>
          <cell r="F228">
            <v>1.5450026677453601E-6</v>
          </cell>
          <cell r="G228">
            <v>0.84349622886266595</v>
          </cell>
          <cell r="H228">
            <v>0.81098015622533004</v>
          </cell>
          <cell r="I228">
            <v>8.4395606429055206E-2</v>
          </cell>
          <cell r="J228">
            <v>8.8700718875248996E-2</v>
          </cell>
          <cell r="K228">
            <v>1.0444119896592099</v>
          </cell>
          <cell r="L228">
            <v>0.80127011745705301</v>
          </cell>
          <cell r="M228">
            <v>0.17350695191010301</v>
          </cell>
          <cell r="N228">
            <v>0.21079851625771401</v>
          </cell>
          <cell r="O228">
            <v>1.15816405201089</v>
          </cell>
          <cell r="P228">
            <v>0.92082554519243598</v>
          </cell>
        </row>
        <row r="229">
          <cell r="B229" t="str">
            <v>RHNM-ESOLPV</v>
          </cell>
          <cell r="C229" t="str">
            <v>VAR_cap</v>
          </cell>
          <cell r="D229" t="str">
            <v>-</v>
          </cell>
          <cell r="E229"/>
          <cell r="F229">
            <v>1.5450026677453601E-6</v>
          </cell>
          <cell r="G229">
            <v>0.84349777386533398</v>
          </cell>
          <cell r="H229">
            <v>1.65447793009066</v>
          </cell>
          <cell r="I229">
            <v>1.7388735365197201</v>
          </cell>
          <cell r="J229">
            <v>1.82757366018286</v>
          </cell>
          <cell r="K229">
            <v>1.92079833338752</v>
          </cell>
          <cell r="L229">
            <v>2.01877843242056</v>
          </cell>
          <cell r="M229">
            <v>2.1217565102397402</v>
          </cell>
          <cell r="N229">
            <v>2.2299875752840701</v>
          </cell>
          <cell r="O229">
            <v>2.34373963763576</v>
          </cell>
          <cell r="P229">
            <v>2.4632950653711401</v>
          </cell>
        </row>
        <row r="230">
          <cell r="B230" t="str">
            <v>CHPNGA</v>
          </cell>
          <cell r="C230" t="str">
            <v>VAR_fout</v>
          </cell>
          <cell r="D230" t="str">
            <v>ELC35</v>
          </cell>
          <cell r="E230">
            <v>0.96588040735749225</v>
          </cell>
          <cell r="F230">
            <v>1.0499147373724069E-4</v>
          </cell>
          <cell r="G230">
            <v>6.3613881883284947E-4</v>
          </cell>
          <cell r="H230"/>
          <cell r="I230"/>
          <cell r="J230"/>
          <cell r="K230"/>
          <cell r="L230"/>
        </row>
        <row r="231">
          <cell r="B231" t="str">
            <v>CHPNGA</v>
          </cell>
          <cell r="C231" t="str">
            <v>VAR_fout</v>
          </cell>
          <cell r="D231" t="str">
            <v>LTH</v>
          </cell>
          <cell r="E231">
            <v>1.8035505808797638</v>
          </cell>
          <cell r="F231">
            <v>2.0174688767545928E-4</v>
          </cell>
          <cell r="G231">
            <v>1.2741836860144672E-3</v>
          </cell>
          <cell r="H231"/>
          <cell r="I231"/>
          <cell r="J231"/>
          <cell r="K231"/>
          <cell r="L231"/>
          <cell r="M231"/>
          <cell r="N231"/>
          <cell r="O231"/>
          <cell r="P231"/>
        </row>
        <row r="232">
          <cell r="B232" t="str">
            <v>CHPNGA</v>
          </cell>
          <cell r="C232" t="str">
            <v>VAR_fout</v>
          </cell>
          <cell r="D232" t="str">
            <v>CO2_E</v>
          </cell>
          <cell r="E232">
            <v>206.98581336681701</v>
          </cell>
          <cell r="F232">
            <v>3.08594856097863E-2</v>
          </cell>
          <cell r="G232">
            <v>0.16964891490658801</v>
          </cell>
          <cell r="H232"/>
          <cell r="I232"/>
          <cell r="J232"/>
          <cell r="K232"/>
          <cell r="L232"/>
          <cell r="M232">
            <v>2.4004837128862601E-3</v>
          </cell>
          <cell r="N232">
            <v>3.8520232784050399E-3</v>
          </cell>
          <cell r="O232">
            <v>3.2900708746513001E-3</v>
          </cell>
          <cell r="P232">
            <v>6.9754896121302298E-3</v>
          </cell>
        </row>
        <row r="233">
          <cell r="B233" t="str">
            <v>CHPNGA</v>
          </cell>
          <cell r="C233" t="str">
            <v>VAR_fin</v>
          </cell>
          <cell r="D233" t="str">
            <v>ENGA</v>
          </cell>
          <cell r="E233">
            <v>3.6699612299081137</v>
          </cell>
          <cell r="F233">
            <v>5.4715400017351669E-4</v>
          </cell>
          <cell r="G233">
            <v>3.0079594841593603E-3</v>
          </cell>
          <cell r="H233"/>
          <cell r="I233"/>
          <cell r="J233"/>
          <cell r="K233"/>
          <cell r="L233"/>
          <cell r="M233">
            <v>4.2561767958976191E-5</v>
          </cell>
          <cell r="N233">
            <v>6.8298285078103609E-5</v>
          </cell>
          <cell r="O233">
            <v>5.8334589976086791E-5</v>
          </cell>
          <cell r="P233">
            <v>1.2367889383209631E-4</v>
          </cell>
        </row>
        <row r="234">
          <cell r="B234" t="str">
            <v>CHPNGA</v>
          </cell>
          <cell r="C234" t="str">
            <v>VAR_ncap</v>
          </cell>
          <cell r="D234" t="str">
            <v>-</v>
          </cell>
          <cell r="E234"/>
          <cell r="F234">
            <v>8.3863626950081198E-8</v>
          </cell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</row>
        <row r="235">
          <cell r="B235" t="str">
            <v>CHPNGA</v>
          </cell>
          <cell r="C235" t="str">
            <v>VAR_cap</v>
          </cell>
          <cell r="D235" t="str">
            <v>-</v>
          </cell>
          <cell r="E235">
            <v>4.4874343290554897E-2</v>
          </cell>
          <cell r="F235">
            <v>3.5798888675039886E-5</v>
          </cell>
          <cell r="G235">
            <v>3.5775773842838809E-5</v>
          </cell>
          <cell r="H235">
            <v>-3.7588347046035864E-8</v>
          </cell>
          <cell r="I235">
            <v>-3.2575990900011315E-8</v>
          </cell>
          <cell r="J235"/>
          <cell r="K235"/>
          <cell r="L235"/>
          <cell r="M235"/>
          <cell r="N235"/>
          <cell r="O235"/>
          <cell r="P235"/>
        </row>
        <row r="236">
          <cell r="B236" t="str">
            <v>EHYD-PUM00</v>
          </cell>
          <cell r="C236" t="str">
            <v>VAR_fout</v>
          </cell>
          <cell r="D236" t="str">
            <v>ELC</v>
          </cell>
          <cell r="E236">
            <v>12.841920838705025</v>
          </cell>
          <cell r="F236">
            <v>16.032962268892543</v>
          </cell>
          <cell r="G236">
            <v>5.2440671924452964</v>
          </cell>
          <cell r="H236">
            <v>12.783706958220215</v>
          </cell>
          <cell r="I236">
            <v>12.987371670450113</v>
          </cell>
          <cell r="J236">
            <v>13.036071967198968</v>
          </cell>
          <cell r="K236">
            <v>13.110801114120768</v>
          </cell>
          <cell r="L236">
            <v>14.562063550707622</v>
          </cell>
          <cell r="M236">
            <v>13.75819791527706</v>
          </cell>
          <cell r="N236">
            <v>13.917733687844978</v>
          </cell>
          <cell r="O236">
            <v>14.62399385926356</v>
          </cell>
          <cell r="P236">
            <v>15.489006090104461</v>
          </cell>
        </row>
        <row r="237">
          <cell r="B237" t="str">
            <v>EHYD-PUM00</v>
          </cell>
          <cell r="C237" t="str">
            <v>VAR_fout</v>
          </cell>
          <cell r="D237" t="str">
            <v>AUX_PUMP_OUT</v>
          </cell>
          <cell r="E237">
            <v>12.841920838705025</v>
          </cell>
          <cell r="F237">
            <v>16.032962268892543</v>
          </cell>
          <cell r="G237">
            <v>5.2440671924452964</v>
          </cell>
          <cell r="H237">
            <v>12.783706958220215</v>
          </cell>
          <cell r="I237">
            <v>12.987371670450113</v>
          </cell>
          <cell r="J237">
            <v>13.036071967198968</v>
          </cell>
          <cell r="K237">
            <v>13.110801114120768</v>
          </cell>
          <cell r="L237">
            <v>14.562063550707622</v>
          </cell>
          <cell r="M237">
            <v>13.75819791527706</v>
          </cell>
          <cell r="N237">
            <v>13.917733687844978</v>
          </cell>
          <cell r="O237">
            <v>14.623993859263562</v>
          </cell>
          <cell r="P237">
            <v>15.489006090104462</v>
          </cell>
        </row>
        <row r="238">
          <cell r="B238" t="str">
            <v>EHYD-PUM00</v>
          </cell>
          <cell r="C238" t="str">
            <v>VAR_fin</v>
          </cell>
          <cell r="D238" t="str">
            <v>AUX_PUMP_IN</v>
          </cell>
          <cell r="E238">
            <v>16.052401185073212</v>
          </cell>
          <cell r="F238">
            <v>20.041202972807383</v>
          </cell>
          <cell r="G238">
            <v>6.5550840340983259</v>
          </cell>
          <cell r="H238">
            <v>15.979633648469735</v>
          </cell>
          <cell r="I238">
            <v>16.23421474468395</v>
          </cell>
          <cell r="J238">
            <v>16.295089806657749</v>
          </cell>
          <cell r="K238">
            <v>16.388501239995858</v>
          </cell>
          <cell r="L238">
            <v>18.202579119340211</v>
          </cell>
          <cell r="M238">
            <v>17.197747157826822</v>
          </cell>
          <cell r="N238">
            <v>17.397166804696518</v>
          </cell>
          <cell r="O238">
            <v>18.279992088729188</v>
          </cell>
          <cell r="P238">
            <v>19.361257288706494</v>
          </cell>
        </row>
        <row r="239">
          <cell r="B239" t="str">
            <v>EHYD-PUM00</v>
          </cell>
          <cell r="C239" t="str">
            <v>VAR_fin</v>
          </cell>
          <cell r="D239" t="str">
            <v>ELC</v>
          </cell>
          <cell r="E239">
            <v>16.052401185073212</v>
          </cell>
          <cell r="F239">
            <v>20.041202972807383</v>
          </cell>
          <cell r="G239">
            <v>6.5550840340983259</v>
          </cell>
          <cell r="H239">
            <v>15.979633648469735</v>
          </cell>
          <cell r="I239">
            <v>16.23421474468395</v>
          </cell>
          <cell r="J239">
            <v>16.295089806657749</v>
          </cell>
          <cell r="K239">
            <v>16.388501239995858</v>
          </cell>
          <cell r="L239">
            <v>18.202579119340211</v>
          </cell>
          <cell r="M239">
            <v>17.197747157826822</v>
          </cell>
          <cell r="N239">
            <v>17.397166804696518</v>
          </cell>
          <cell r="O239">
            <v>18.279992088729188</v>
          </cell>
          <cell r="P239">
            <v>19.361257288706494</v>
          </cell>
        </row>
        <row r="240">
          <cell r="B240" t="str">
            <v>EHYD-PUM00</v>
          </cell>
          <cell r="C240" t="str">
            <v>VAR_cap</v>
          </cell>
          <cell r="D240" t="str">
            <v>-</v>
          </cell>
          <cell r="E240">
            <v>3.3394499999999998</v>
          </cell>
          <cell r="F240">
            <v>3.97102894612105</v>
          </cell>
          <cell r="G240">
            <v>4.3594499999999998</v>
          </cell>
          <cell r="H240">
            <v>4.3594499999999998</v>
          </cell>
          <cell r="I240">
            <v>4.3594499999999998</v>
          </cell>
          <cell r="J240">
            <v>4.3594499999999998</v>
          </cell>
          <cell r="K240">
            <v>4.3594499999999998</v>
          </cell>
          <cell r="L240">
            <v>4.3594499999999998</v>
          </cell>
          <cell r="M240">
            <v>4.3594499999999998</v>
          </cell>
          <cell r="N240">
            <v>4.3594499999999998</v>
          </cell>
          <cell r="O240">
            <v>4.3594499999999998</v>
          </cell>
          <cell r="P240">
            <v>4.3594499999999998</v>
          </cell>
        </row>
        <row r="241">
          <cell r="B241" t="str">
            <v>RHNS-SHSTG-CHPNGA</v>
          </cell>
          <cell r="C241" t="str">
            <v>VAR_fout</v>
          </cell>
          <cell r="D241" t="str">
            <v>RHNS_LTH_CHPNGA</v>
          </cell>
          <cell r="E241">
            <v>2.8584680078557877E-5</v>
          </cell>
          <cell r="F241">
            <v>2.8609714711852638E-5</v>
          </cell>
          <cell r="G241">
            <v>4.5330763064507367E-4</v>
          </cell>
          <cell r="H241">
            <v>9.9820213375434344E-4</v>
          </cell>
          <cell r="I241">
            <v>4.616904380603565E-4</v>
          </cell>
          <cell r="J241">
            <v>5.92962256795216E-4</v>
          </cell>
          <cell r="K241">
            <v>5.8977769987543629E-5</v>
          </cell>
          <cell r="L241">
            <v>7.9748174450099355E-5</v>
          </cell>
          <cell r="M241">
            <v>5.9181235723119237E-4</v>
          </cell>
          <cell r="N241">
            <v>1.2466793862281091E-3</v>
          </cell>
          <cell r="O241">
            <v>1.208503242288669E-3</v>
          </cell>
          <cell r="P241">
            <v>2.4161067447359737E-3</v>
          </cell>
        </row>
        <row r="242">
          <cell r="B242" t="str">
            <v>RHNS-SHSTG-CHPNGA</v>
          </cell>
          <cell r="C242" t="str">
            <v>VAR_fout</v>
          </cell>
          <cell r="D242" t="str">
            <v>AUX_RNS-CHPNGA_OUT</v>
          </cell>
          <cell r="E242">
            <v>2.8584680078557938E-5</v>
          </cell>
          <cell r="F242">
            <v>2.859065427566891E-5</v>
          </cell>
          <cell r="G242">
            <v>4.5283592655491299E-4</v>
          </cell>
          <cell r="H242">
            <v>9.9820213375434344E-4</v>
          </cell>
          <cell r="I242">
            <v>4.6126647989868562E-4</v>
          </cell>
          <cell r="J242">
            <v>5.9296225679521784E-4</v>
          </cell>
          <cell r="K242">
            <v>5.8929624869186591E-5</v>
          </cell>
          <cell r="L242">
            <v>7.9748174450099395E-5</v>
          </cell>
          <cell r="M242">
            <v>5.9181235723119324E-4</v>
          </cell>
          <cell r="N242">
            <v>1.2466793862281106E-3</v>
          </cell>
          <cell r="O242">
            <v>1.2085032422886708E-3</v>
          </cell>
          <cell r="P242">
            <v>2.4161067447359772E-3</v>
          </cell>
        </row>
        <row r="243">
          <cell r="B243" t="str">
            <v>RHNS-SHSTG-CHPNGA</v>
          </cell>
          <cell r="C243" t="str">
            <v>VAR_fin</v>
          </cell>
          <cell r="D243" t="str">
            <v>RHNS_LTH_CHPNGA</v>
          </cell>
          <cell r="E243">
            <v>2.275790107329635E-5</v>
          </cell>
          <cell r="F243">
            <v>3.7571744133609403E-5</v>
          </cell>
          <cell r="G243">
            <v>5.8481482482434979E-4</v>
          </cell>
          <cell r="H243">
            <v>1.2476231490843961E-3</v>
          </cell>
          <cell r="I243">
            <v>5.5956878078531713E-4</v>
          </cell>
          <cell r="J243">
            <v>6.9759687261012747E-4</v>
          </cell>
          <cell r="K243">
            <v>4.8862808863410774E-5</v>
          </cell>
          <cell r="L243">
            <v>6.8476646477538643E-5</v>
          </cell>
          <cell r="M243">
            <v>6.5756222479910933E-4</v>
          </cell>
          <cell r="N243">
            <v>1.3850266676310968E-3</v>
          </cell>
          <cell r="O243">
            <v>1.3427375292940167E-3</v>
          </cell>
          <cell r="P243">
            <v>2.6848328871807259E-3</v>
          </cell>
        </row>
        <row r="244">
          <cell r="B244" t="str">
            <v>RHNS-SHSTG-CHPNGA</v>
          </cell>
          <cell r="C244" t="str">
            <v>VAR_fin</v>
          </cell>
          <cell r="D244" t="str">
            <v>AUX_RNS-CHPNGA_IN</v>
          </cell>
          <cell r="E244">
            <v>2.275790107329635E-5</v>
          </cell>
          <cell r="F244">
            <v>3.7571744133609403E-5</v>
          </cell>
          <cell r="G244">
            <v>5.8481482482434979E-4</v>
          </cell>
          <cell r="H244">
            <v>1.2476231490843961E-3</v>
          </cell>
          <cell r="I244">
            <v>5.5956878078531713E-4</v>
          </cell>
          <cell r="J244">
            <v>6.9759687261012747E-4</v>
          </cell>
          <cell r="K244">
            <v>4.8862808863410774E-5</v>
          </cell>
          <cell r="L244">
            <v>6.8476646477538643E-5</v>
          </cell>
          <cell r="M244">
            <v>6.5756222479910933E-4</v>
          </cell>
          <cell r="N244">
            <v>1.3850266676310968E-3</v>
          </cell>
          <cell r="O244">
            <v>1.3427375292940167E-3</v>
          </cell>
          <cell r="P244">
            <v>2.6848328871807259E-3</v>
          </cell>
        </row>
        <row r="245">
          <cell r="B245" t="str">
            <v>RHNS-SHSTG-CHPNGA</v>
          </cell>
          <cell r="C245" t="str">
            <v>VAR_ncap</v>
          </cell>
          <cell r="D245" t="str">
            <v>-</v>
          </cell>
          <cell r="E245">
            <v>5.6791007365570797E-4</v>
          </cell>
          <cell r="F245">
            <v>1.5929415063696401E-5</v>
          </cell>
          <cell r="G245">
            <v>1.38151599964709E-5</v>
          </cell>
          <cell r="H245">
            <v>8.5889654746960503E-6</v>
          </cell>
          <cell r="I245">
            <v>4.7225516082671299E-4</v>
          </cell>
          <cell r="J245">
            <v>4.2307644962070303E-5</v>
          </cell>
          <cell r="K245">
            <v>1.01435151822812E-5</v>
          </cell>
          <cell r="L245">
            <v>6.3506039986357195E-4</v>
          </cell>
          <cell r="M245">
            <v>5.8302975287224399E-5</v>
          </cell>
          <cell r="N245">
            <v>6.5585316583700903E-4</v>
          </cell>
          <cell r="O245">
            <v>2.2578386823749301E-4</v>
          </cell>
          <cell r="P245">
            <v>1.37729172769099E-3</v>
          </cell>
        </row>
        <row r="246">
          <cell r="B246" t="str">
            <v>RHNS-SHSTG-CHPNGA</v>
          </cell>
          <cell r="C246" t="str">
            <v>VAR_cap</v>
          </cell>
          <cell r="D246" t="str">
            <v>-</v>
          </cell>
          <cell r="E246">
            <v>5.6791007365570797E-4</v>
          </cell>
          <cell r="F246">
            <v>5.8296614857202955E-4</v>
          </cell>
          <cell r="G246">
            <v>5.939256006273542E-4</v>
          </cell>
          <cell r="H246">
            <v>5.9500913278026028E-4</v>
          </cell>
          <cell r="I246">
            <v>6.372597260800632E-4</v>
          </cell>
          <cell r="J246">
            <v>5.1872752797037138E-4</v>
          </cell>
          <cell r="K246">
            <v>5.1388570771991929E-4</v>
          </cell>
          <cell r="L246">
            <v>6.786099967751128E-4</v>
          </cell>
          <cell r="M246">
            <v>6.9967316894504713E-4</v>
          </cell>
          <cell r="N246">
            <v>1.3386640065851138E-3</v>
          </cell>
          <cell r="O246">
            <v>1.0176680764304581E-3</v>
          </cell>
          <cell r="P246">
            <v>2.248909988271272E-3</v>
          </cell>
        </row>
        <row r="247">
          <cell r="B247" t="str">
            <v>ITOT-CHPGFC</v>
          </cell>
          <cell r="C247" t="str">
            <v>VAR_fout</v>
          </cell>
          <cell r="D247" t="str">
            <v>ITOT_NKEV_GAS_ELC_CHP</v>
          </cell>
          <cell r="E247"/>
          <cell r="F247"/>
          <cell r="G247"/>
          <cell r="H247">
            <v>1.4821944954485395E-4</v>
          </cell>
          <cell r="I247">
            <v>1.993224180935555E-4</v>
          </cell>
          <cell r="J247">
            <v>2.4366747114887535E-3</v>
          </cell>
          <cell r="K247">
            <v>2.0944120165842274E-3</v>
          </cell>
          <cell r="L247">
            <v>4.8242269642358935E-4</v>
          </cell>
          <cell r="M247">
            <v>7.2755436070083448E-4</v>
          </cell>
          <cell r="N247">
            <v>5.310841285840435E-4</v>
          </cell>
          <cell r="O247">
            <v>5.0722843219669312E-4</v>
          </cell>
          <cell r="P247">
            <v>4.4340046101105609E-4</v>
          </cell>
        </row>
        <row r="248">
          <cell r="B248" t="str">
            <v>ITOT-CHPGFC</v>
          </cell>
          <cell r="C248" t="str">
            <v>VAR_fout</v>
          </cell>
          <cell r="D248" t="str">
            <v>ITOT_LTH_CHP</v>
          </cell>
          <cell r="E248"/>
          <cell r="F248"/>
          <cell r="G248"/>
          <cell r="H248">
            <v>7.4109724772427002E-5</v>
          </cell>
          <cell r="I248">
            <v>9.4632432443499885E-5</v>
          </cell>
          <cell r="J248">
            <v>1.0953858794765965E-3</v>
          </cell>
          <cell r="K248">
            <v>8.9331914436636159E-4</v>
          </cell>
          <cell r="L248">
            <v>1.946617897849571E-4</v>
          </cell>
          <cell r="M248">
            <v>2.9357456659858251E-4</v>
          </cell>
          <cell r="N248">
            <v>2.1429710451636842E-4</v>
          </cell>
          <cell r="O248">
            <v>2.0467112176357808E-4</v>
          </cell>
          <cell r="P248">
            <v>1.7891597549568941E-4</v>
          </cell>
        </row>
        <row r="249">
          <cell r="B249" t="str">
            <v>ITOT-CHPGFC</v>
          </cell>
          <cell r="C249" t="str">
            <v>VAR_fout</v>
          </cell>
          <cell r="D249" t="str">
            <v>CO2_I</v>
          </cell>
          <cell r="E249"/>
          <cell r="F249"/>
          <cell r="G249"/>
          <cell r="H249">
            <v>1.6076109527557201E-2</v>
          </cell>
          <cell r="I249">
            <v>2.1111332169909E-2</v>
          </cell>
          <cell r="J249">
            <v>0.25216230041828602</v>
          </cell>
          <cell r="K249">
            <v>0.211883117014081</v>
          </cell>
          <cell r="L249">
            <v>4.7734456277702501E-2</v>
          </cell>
          <cell r="M249">
            <v>7.1989589374608795E-2</v>
          </cell>
          <cell r="N249">
            <v>5.2549376933579001E-2</v>
          </cell>
          <cell r="O249">
            <v>5.0188918554199102E-2</v>
          </cell>
          <cell r="P249">
            <v>4.3873308773725597E-2</v>
          </cell>
        </row>
        <row r="250">
          <cell r="B250" t="str">
            <v>ITOT-CHPGFC</v>
          </cell>
          <cell r="C250" t="str">
            <v>VAR_fin</v>
          </cell>
          <cell r="D250" t="str">
            <v>INGA</v>
          </cell>
          <cell r="E250"/>
          <cell r="F250"/>
          <cell r="G250"/>
          <cell r="H250">
            <v>2.850374029708729E-4</v>
          </cell>
          <cell r="I250">
            <v>3.7431440017569103E-4</v>
          </cell>
          <cell r="J250">
            <v>4.4709627733738565E-3</v>
          </cell>
          <cell r="K250">
            <v>3.7567928548595995E-3</v>
          </cell>
          <cell r="L250">
            <v>8.4635560776068306E-4</v>
          </cell>
          <cell r="M250">
            <v>1.2764111591242707E-3</v>
          </cell>
          <cell r="N250">
            <v>9.3172654137551388E-4</v>
          </cell>
          <cell r="O250">
            <v>8.8987444245033865E-4</v>
          </cell>
          <cell r="P250">
            <v>7.7789554563343201E-4</v>
          </cell>
        </row>
        <row r="251">
          <cell r="B251" t="str">
            <v>ITOT-CHPGFC</v>
          </cell>
          <cell r="C251" t="str">
            <v>VAR_ncap</v>
          </cell>
          <cell r="D251" t="str">
            <v>-</v>
          </cell>
          <cell r="E251"/>
          <cell r="F251"/>
          <cell r="G251"/>
          <cell r="H251">
            <v>2.6719806327368501E-5</v>
          </cell>
          <cell r="I251">
            <v>1.98390470672582E-5</v>
          </cell>
          <cell r="J251">
            <v>8.8557208646003902E-5</v>
          </cell>
          <cell r="K251">
            <v>1.2317780840937E-6</v>
          </cell>
          <cell r="L251">
            <v>1.7315122786746498E-5</v>
          </cell>
          <cell r="M251">
            <v>4.4003951012510799E-5</v>
          </cell>
          <cell r="N251">
            <v>4.8087923162145803E-5</v>
          </cell>
          <cell r="O251">
            <v>9.2937701734565999E-6</v>
          </cell>
          <cell r="P251">
            <v>4.7927150494892302E-5</v>
          </cell>
        </row>
        <row r="252">
          <cell r="B252" t="str">
            <v>ITOT-CHPGFC</v>
          </cell>
          <cell r="C252" t="str">
            <v>VAR_cap</v>
          </cell>
          <cell r="D252" t="str">
            <v>-</v>
          </cell>
          <cell r="E252"/>
          <cell r="F252"/>
          <cell r="G252"/>
          <cell r="H252">
            <v>2.6719806327368501E-5</v>
          </cell>
          <cell r="I252">
            <v>4.6543812773306372E-5</v>
          </cell>
          <cell r="J252">
            <v>1.2997679370812938E-4</v>
          </cell>
          <cell r="K252">
            <v>1.095599890273369E-4</v>
          </cell>
          <cell r="L252">
            <v>1.0700102753282353E-4</v>
          </cell>
          <cell r="M252">
            <v>7.5888404543948717E-5</v>
          </cell>
          <cell r="N252">
            <v>1.0928039648021185E-4</v>
          </cell>
          <cell r="O252">
            <v>9.0352091636893391E-5</v>
          </cell>
          <cell r="P252">
            <v>1.0515397884151164E-4</v>
          </cell>
        </row>
        <row r="253">
          <cell r="B253" t="str">
            <v>ITOT-SWSTG-CHP</v>
          </cell>
          <cell r="C253" t="str">
            <v>VAR_fout</v>
          </cell>
          <cell r="D253" t="str">
            <v>ITOT_LTH_CHP</v>
          </cell>
          <cell r="E253">
            <v>1.537872838183195E-4</v>
          </cell>
          <cell r="F253">
            <v>8.9335581756665652E-5</v>
          </cell>
          <cell r="G253">
            <v>2.460537911726781E-2</v>
          </cell>
          <cell r="H253">
            <v>1.1952264716000582E-3</v>
          </cell>
          <cell r="I253">
            <v>5.7628748142420699E-3</v>
          </cell>
          <cell r="J253">
            <v>0.11189356301022639</v>
          </cell>
          <cell r="K253">
            <v>0.23370306579623501</v>
          </cell>
          <cell r="L253">
            <v>0.15832248185792447</v>
          </cell>
          <cell r="M253">
            <v>0.13485327972130493</v>
          </cell>
          <cell r="N253">
            <v>8.5538674095683054E-2</v>
          </cell>
          <cell r="O253">
            <v>7.5868222418047193E-2</v>
          </cell>
          <cell r="P253">
            <v>0.11426166840513455</v>
          </cell>
        </row>
        <row r="254">
          <cell r="B254" t="str">
            <v>ITOT-SWSTG-CHP</v>
          </cell>
          <cell r="C254" t="str">
            <v>VAR_fout</v>
          </cell>
          <cell r="D254" t="str">
            <v>AUX_ITOT-CHP_OUT</v>
          </cell>
          <cell r="E254">
            <v>1.5378728381831917E-4</v>
          </cell>
          <cell r="F254">
            <v>8.926262124887587E-5</v>
          </cell>
          <cell r="G254">
            <v>2.4573994705128426E-2</v>
          </cell>
          <cell r="H254">
            <v>1.1952264716000598E-3</v>
          </cell>
          <cell r="I254">
            <v>5.7564716200040307E-3</v>
          </cell>
          <cell r="J254">
            <v>0.11189356301022643</v>
          </cell>
          <cell r="K254">
            <v>0.2334748401460435</v>
          </cell>
          <cell r="L254">
            <v>0.15832248185792452</v>
          </cell>
          <cell r="M254">
            <v>0.13485327972130495</v>
          </cell>
          <cell r="N254">
            <v>8.5538674095683082E-2</v>
          </cell>
          <cell r="O254">
            <v>7.5868222418047207E-2</v>
          </cell>
          <cell r="P254">
            <v>0.11426166840513455</v>
          </cell>
        </row>
        <row r="255">
          <cell r="B255" t="str">
            <v>ITOT-SWSTG-CHP</v>
          </cell>
          <cell r="C255" t="str">
            <v>VAR_fin</v>
          </cell>
          <cell r="D255" t="str">
            <v>ITOT_LTH_CHP</v>
          </cell>
          <cell r="E255">
            <v>1.9232129022342376E-4</v>
          </cell>
          <cell r="F255">
            <v>1.0812971876549572E-4</v>
          </cell>
          <cell r="G255">
            <v>2.9293122621689895E-2</v>
          </cell>
          <cell r="H255">
            <v>1.373821903274425E-3</v>
          </cell>
          <cell r="I255">
            <v>6.403205075975975E-3</v>
          </cell>
          <cell r="J255">
            <v>0.12031567318479956</v>
          </cell>
          <cell r="K255">
            <v>0.24344081982795024</v>
          </cell>
          <cell r="L255">
            <v>0.15992173412780383</v>
          </cell>
          <cell r="M255">
            <v>0.13621547336494488</v>
          </cell>
          <cell r="N255">
            <v>8.6402711676897476E-2</v>
          </cell>
          <cell r="O255">
            <v>7.6634603676667218E-2</v>
          </cell>
          <cell r="P255">
            <v>0.1154170595795212</v>
          </cell>
        </row>
        <row r="256">
          <cell r="B256" t="str">
            <v>ITOT-SWSTG-CHP</v>
          </cell>
          <cell r="C256" t="str">
            <v>VAR_fin</v>
          </cell>
          <cell r="D256" t="str">
            <v>AUX_ITOT-CHP_IN</v>
          </cell>
          <cell r="E256">
            <v>1.9232129022342376E-4</v>
          </cell>
          <cell r="F256">
            <v>1.0812971876549572E-4</v>
          </cell>
          <cell r="G256">
            <v>2.9293122621689895E-2</v>
          </cell>
          <cell r="H256">
            <v>1.373821903274425E-3</v>
          </cell>
          <cell r="I256">
            <v>6.403205075975975E-3</v>
          </cell>
          <cell r="J256">
            <v>0.12031567318479956</v>
          </cell>
          <cell r="K256">
            <v>0.24344081982795024</v>
          </cell>
          <cell r="L256">
            <v>0.15992173412780383</v>
          </cell>
          <cell r="M256">
            <v>0.13621547336494488</v>
          </cell>
          <cell r="N256">
            <v>8.6402711676897476E-2</v>
          </cell>
          <cell r="O256">
            <v>7.6634603676667218E-2</v>
          </cell>
          <cell r="P256">
            <v>0.1154170595795212</v>
          </cell>
        </row>
        <row r="257">
          <cell r="B257" t="str">
            <v>ITOT-SWSTG-CHP</v>
          </cell>
          <cell r="C257" t="str">
            <v>VAR_ncap</v>
          </cell>
          <cell r="D257" t="str">
            <v>-</v>
          </cell>
          <cell r="E257">
            <v>1.20779656088485E-3</v>
          </cell>
          <cell r="F257">
            <v>2.1756126748794799E-5</v>
          </cell>
          <cell r="G257">
            <v>3.1049484715272598E-4</v>
          </cell>
          <cell r="H257">
            <v>3.4799563246352799E-6</v>
          </cell>
          <cell r="I257">
            <v>4.1453137534226197E-3</v>
          </cell>
          <cell r="J257">
            <v>2.9070676639935299E-2</v>
          </cell>
          <cell r="K257">
            <v>3.3057609751239399E-2</v>
          </cell>
          <cell r="L257">
            <v>4.2719240426300202E-5</v>
          </cell>
          <cell r="M257">
            <v>5.3572277050024999E-5</v>
          </cell>
          <cell r="N257">
            <v>2.2854306217505602E-2</v>
          </cell>
          <cell r="O257">
            <v>4.0047617494515302E-4</v>
          </cell>
          <cell r="P257">
            <v>3.1185680744862899E-3</v>
          </cell>
        </row>
        <row r="258">
          <cell r="B258" t="str">
            <v>ITOT-SWSTG-CHP</v>
          </cell>
          <cell r="C258" t="str">
            <v>VAR_cap</v>
          </cell>
          <cell r="D258" t="str">
            <v>-</v>
          </cell>
          <cell r="E258">
            <v>1.218324909546616E-3</v>
          </cell>
          <cell r="F258">
            <v>1.2385779504634684E-3</v>
          </cell>
          <cell r="G258">
            <v>1.5468578455952316E-3</v>
          </cell>
          <cell r="H258">
            <v>1.2087375135390248E-3</v>
          </cell>
          <cell r="I258">
            <v>4.6752077243460387E-3</v>
          </cell>
          <cell r="J258">
            <v>3.3274093149584488E-2</v>
          </cell>
          <cell r="K258">
            <v>6.6269132864869892E-2</v>
          </cell>
          <cell r="L258">
            <v>6.2045821209234915E-2</v>
          </cell>
          <cell r="M258">
            <v>3.3194556482322571E-2</v>
          </cell>
          <cell r="N258">
            <v>2.2942543280089083E-2</v>
          </cell>
          <cell r="O258">
            <v>2.3286710561320659E-2</v>
          </cell>
          <cell r="P258">
            <v>2.6363430380007834E-2</v>
          </cell>
        </row>
        <row r="259">
          <cell r="B259" t="str">
            <v>D-ELFO</v>
          </cell>
          <cell r="C259" t="str">
            <v>VAR_fout</v>
          </cell>
          <cell r="D259" t="str">
            <v>CO2</v>
          </cell>
          <cell r="E259">
            <v>26.154561609548701</v>
          </cell>
          <cell r="F259">
            <v>16.350414581330899</v>
          </cell>
          <cell r="G259">
            <v>5.2260821890754103</v>
          </cell>
          <cell r="H259">
            <v>4.8363635829439904</v>
          </cell>
          <cell r="I259">
            <v>9.4560068241048706E-2</v>
          </cell>
          <cell r="J259">
            <v>36.9291427947974</v>
          </cell>
          <cell r="K259">
            <v>37.005424363882497</v>
          </cell>
          <cell r="L259">
            <v>3.8858510041852902E-3</v>
          </cell>
          <cell r="M259">
            <v>0.41715669665440802</v>
          </cell>
          <cell r="N259">
            <v>0.39632540870147898</v>
          </cell>
          <cell r="O259">
            <v>0.35206830996006899</v>
          </cell>
          <cell r="P259">
            <v>0.49409878730472201</v>
          </cell>
        </row>
        <row r="260">
          <cell r="B260" t="str">
            <v>D-ELFO</v>
          </cell>
          <cell r="C260" t="str">
            <v>VAR_fout</v>
          </cell>
          <cell r="D260" t="str">
            <v>ELFO</v>
          </cell>
          <cell r="E260">
            <v>0.3489518310754835</v>
          </cell>
          <cell r="F260">
            <v>0.21814577480494604</v>
          </cell>
          <cell r="G260">
            <v>6.9725923013102403E-2</v>
          </cell>
          <cell r="H260">
            <v>6.452633208728481E-2</v>
          </cell>
          <cell r="I260">
            <v>1.2616120068053393E-3</v>
          </cell>
          <cell r="J260">
            <v>0.49270533342022688</v>
          </cell>
          <cell r="K260">
            <v>0.49372307531959125</v>
          </cell>
          <cell r="L260">
            <v>5.1844677935718671E-5</v>
          </cell>
          <cell r="M260">
            <v>5.565667485315855E-3</v>
          </cell>
          <cell r="N260">
            <v>5.287738297155376E-3</v>
          </cell>
          <cell r="O260">
            <v>4.6972640282895908E-3</v>
          </cell>
          <cell r="P260">
            <v>6.5922220045627356E-3</v>
          </cell>
        </row>
        <row r="261">
          <cell r="B261" t="str">
            <v>D-ELFO</v>
          </cell>
          <cell r="C261" t="str">
            <v>VAR_fin</v>
          </cell>
          <cell r="D261" t="str">
            <v>LFO</v>
          </cell>
          <cell r="E261">
            <v>0.35487871926117676</v>
          </cell>
          <cell r="F261">
            <v>0.22185094411575165</v>
          </cell>
          <cell r="G261">
            <v>7.0910206093289269E-2</v>
          </cell>
          <cell r="H261">
            <v>6.5622300989742005E-2</v>
          </cell>
          <cell r="I261">
            <v>1.2830402746410942E-3</v>
          </cell>
          <cell r="J261">
            <v>0.501073850675677</v>
          </cell>
          <cell r="K261">
            <v>0.50210887875010179</v>
          </cell>
          <cell r="L261">
            <v>5.2725251074427295E-5</v>
          </cell>
          <cell r="M261">
            <v>5.6601994118644213E-3</v>
          </cell>
          <cell r="N261">
            <v>5.3775496431679682E-3</v>
          </cell>
          <cell r="O261">
            <v>4.7770462681149097E-3</v>
          </cell>
          <cell r="P261">
            <v>6.7041897870383079E-3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E262">
            <v>66.745680058725839</v>
          </cell>
          <cell r="F262">
            <v>49.793315033035064</v>
          </cell>
          <cell r="G262">
            <v>68.732460748054777</v>
          </cell>
          <cell r="H262">
            <v>69.692684697034281</v>
          </cell>
          <cell r="I262">
            <v>70.713840598097065</v>
          </cell>
          <cell r="J262">
            <v>71.397513409229433</v>
          </cell>
          <cell r="K262">
            <v>71.397742235176125</v>
          </cell>
          <cell r="L262">
            <v>71.40313678113553</v>
          </cell>
          <cell r="M262">
            <v>71.399252403708687</v>
          </cell>
          <cell r="N262">
            <v>71.402815713649289</v>
          </cell>
          <cell r="O262">
            <v>71.398104127478476</v>
          </cell>
          <cell r="P262">
            <v>71.395087502055816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E263">
            <v>66.745680058725839</v>
          </cell>
          <cell r="F263">
            <v>49.793315033035064</v>
          </cell>
          <cell r="G263">
            <v>68.732460748054777</v>
          </cell>
          <cell r="H263">
            <v>69.692684697034281</v>
          </cell>
          <cell r="I263">
            <v>70.713840598097065</v>
          </cell>
          <cell r="J263">
            <v>71.397513409229433</v>
          </cell>
          <cell r="K263">
            <v>71.397742235176125</v>
          </cell>
          <cell r="L263">
            <v>71.40313678113553</v>
          </cell>
          <cell r="M263">
            <v>71.399252403708687</v>
          </cell>
          <cell r="N263">
            <v>71.402815713649289</v>
          </cell>
          <cell r="O263">
            <v>71.398104127478476</v>
          </cell>
          <cell r="P263">
            <v>71.395087502055816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E264">
            <v>7.3394300010600002</v>
          </cell>
          <cell r="F264">
            <v>7.3394300010600002</v>
          </cell>
          <cell r="G264">
            <v>7.3394300010600002</v>
          </cell>
          <cell r="H264">
            <v>7.3394300010600002</v>
          </cell>
          <cell r="I264">
            <v>7.3394300010600002</v>
          </cell>
          <cell r="J264">
            <v>7.3394300010600002</v>
          </cell>
          <cell r="K264">
            <v>7.3394300010600002</v>
          </cell>
          <cell r="L264">
            <v>7.3394300010600002</v>
          </cell>
          <cell r="M264">
            <v>7.3394300010600002</v>
          </cell>
          <cell r="N264">
            <v>7.3394300010600002</v>
          </cell>
          <cell r="O264">
            <v>7.3394300010600002</v>
          </cell>
          <cell r="P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E265">
            <v>2.6979384656176347E-5</v>
          </cell>
          <cell r="F265">
            <v>2.3657743842095423E-5</v>
          </cell>
          <cell r="G265">
            <v>3.453389638347142E-5</v>
          </cell>
          <cell r="H265">
            <v>2.2534591999867409E-4</v>
          </cell>
          <cell r="I265">
            <v>3.0563914347815597E-4</v>
          </cell>
          <cell r="J265">
            <v>6.4938391575537291E-4</v>
          </cell>
          <cell r="K265">
            <v>6.6752177350053545E-4</v>
          </cell>
          <cell r="L265">
            <v>1.1263207255598428E-3</v>
          </cell>
          <cell r="M265">
            <v>6.8273258626330355E-4</v>
          </cell>
          <cell r="N265">
            <v>1.0083980319222302E-3</v>
          </cell>
          <cell r="O265">
            <v>8.4679431638046013E-4</v>
          </cell>
          <cell r="P265">
            <v>1.9513675078802145E-3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E266">
            <v>2.6979384656176283E-5</v>
          </cell>
          <cell r="F266">
            <v>2.3673515671323454E-5</v>
          </cell>
          <cell r="G266">
            <v>3.4569869192204154E-5</v>
          </cell>
          <cell r="H266">
            <v>2.2534591999867409E-4</v>
          </cell>
          <cell r="I266">
            <v>3.0592006180855805E-4</v>
          </cell>
          <cell r="J266">
            <v>6.4938391575537031E-4</v>
          </cell>
          <cell r="K266">
            <v>6.6806713442659653E-4</v>
          </cell>
          <cell r="L266">
            <v>1.1263207255598415E-3</v>
          </cell>
          <cell r="M266">
            <v>6.8273258626330301E-4</v>
          </cell>
          <cell r="N266">
            <v>1.0083980319222298E-3</v>
          </cell>
          <cell r="O266">
            <v>8.4679431638045905E-4</v>
          </cell>
          <cell r="P266">
            <v>1.9513675078802128E-3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E267">
            <v>2.1483219664253571E-5</v>
          </cell>
          <cell r="F267">
            <v>1.3310117406359348E-5</v>
          </cell>
          <cell r="G267">
            <v>2.7544103863496406E-5</v>
          </cell>
          <cell r="H267">
            <v>2.8156007045649159E-4</v>
          </cell>
          <cell r="I267">
            <v>3.7072791857540937E-4</v>
          </cell>
          <cell r="J267">
            <v>7.6397914437909356E-4</v>
          </cell>
          <cell r="K267">
            <v>7.635597237921276E-4</v>
          </cell>
          <cell r="L267">
            <v>1.2515182160929494E-3</v>
          </cell>
          <cell r="M267">
            <v>7.5857591540348635E-4</v>
          </cell>
          <cell r="N267">
            <v>1.1202997045283189E-3</v>
          </cell>
          <cell r="O267">
            <v>9.4082337784645803E-4</v>
          </cell>
          <cell r="P267">
            <v>2.1683578132624306E-3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E268">
            <v>2.1483219664253571E-5</v>
          </cell>
          <cell r="F268">
            <v>1.3310117406359348E-5</v>
          </cell>
          <cell r="G268">
            <v>2.7544103863496406E-5</v>
          </cell>
          <cell r="H268">
            <v>2.8156007045649159E-4</v>
          </cell>
          <cell r="I268">
            <v>3.7072791857540937E-4</v>
          </cell>
          <cell r="J268">
            <v>7.6397914437909356E-4</v>
          </cell>
          <cell r="K268">
            <v>7.635597237921276E-4</v>
          </cell>
          <cell r="L268">
            <v>1.2515182160929494E-3</v>
          </cell>
          <cell r="M268">
            <v>7.5857591540348635E-4</v>
          </cell>
          <cell r="N268">
            <v>1.1202997045283189E-3</v>
          </cell>
          <cell r="O268">
            <v>9.4082337784645803E-4</v>
          </cell>
          <cell r="P268">
            <v>2.1683578132624306E-3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E269">
            <v>4.13791700463134E-4</v>
          </cell>
          <cell r="F269">
            <v>9.5756116469855003E-6</v>
          </cell>
          <cell r="G269">
            <v>1.70902800291002E-5</v>
          </cell>
          <cell r="H269">
            <v>1.46275693293061E-5</v>
          </cell>
          <cell r="I269">
            <v>4.7612017712173098E-4</v>
          </cell>
          <cell r="J269">
            <v>2.0053128046675501E-4</v>
          </cell>
          <cell r="K269">
            <v>3.3009768599281302E-5</v>
          </cell>
          <cell r="L269">
            <v>7.6884604762853296E-4</v>
          </cell>
          <cell r="M269">
            <v>1.78697233712766E-5</v>
          </cell>
          <cell r="N269">
            <v>5.6942014402591896E-4</v>
          </cell>
          <cell r="O269">
            <v>3.1412243278971602E-4</v>
          </cell>
          <cell r="P269">
            <v>1.37665081920514E-3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E270">
            <v>4.13791700463134E-4</v>
          </cell>
          <cell r="F270">
            <v>4.2230506669820565E-4</v>
          </cell>
          <cell r="G270">
            <v>4.3657875953498403E-4</v>
          </cell>
          <cell r="H270">
            <v>4.4658608261239512E-4</v>
          </cell>
          <cell r="I270">
            <v>6.0875703519209362E-4</v>
          </cell>
          <cell r="J270">
            <v>6.8462531525970854E-4</v>
          </cell>
          <cell r="K270">
            <v>7.029123976856421E-4</v>
          </cell>
          <cell r="L270">
            <v>9.9510339827122199E-4</v>
          </cell>
          <cell r="M270">
            <v>8.3133170413670677E-4</v>
          </cell>
          <cell r="N270">
            <v>1.3455153989470608E-3</v>
          </cell>
          <cell r="O270">
            <v>1.0171928833165602E-3</v>
          </cell>
          <cell r="P270">
            <v>2.2502988093956802E-3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E271"/>
          <cell r="F271"/>
          <cell r="G271">
            <v>27.374461286204937</v>
          </cell>
          <cell r="H271">
            <v>28.986181375768478</v>
          </cell>
          <cell r="I271">
            <v>29.712203379583052</v>
          </cell>
          <cell r="J271"/>
          <cell r="K271"/>
          <cell r="L271"/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E272"/>
          <cell r="F272"/>
          <cell r="G272">
            <v>82.557803345634426</v>
          </cell>
          <cell r="H272">
            <v>87.418540834172518</v>
          </cell>
          <cell r="I272">
            <v>89.608128464367482</v>
          </cell>
          <cell r="J272"/>
          <cell r="K272"/>
          <cell r="L272"/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E273"/>
          <cell r="F273"/>
          <cell r="G273">
            <v>1.0099253945540301</v>
          </cell>
          <cell r="H273"/>
          <cell r="I273"/>
          <cell r="J273"/>
          <cell r="K273"/>
          <cell r="L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E274"/>
          <cell r="F274"/>
          <cell r="G274">
            <v>1.0099253945540301</v>
          </cell>
          <cell r="H274">
            <v>1.0099253796172387</v>
          </cell>
          <cell r="I274">
            <v>1.0099253646257815</v>
          </cell>
          <cell r="J274"/>
          <cell r="K274"/>
          <cell r="L274"/>
        </row>
        <row r="275">
          <cell r="B275" t="str">
            <v>ESOL-PV_A</v>
          </cell>
          <cell r="C275" t="str">
            <v>VAR_fout</v>
          </cell>
          <cell r="D275" t="str">
            <v>ELC35</v>
          </cell>
          <cell r="E275"/>
          <cell r="F275"/>
          <cell r="G275"/>
          <cell r="H275">
            <v>0.34128000087893662</v>
          </cell>
          <cell r="I275">
            <v>1.271993568544157</v>
          </cell>
          <cell r="J275">
            <v>1.2719967493005837</v>
          </cell>
          <cell r="K275">
            <v>1.2719987076686492</v>
          </cell>
          <cell r="L275">
            <v>1.2719993889610461</v>
          </cell>
          <cell r="M275">
            <v>0.93086032641129635</v>
          </cell>
          <cell r="N275">
            <v>5.2776624889502692E-4</v>
          </cell>
          <cell r="O275">
            <v>1.0194943764780687E-3</v>
          </cell>
          <cell r="P275">
            <v>2.9957302379075763E-3</v>
          </cell>
        </row>
        <row r="276">
          <cell r="B276" t="str">
            <v>ESOL-PV_A</v>
          </cell>
          <cell r="C276" t="str">
            <v>VAR_fin</v>
          </cell>
          <cell r="D276" t="str">
            <v>SOL</v>
          </cell>
          <cell r="E276"/>
          <cell r="F276"/>
          <cell r="G276"/>
          <cell r="H276">
            <v>0.34128000087893662</v>
          </cell>
          <cell r="I276">
            <v>1.271993568544157</v>
          </cell>
          <cell r="J276">
            <v>1.2719967493005837</v>
          </cell>
          <cell r="K276">
            <v>1.2719987076686492</v>
          </cell>
          <cell r="L276">
            <v>1.2719993889610461</v>
          </cell>
          <cell r="M276">
            <v>0.93086032641129635</v>
          </cell>
          <cell r="N276">
            <v>5.2776624889502692E-4</v>
          </cell>
          <cell r="O276">
            <v>1.0194943764780687E-3</v>
          </cell>
          <cell r="P276">
            <v>2.9957302379075763E-3</v>
          </cell>
        </row>
        <row r="277">
          <cell r="B277" t="str">
            <v>ESOL-PV_A</v>
          </cell>
          <cell r="C277" t="str">
            <v>VAR_fin</v>
          </cell>
          <cell r="D277" t="str">
            <v>SOLPVC</v>
          </cell>
          <cell r="E277"/>
          <cell r="F277"/>
          <cell r="G277"/>
          <cell r="H277">
            <v>0.34128000087893701</v>
          </cell>
          <cell r="I277">
            <v>1.2719935685441599</v>
          </cell>
          <cell r="J277">
            <v>1.2719967493005799</v>
          </cell>
          <cell r="K277">
            <v>1.2719987076686501</v>
          </cell>
          <cell r="L277">
            <v>1.2719993889610499</v>
          </cell>
          <cell r="M277">
            <v>0.93086032641129601</v>
          </cell>
          <cell r="N277">
            <v>5.2776624889502703E-4</v>
          </cell>
          <cell r="O277">
            <v>1.01949437647807E-3</v>
          </cell>
          <cell r="P277">
            <v>2.9957302379075802E-3</v>
          </cell>
        </row>
        <row r="278">
          <cell r="B278" t="str">
            <v>ESOL-PV_A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>
            <v>0.18449521846486999</v>
          </cell>
          <cell r="I278">
            <v>5.8271801342606897E-7</v>
          </cell>
          <cell r="J278">
            <v>1.9379376874699499E-7</v>
          </cell>
          <cell r="K278">
            <v>1.2293807726049601E-7</v>
          </cell>
          <cell r="L278">
            <v>3.7305508491797798E-7</v>
          </cell>
          <cell r="M278">
            <v>7.5421619731161796E-5</v>
          </cell>
          <cell r="N278">
            <v>2.36620605994224E-5</v>
          </cell>
          <cell r="O278">
            <v>3.3543305798551401E-4</v>
          </cell>
        </row>
        <row r="279">
          <cell r="B279" t="str">
            <v>ESOL-PV_A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>
            <v>4.9500665629870801E-2</v>
          </cell>
          <cell r="I279">
            <v>0.18449521846486999</v>
          </cell>
          <cell r="J279">
            <v>0.18449567881388501</v>
          </cell>
          <cell r="K279">
            <v>0.184496014222605</v>
          </cell>
          <cell r="L279">
            <v>0.18449611791473</v>
          </cell>
          <cell r="M279">
            <v>0.135015947960404</v>
          </cell>
          <cell r="N279">
            <v>7.6694124675513397E-5</v>
          </cell>
          <cell r="O279">
            <v>1.48167306389802E-4</v>
          </cell>
          <cell r="P279">
            <v>4.3501273147827701E-4</v>
          </cell>
        </row>
        <row r="280">
          <cell r="B280" t="str">
            <v>G-INTC-IND</v>
          </cell>
          <cell r="C280" t="str">
            <v>VAR_fout</v>
          </cell>
          <cell r="D280" t="str">
            <v>ELC35</v>
          </cell>
          <cell r="E280">
            <v>1.4499877861482008E-3</v>
          </cell>
          <cell r="F280">
            <v>5.2642679533401228E-4</v>
          </cell>
          <cell r="G280">
            <v>5.8395950930271296E-4</v>
          </cell>
          <cell r="H280">
            <v>2.3854030439808245E-4</v>
          </cell>
          <cell r="I280">
            <v>6.2736199785175858E-4</v>
          </cell>
          <cell r="J280">
            <v>4.2501113699659044E-4</v>
          </cell>
          <cell r="K280">
            <v>5.7334958955707744E-4</v>
          </cell>
          <cell r="L280">
            <v>1.066822965311391E-3</v>
          </cell>
          <cell r="M280">
            <v>6.7035377293643724E-4</v>
          </cell>
          <cell r="N280">
            <v>1.3472830969255077E-3</v>
          </cell>
          <cell r="O280">
            <v>1.0248292128271887E-3</v>
          </cell>
          <cell r="P280">
            <v>2.2975671006075665E-3</v>
          </cell>
        </row>
        <row r="281">
          <cell r="B281" t="str">
            <v>G-INTC-IND</v>
          </cell>
          <cell r="C281" t="str">
            <v>VAR_fout</v>
          </cell>
          <cell r="D281" t="str">
            <v>ITOT_ELC</v>
          </cell>
          <cell r="E281">
            <v>55.815632455675917</v>
          </cell>
          <cell r="F281">
            <v>57.221830119928974</v>
          </cell>
          <cell r="G281">
            <v>52.936409886487411</v>
          </cell>
          <cell r="H281">
            <v>53.127357615304973</v>
          </cell>
          <cell r="I281">
            <v>54.179953488006532</v>
          </cell>
          <cell r="J281">
            <v>42.928593693944919</v>
          </cell>
          <cell r="K281">
            <v>54.218141538808219</v>
          </cell>
          <cell r="L281">
            <v>48.348157473653806</v>
          </cell>
          <cell r="M281">
            <v>48.279510894145638</v>
          </cell>
          <cell r="N281">
            <v>49.731594684119116</v>
          </cell>
          <cell r="O281">
            <v>46.475988892707939</v>
          </cell>
          <cell r="P281">
            <v>45.860120564126035</v>
          </cell>
        </row>
        <row r="282">
          <cell r="B282" t="str">
            <v>G-INTC-IND</v>
          </cell>
          <cell r="C282" t="str">
            <v>VAR_fout</v>
          </cell>
          <cell r="D282" t="str">
            <v>ELC13</v>
          </cell>
          <cell r="E282">
            <v>1.3636102829791999E-3</v>
          </cell>
          <cell r="F282">
            <v>3.7308996380002883E-4</v>
          </cell>
          <cell r="G282">
            <v>4.4347544201308578E-4</v>
          </cell>
          <cell r="H282">
            <v>1.815169934461671E-4</v>
          </cell>
          <cell r="I282">
            <v>4.3033730412621784E-4</v>
          </cell>
          <cell r="J282">
            <v>3.1627956712902233E-4</v>
          </cell>
          <cell r="K282">
            <v>4.039232740553794E-4</v>
          </cell>
          <cell r="L282">
            <v>8.3796377586431328E-4</v>
          </cell>
          <cell r="M282">
            <v>4.9499227829865743E-4</v>
          </cell>
          <cell r="N282">
            <v>9.9655022084352068E-4</v>
          </cell>
          <cell r="O282">
            <v>7.58127904486189E-4</v>
          </cell>
          <cell r="P282">
            <v>1.7088099911953367E-3</v>
          </cell>
        </row>
        <row r="283">
          <cell r="B283" t="str">
            <v>G-INTC-IND</v>
          </cell>
          <cell r="C283" t="str">
            <v>VAR_fin</v>
          </cell>
          <cell r="D283" t="str">
            <v>ELC3</v>
          </cell>
          <cell r="E283">
            <v>25.749401224546627</v>
          </cell>
          <cell r="F283">
            <v>57.221515963796271</v>
          </cell>
          <cell r="G283">
            <v>52.935668570630781</v>
          </cell>
          <cell r="H283">
            <v>24.340908049911352</v>
          </cell>
          <cell r="I283">
            <v>54.179800110215439</v>
          </cell>
          <cell r="J283">
            <v>19.498380340561912</v>
          </cell>
          <cell r="K283">
            <v>54.218021954600687</v>
          </cell>
          <cell r="L283">
            <v>21.819109748461447</v>
          </cell>
          <cell r="M283">
            <v>48.279106922403486</v>
          </cell>
          <cell r="N283">
            <v>49.730766359467573</v>
          </cell>
          <cell r="O283">
            <v>46.475371387551675</v>
          </cell>
          <cell r="P283">
            <v>45.858668994829316</v>
          </cell>
        </row>
        <row r="284">
          <cell r="B284" t="str">
            <v>G-INTC-IND</v>
          </cell>
          <cell r="C284" t="str">
            <v>VAR_fin</v>
          </cell>
          <cell r="D284" t="str">
            <v>ELC5</v>
          </cell>
          <cell r="E284">
            <v>30.06904289549837</v>
          </cell>
          <cell r="F284">
            <v>1.2123064647861206E-3</v>
          </cell>
          <cell r="G284">
            <v>1.7673548489062281E-3</v>
          </cell>
          <cell r="H284">
            <v>28.78686769697709</v>
          </cell>
          <cell r="I284">
            <v>1.2088842306036461E-3</v>
          </cell>
          <cell r="J284">
            <v>23.430954644087112</v>
          </cell>
          <cell r="K284">
            <v>1.0891938330570175E-3</v>
          </cell>
          <cell r="L284">
            <v>26.530952511933574</v>
          </cell>
          <cell r="M284">
            <v>1.5649603315501448E-3</v>
          </cell>
          <cell r="N284">
            <v>3.1607463110453413E-3</v>
          </cell>
          <cell r="O284">
            <v>2.3953094982048719E-3</v>
          </cell>
          <cell r="P284">
            <v>5.4518364393597724E-3</v>
          </cell>
        </row>
        <row r="285">
          <cell r="B285" t="str">
            <v>G-INTC-IND</v>
          </cell>
          <cell r="C285" t="str">
            <v>VAR_ncap</v>
          </cell>
          <cell r="D285" t="str">
            <v>-</v>
          </cell>
          <cell r="E285">
            <v>1.0039827319037301E-7</v>
          </cell>
          <cell r="F285">
            <v>1.04292695878777E-7</v>
          </cell>
          <cell r="G285">
            <v>9.8932248695495697E-8</v>
          </cell>
          <cell r="H285">
            <v>1.18988244180936E-7</v>
          </cell>
          <cell r="I285">
            <v>1.7644033297441E-7</v>
          </cell>
          <cell r="J285">
            <v>2.1314975929653501E-7</v>
          </cell>
          <cell r="K285">
            <v>2.7276944363653098E-7</v>
          </cell>
          <cell r="L285">
            <v>3.8088104760321202E-7</v>
          </cell>
          <cell r="M285">
            <v>4.7200394679554802E-7</v>
          </cell>
          <cell r="N285">
            <v>8.9599104034798896E-7</v>
          </cell>
          <cell r="O285">
            <v>1.60069858106393E-6</v>
          </cell>
        </row>
        <row r="286">
          <cell r="B286" t="str">
            <v>G-INTC-IND</v>
          </cell>
          <cell r="C286" t="str">
            <v>VAR_cap</v>
          </cell>
          <cell r="D286" t="str">
            <v>-</v>
          </cell>
          <cell r="E286">
            <v>4.4927373631622096</v>
          </cell>
          <cell r="F286">
            <v>4.4927373958054195</v>
          </cell>
          <cell r="G286">
            <v>4.4927375678531787</v>
          </cell>
          <cell r="H286">
            <v>4.4927377322514914</v>
          </cell>
          <cell r="I286">
            <v>4.4927378282636576</v>
          </cell>
          <cell r="J286">
            <v>4.4927380443299265</v>
          </cell>
          <cell r="K286">
            <v>4.4927383066992519</v>
          </cell>
          <cell r="L286">
            <v>4.4927384481332071</v>
          </cell>
          <cell r="M286">
            <v>4.4927390887057959</v>
          </cell>
          <cell r="N286">
            <v>4.4927395167888609</v>
          </cell>
          <cell r="O286">
            <v>4.4927409677280075</v>
          </cell>
          <cell r="P286">
            <v>4.492741797707823</v>
          </cell>
        </row>
        <row r="287">
          <cell r="B287" t="str">
            <v>D-IH2R</v>
          </cell>
          <cell r="C287" t="str">
            <v>VAR_fout</v>
          </cell>
          <cell r="D287" t="str">
            <v>IH2</v>
          </cell>
          <cell r="E287"/>
          <cell r="F287"/>
          <cell r="G287"/>
          <cell r="H287">
            <v>6.3121832510319178E-4</v>
          </cell>
          <cell r="I287">
            <v>8.3298704729834618</v>
          </cell>
          <cell r="J287">
            <v>11.253590803271081</v>
          </cell>
          <cell r="K287">
            <v>4.5604874867508558</v>
          </cell>
          <cell r="L287">
            <v>4.5604752620344966</v>
          </cell>
          <cell r="M287">
            <v>0.82631977734495954</v>
          </cell>
          <cell r="N287">
            <v>0.10644019096692189</v>
          </cell>
          <cell r="O287">
            <v>0.11403893636272085</v>
          </cell>
          <cell r="P287">
            <v>0.15384049580986622</v>
          </cell>
        </row>
        <row r="288">
          <cell r="B288" t="str">
            <v>D-IH2R</v>
          </cell>
          <cell r="C288" t="str">
            <v>VAR_fin</v>
          </cell>
          <cell r="D288" t="str">
            <v>H2</v>
          </cell>
          <cell r="E288"/>
          <cell r="F288"/>
          <cell r="G288"/>
          <cell r="H288">
            <v>6.3121832510319178E-4</v>
          </cell>
          <cell r="I288">
            <v>8.3298704729834618</v>
          </cell>
          <cell r="J288">
            <v>11.253590803271081</v>
          </cell>
          <cell r="K288">
            <v>4.5604874867508558</v>
          </cell>
          <cell r="L288">
            <v>4.5604752620344966</v>
          </cell>
          <cell r="M288">
            <v>0.82631977734495954</v>
          </cell>
          <cell r="N288">
            <v>0.10644019096692189</v>
          </cell>
          <cell r="O288">
            <v>0.11403893636272085</v>
          </cell>
          <cell r="P288">
            <v>0.15384049580986622</v>
          </cell>
        </row>
        <row r="289">
          <cell r="B289" t="str">
            <v>D-IH2R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7.0706648184560303E-5</v>
          </cell>
          <cell r="I289">
            <v>0.376421312632716</v>
          </cell>
          <cell r="J289">
            <v>0.317451919714758</v>
          </cell>
          <cell r="K289">
            <v>0.160680411027323</v>
          </cell>
          <cell r="L289">
            <v>4.6141587550502299E-7</v>
          </cell>
          <cell r="M289">
            <v>4.4252153615140701E-3</v>
          </cell>
          <cell r="N289">
            <v>3.9211776409623202E-4</v>
          </cell>
          <cell r="O289">
            <v>3.9494886415501196E-3</v>
          </cell>
          <cell r="P289">
            <v>1.4746740308230601E-3</v>
          </cell>
        </row>
        <row r="290">
          <cell r="B290" t="str">
            <v>D-IH2R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7.0706648184560303E-5</v>
          </cell>
          <cell r="I290">
            <v>0.37647499185607203</v>
          </cell>
          <cell r="J290">
            <v>0.39649924271514098</v>
          </cell>
          <cell r="K290">
            <v>0.160680411027323</v>
          </cell>
          <cell r="L290">
            <v>0.16068087244319801</v>
          </cell>
          <cell r="M290">
            <v>2.9114555822574401E-2</v>
          </cell>
          <cell r="N290">
            <v>3.7516621617998498E-3</v>
          </cell>
          <cell r="O290">
            <v>4.01894129407168E-3</v>
          </cell>
          <cell r="P290">
            <v>5.4241626723731803E-3</v>
          </cell>
        </row>
        <row r="291">
          <cell r="B291" t="str">
            <v>ESOL-PV_E</v>
          </cell>
          <cell r="C291" t="str">
            <v>VAR_fout</v>
          </cell>
          <cell r="D291" t="str">
            <v>CELC_E</v>
          </cell>
          <cell r="E291"/>
          <cell r="F291"/>
          <cell r="G291"/>
          <cell r="H291">
            <v>1.1890797111704264E-6</v>
          </cell>
          <cell r="I291">
            <v>6.2583785848862705E-4</v>
          </cell>
          <cell r="J291">
            <v>7.8862948751508483E-4</v>
          </cell>
          <cell r="K291">
            <v>7.9167774572370562E-4</v>
          </cell>
          <cell r="L291">
            <v>7.9265033948217988E-4</v>
          </cell>
          <cell r="M291">
            <v>7.9215941861280703E-4</v>
          </cell>
          <cell r="N291">
            <v>7.9599407108314388E-4</v>
          </cell>
          <cell r="O291">
            <v>5.0823891243194342E-4</v>
          </cell>
          <cell r="P291">
            <v>8.0142073561683942E-4</v>
          </cell>
        </row>
        <row r="292">
          <cell r="B292" t="str">
            <v>ESOL-PV_E</v>
          </cell>
          <cell r="C292" t="str">
            <v>VAR_fin</v>
          </cell>
          <cell r="D292" t="str">
            <v>SOL</v>
          </cell>
          <cell r="E292"/>
          <cell r="F292"/>
          <cell r="G292"/>
          <cell r="H292">
            <v>1.1890797111704264E-6</v>
          </cell>
          <cell r="I292">
            <v>6.2583785848862705E-4</v>
          </cell>
          <cell r="J292">
            <v>7.8862948751508483E-4</v>
          </cell>
          <cell r="K292">
            <v>7.9167774572370562E-4</v>
          </cell>
          <cell r="L292">
            <v>7.9265033948217988E-4</v>
          </cell>
          <cell r="M292">
            <v>7.9215941861280703E-4</v>
          </cell>
          <cell r="N292">
            <v>7.9599407108314388E-4</v>
          </cell>
          <cell r="O292">
            <v>5.0823891243194342E-4</v>
          </cell>
          <cell r="P292">
            <v>8.0142073561683942E-4</v>
          </cell>
        </row>
        <row r="293">
          <cell r="B293" t="str">
            <v>ESOL-PV_E</v>
          </cell>
          <cell r="C293" t="str">
            <v>VAR_fin</v>
          </cell>
          <cell r="D293" t="str">
            <v>SOLPVC</v>
          </cell>
          <cell r="E293"/>
          <cell r="F293"/>
          <cell r="G293"/>
          <cell r="H293">
            <v>1.18907971117043E-6</v>
          </cell>
          <cell r="I293">
            <v>6.2583785848862705E-4</v>
          </cell>
          <cell r="J293">
            <v>7.8862948751508505E-4</v>
          </cell>
          <cell r="K293">
            <v>7.9167774572370595E-4</v>
          </cell>
          <cell r="L293">
            <v>7.9265033948217902E-4</v>
          </cell>
          <cell r="M293">
            <v>7.9215941861280703E-4</v>
          </cell>
          <cell r="N293">
            <v>7.9599407108314399E-4</v>
          </cell>
          <cell r="O293">
            <v>5.0823891243194298E-4</v>
          </cell>
          <cell r="P293">
            <v>8.0142073561683899E-4</v>
          </cell>
        </row>
        <row r="294">
          <cell r="B294" t="str">
            <v>ESOL-PV_E</v>
          </cell>
          <cell r="C294" t="str">
            <v>VAR_ncap</v>
          </cell>
          <cell r="D294" t="str">
            <v>-</v>
          </cell>
          <cell r="E294"/>
          <cell r="F294"/>
          <cell r="G294"/>
          <cell r="H294">
            <v>4.9027238344121499E-7</v>
          </cell>
          <cell r="I294">
            <v>1.7992599502243201E-4</v>
          </cell>
          <cell r="J294">
            <v>4.6970450789580502E-5</v>
          </cell>
          <cell r="K294">
            <v>1.07880530751556E-6</v>
          </cell>
          <cell r="L294">
            <v>4.0582058765604902E-7</v>
          </cell>
          <cell r="M294">
            <v>4.7184927717550899E-7</v>
          </cell>
          <cell r="N294">
            <v>1.4476140288307599E-6</v>
          </cell>
          <cell r="O294">
            <v>7.2508115141339298E-5</v>
          </cell>
          <cell r="P294">
            <v>1.5599028005808401E-4</v>
          </cell>
        </row>
        <row r="295">
          <cell r="B295" t="str">
            <v>ESOL-PV_E</v>
          </cell>
          <cell r="C295" t="str">
            <v>VAR_cap</v>
          </cell>
          <cell r="D295" t="str">
            <v>-</v>
          </cell>
          <cell r="E295"/>
          <cell r="F295"/>
          <cell r="G295"/>
          <cell r="H295">
            <v>4.9027238344121499E-7</v>
          </cell>
          <cell r="I295">
            <v>1.80416267405873E-4</v>
          </cell>
          <cell r="J295">
            <v>2.27386718195453E-4</v>
          </cell>
          <cell r="K295">
            <v>2.2846552350296899E-4</v>
          </cell>
          <cell r="L295">
            <v>2.2887134409062501E-4</v>
          </cell>
          <cell r="M295">
            <v>2.29211651696844E-4</v>
          </cell>
          <cell r="N295">
            <v>2.3030053501318999E-4</v>
          </cell>
          <cell r="O295">
            <v>1.4739827076451899E-4</v>
          </cell>
          <cell r="P295">
            <v>2.3190248440060099E-4</v>
          </cell>
        </row>
        <row r="296">
          <cell r="B296" t="str">
            <v>EWSTINC</v>
          </cell>
          <cell r="C296" t="str">
            <v>VAR_fout</v>
          </cell>
          <cell r="D296" t="str">
            <v>ELC35</v>
          </cell>
          <cell r="E296">
            <v>6.5070001739189927</v>
          </cell>
          <cell r="F296">
            <v>7.3027683814743618</v>
          </cell>
          <cell r="G296">
            <v>7.4123018650982422</v>
          </cell>
          <cell r="H296">
            <v>7.3981384403480686</v>
          </cell>
          <cell r="I296">
            <v>7.4918603313357615</v>
          </cell>
          <cell r="J296">
            <v>5.6313415811138272</v>
          </cell>
          <cell r="K296">
            <v>4.4767070573736527</v>
          </cell>
          <cell r="L296">
            <v>4.6534307633621586</v>
          </cell>
          <cell r="M296">
            <v>4.6534303105537678</v>
          </cell>
          <cell r="N296">
            <v>4.6534307619093855</v>
          </cell>
          <cell r="O296">
            <v>4.6534303389872766</v>
          </cell>
          <cell r="P296">
            <v>4.653430469295726</v>
          </cell>
        </row>
        <row r="297">
          <cell r="B297" t="str">
            <v>EWSTINC</v>
          </cell>
          <cell r="C297" t="str">
            <v>VAR_fout</v>
          </cell>
          <cell r="D297" t="str">
            <v>CO2_E</v>
          </cell>
          <cell r="E297">
            <v>1689.29324157121</v>
          </cell>
          <cell r="F297">
            <v>1895.88396217218</v>
          </cell>
          <cell r="G297">
            <v>1924.3201337821399</v>
          </cell>
          <cell r="H297">
            <v>1920.6431432998099</v>
          </cell>
          <cell r="I297">
            <v>1944.97444079499</v>
          </cell>
          <cell r="J297">
            <v>1461.9620439052701</v>
          </cell>
          <cell r="K297">
            <v>1162.2054363586701</v>
          </cell>
          <cell r="L297">
            <v>1208.08497442114</v>
          </cell>
          <cell r="M297">
            <v>1208.08485686679</v>
          </cell>
          <cell r="N297">
            <v>1208.0849740439801</v>
          </cell>
          <cell r="O297">
            <v>1208.08486424846</v>
          </cell>
          <cell r="P297">
            <v>1208.08489807806</v>
          </cell>
        </row>
        <row r="298">
          <cell r="B298" t="str">
            <v>EWSTINC</v>
          </cell>
          <cell r="C298" t="str">
            <v>VAR_fin</v>
          </cell>
          <cell r="D298" t="str">
            <v>EWST</v>
          </cell>
          <cell r="E298">
            <v>18.203590965207049</v>
          </cell>
          <cell r="F298">
            <v>20.429784075131231</v>
          </cell>
          <cell r="G298">
            <v>20.736208338169558</v>
          </cell>
          <cell r="H298">
            <v>20.696585595903116</v>
          </cell>
          <cell r="I298">
            <v>20.958776301670095</v>
          </cell>
          <cell r="J298">
            <v>15.753901335186093</v>
          </cell>
          <cell r="K298">
            <v>12.523765478002922</v>
          </cell>
          <cell r="L298">
            <v>13.018157051951933</v>
          </cell>
          <cell r="M298">
            <v>13.018155785202497</v>
          </cell>
          <cell r="N298">
            <v>13.018157047887742</v>
          </cell>
          <cell r="O298">
            <v>13.018155864746358</v>
          </cell>
          <cell r="P298">
            <v>13.018156229289412</v>
          </cell>
        </row>
        <row r="299">
          <cell r="B299" t="str">
            <v>EWSTINC</v>
          </cell>
          <cell r="C299" t="str">
            <v>VAR_ncap</v>
          </cell>
          <cell r="D299" t="str">
            <v>-</v>
          </cell>
          <cell r="E299"/>
          <cell r="F299">
            <v>8.7439060852373701E-8</v>
          </cell>
          <cell r="G299">
            <v>3.1583468570227601E-7</v>
          </cell>
          <cell r="H299">
            <v>6.7306027548820604E-2</v>
          </cell>
          <cell r="I299">
            <v>0.183679638405914</v>
          </cell>
          <cell r="J299">
            <v>2.8328044187881901E-7</v>
          </cell>
          <cell r="K299">
            <v>1.95376337913643E-7</v>
          </cell>
          <cell r="L299">
            <v>1.23704006541108E-7</v>
          </cell>
          <cell r="M299">
            <v>1.9341780166177301E-7</v>
          </cell>
          <cell r="N299">
            <v>5.58856420545152E-6</v>
          </cell>
          <cell r="O299">
            <v>0.15037167979629101</v>
          </cell>
          <cell r="P299">
            <v>3.2697777506486399E-2</v>
          </cell>
        </row>
        <row r="300">
          <cell r="B300" t="str">
            <v>EWSTINC</v>
          </cell>
          <cell r="C300" t="str">
            <v>VAR_cap</v>
          </cell>
          <cell r="D300" t="str">
            <v>-</v>
          </cell>
          <cell r="E300">
            <v>0.27652111601574192</v>
          </cell>
          <cell r="F300">
            <v>0.27652061626352104</v>
          </cell>
          <cell r="G300">
            <v>0.27652072354294699</v>
          </cell>
          <cell r="H300">
            <v>0.27599230517917861</v>
          </cell>
          <cell r="I300">
            <v>0.37188614141852494</v>
          </cell>
          <cell r="J300">
            <v>0.34793501479997285</v>
          </cell>
          <cell r="K300">
            <v>0.27659535004276714</v>
          </cell>
          <cell r="L300">
            <v>0.25098615707622418</v>
          </cell>
          <cell r="M300">
            <v>0.23292740567337319</v>
          </cell>
          <cell r="N300">
            <v>0.18368557274613759</v>
          </cell>
          <cell r="O300">
            <v>0.18291127270773266</v>
          </cell>
          <cell r="P300">
            <v>0.18307522843345686</v>
          </cell>
        </row>
        <row r="301">
          <cell r="B301" t="str">
            <v>D-IBIO</v>
          </cell>
          <cell r="C301" t="str">
            <v>VAR_fout</v>
          </cell>
          <cell r="D301" t="str">
            <v>IBIO</v>
          </cell>
          <cell r="E301">
            <v>0.43672544455754986</v>
          </cell>
          <cell r="F301">
            <v>0.5520651440573211</v>
          </cell>
          <cell r="G301">
            <v>2.7394560277452444</v>
          </cell>
          <cell r="H301">
            <v>6.9093199984769678</v>
          </cell>
          <cell r="I301">
            <v>8.3508598151066806</v>
          </cell>
          <cell r="J301">
            <v>8.3508602925240361</v>
          </cell>
          <cell r="K301">
            <v>8.3508606397246385</v>
          </cell>
          <cell r="L301">
            <v>8.3508615152513013</v>
          </cell>
          <cell r="M301">
            <v>8.350862972036758</v>
          </cell>
          <cell r="N301">
            <v>9.5843027307997044</v>
          </cell>
          <cell r="O301">
            <v>9.5843061208537552</v>
          </cell>
          <cell r="P301">
            <v>9.6097005781333351</v>
          </cell>
        </row>
        <row r="302">
          <cell r="B302" t="str">
            <v>D-IBIO</v>
          </cell>
          <cell r="C302" t="str">
            <v>VAR_fin</v>
          </cell>
          <cell r="D302" t="str">
            <v>BIO</v>
          </cell>
          <cell r="E302">
            <v>0.43672544455754986</v>
          </cell>
          <cell r="F302">
            <v>0.5520651440573211</v>
          </cell>
          <cell r="G302">
            <v>2.7394560277452444</v>
          </cell>
          <cell r="H302">
            <v>6.9093199984769678</v>
          </cell>
          <cell r="I302">
            <v>8.3508598151066806</v>
          </cell>
          <cell r="J302">
            <v>8.3508602925240361</v>
          </cell>
          <cell r="K302">
            <v>8.3508606397246385</v>
          </cell>
          <cell r="L302">
            <v>8.3508615152513013</v>
          </cell>
          <cell r="M302">
            <v>8.350862972036758</v>
          </cell>
          <cell r="N302">
            <v>9.5843027307997044</v>
          </cell>
          <cell r="O302">
            <v>9.5843061208537552</v>
          </cell>
          <cell r="P302">
            <v>9.6097005781333351</v>
          </cell>
        </row>
        <row r="303">
          <cell r="B303" t="str">
            <v>D-EWOD</v>
          </cell>
          <cell r="C303" t="str">
            <v>VAR_fout</v>
          </cell>
          <cell r="D303" t="str">
            <v>EWOD</v>
          </cell>
          <cell r="E303">
            <v>3.2433807748609573</v>
          </cell>
          <cell r="F303">
            <v>2.4004111801438981</v>
          </cell>
          <cell r="G303">
            <v>2.0797169331432679</v>
          </cell>
          <cell r="H303">
            <v>5.1546221195136042</v>
          </cell>
          <cell r="I303">
            <v>5.7989099081875413</v>
          </cell>
          <cell r="J303">
            <v>6.197306467046813</v>
          </cell>
          <cell r="K303">
            <v>6.1564732957626722</v>
          </cell>
          <cell r="L303">
            <v>7.2081495871070835</v>
          </cell>
          <cell r="M303">
            <v>6.620534820328503</v>
          </cell>
          <cell r="N303">
            <v>6.1714294687368438</v>
          </cell>
          <cell r="O303">
            <v>5.8130387349083366</v>
          </cell>
          <cell r="P303">
            <v>5.5287866413745279</v>
          </cell>
        </row>
        <row r="304">
          <cell r="B304" t="str">
            <v>D-EWOD</v>
          </cell>
          <cell r="C304" t="str">
            <v>VAR_fin</v>
          </cell>
          <cell r="D304" t="str">
            <v>WOD</v>
          </cell>
          <cell r="E304">
            <v>3.2433807748609573</v>
          </cell>
          <cell r="F304">
            <v>2.4004111801438981</v>
          </cell>
          <cell r="G304">
            <v>2.0797169331432679</v>
          </cell>
          <cell r="H304">
            <v>5.1546221195136042</v>
          </cell>
          <cell r="I304">
            <v>5.7989099081875413</v>
          </cell>
          <cell r="J304">
            <v>6.197306467046813</v>
          </cell>
          <cell r="K304">
            <v>6.1564732957626722</v>
          </cell>
          <cell r="L304">
            <v>7.2081495871070835</v>
          </cell>
          <cell r="M304">
            <v>6.620534820328503</v>
          </cell>
          <cell r="N304">
            <v>6.1714294687368438</v>
          </cell>
          <cell r="O304">
            <v>5.8130387349083366</v>
          </cell>
          <cell r="P304">
            <v>5.5287866413745279</v>
          </cell>
        </row>
        <row r="305">
          <cell r="B305" t="str">
            <v>HPLWOD</v>
          </cell>
          <cell r="C305" t="str">
            <v>VAR_fout</v>
          </cell>
          <cell r="D305" t="str">
            <v>LTH</v>
          </cell>
          <cell r="E305">
            <v>1.8613171092767844</v>
          </cell>
          <cell r="F305">
            <v>1.6798385347563281</v>
          </cell>
          <cell r="G305">
            <v>1.440257227171063</v>
          </cell>
          <cell r="H305">
            <v>3.6067329983269625</v>
          </cell>
          <cell r="I305">
            <v>4.056635134448368</v>
          </cell>
          <cell r="J305">
            <v>3.1389470274046301</v>
          </cell>
          <cell r="K305">
            <v>2.4288570242370136</v>
          </cell>
          <cell r="L305">
            <v>1.8794055201851765</v>
          </cell>
          <cell r="M305">
            <v>1.4542459791381792</v>
          </cell>
          <cell r="N305">
            <v>1.1252689116163759</v>
          </cell>
          <cell r="O305">
            <v>0.87071152467438118</v>
          </cell>
          <cell r="P305">
            <v>0.67374827964610184</v>
          </cell>
        </row>
        <row r="306">
          <cell r="B306" t="str">
            <v>HPLWOD</v>
          </cell>
          <cell r="C306" t="str">
            <v>VAR_fin</v>
          </cell>
          <cell r="D306" t="str">
            <v>EWOD</v>
          </cell>
          <cell r="E306">
            <v>2.6590244418239783</v>
          </cell>
          <cell r="F306">
            <v>2.3997693353661811</v>
          </cell>
          <cell r="G306">
            <v>2.0575103245300892</v>
          </cell>
          <cell r="H306">
            <v>5.152475711895665</v>
          </cell>
          <cell r="I306">
            <v>5.7951930492119557</v>
          </cell>
          <cell r="J306">
            <v>4.4842100391494695</v>
          </cell>
          <cell r="K306">
            <v>3.4697957489100211</v>
          </cell>
          <cell r="L306">
            <v>2.6848650288359668</v>
          </cell>
          <cell r="M306">
            <v>2.077494255911684</v>
          </cell>
          <cell r="N306">
            <v>1.6075270165948232</v>
          </cell>
          <cell r="O306">
            <v>1.2438736066776872</v>
          </cell>
          <cell r="P306">
            <v>0.96249754235157459</v>
          </cell>
        </row>
        <row r="307">
          <cell r="B307" t="str">
            <v>HPLWOD</v>
          </cell>
          <cell r="C307" t="str">
            <v>VAR_ncap</v>
          </cell>
          <cell r="D307" t="str">
            <v>-</v>
          </cell>
          <cell r="E307">
            <v>0.23608857116144299</v>
          </cell>
          <cell r="F307">
            <v>4.6982909386592598E-7</v>
          </cell>
          <cell r="G307">
            <v>1.52232318884758E-6</v>
          </cell>
          <cell r="H307">
            <v>0.22138507379483299</v>
          </cell>
          <cell r="I307">
            <v>5.7065531200815499E-2</v>
          </cell>
          <cell r="J307">
            <v>2.17489146848352E-2</v>
          </cell>
          <cell r="K307">
            <v>8.2533536546235797E-2</v>
          </cell>
          <cell r="L307">
            <v>0.101146424100299</v>
          </cell>
          <cell r="M307">
            <v>7.1449445620934494E-5</v>
          </cell>
          <cell r="N307">
            <v>4.1212544323087703E-6</v>
          </cell>
          <cell r="O307">
            <v>9.2215426167873097E-3</v>
          </cell>
          <cell r="P307">
            <v>7.61717081053436E-2</v>
          </cell>
        </row>
        <row r="308">
          <cell r="B308" t="str">
            <v>HPLWOD</v>
          </cell>
          <cell r="C308" t="str">
            <v>VAR_cap</v>
          </cell>
          <cell r="D308" t="str">
            <v>-</v>
          </cell>
          <cell r="E308">
            <v>0.23608857116144299</v>
          </cell>
          <cell r="F308">
            <v>0.23608904099053701</v>
          </cell>
          <cell r="G308">
            <v>0.23609056331372499</v>
          </cell>
          <cell r="H308">
            <v>0.45747563710855799</v>
          </cell>
          <cell r="I308">
            <v>0.51454116830937402</v>
          </cell>
          <cell r="J308">
            <v>0.39814786833688098</v>
          </cell>
          <cell r="K308">
            <v>0.31255122663270102</v>
          </cell>
          <cell r="L308">
            <v>0.26249440653218598</v>
          </cell>
          <cell r="M308">
            <v>0.21994153392602001</v>
          </cell>
          <cell r="N308">
            <v>0.18375553134658801</v>
          </cell>
          <cell r="O308">
            <v>0.11044353741714</v>
          </cell>
          <cell r="P308">
            <v>8.5468821422184205E-2</v>
          </cell>
        </row>
        <row r="309">
          <cell r="B309" t="str">
            <v>ENGA-GTCC</v>
          </cell>
          <cell r="C309" t="str">
            <v>VAR_fout</v>
          </cell>
          <cell r="D309" t="str">
            <v>ELC13</v>
          </cell>
          <cell r="E309"/>
          <cell r="F309"/>
          <cell r="G309"/>
          <cell r="H309"/>
          <cell r="I309"/>
          <cell r="J309">
            <v>2.1863355999184423E-6</v>
          </cell>
          <cell r="K309">
            <v>2.2449175632895622E-6</v>
          </cell>
          <cell r="L309">
            <v>6.1598884791233283E-5</v>
          </cell>
          <cell r="M309">
            <v>4.9081611254073187E-4</v>
          </cell>
          <cell r="N309">
            <v>7.1935628586129263E-4</v>
          </cell>
          <cell r="O309">
            <v>7.5759242995515185E-4</v>
          </cell>
          <cell r="P309">
            <v>1.260217887456066E-3</v>
          </cell>
        </row>
        <row r="310">
          <cell r="B310" t="str">
            <v>ENGA-GTCC</v>
          </cell>
          <cell r="C310" t="str">
            <v>VAR_fout</v>
          </cell>
          <cell r="D310" t="str">
            <v>CO2_E</v>
          </cell>
          <cell r="E310"/>
          <cell r="F310"/>
          <cell r="G310"/>
          <cell r="H310"/>
          <cell r="I310"/>
          <cell r="J310">
            <v>3.9398416706625601E-4</v>
          </cell>
          <cell r="K310">
            <v>3.64408793814028E-4</v>
          </cell>
          <cell r="L310">
            <v>1.45843871590789E-2</v>
          </cell>
          <cell r="M310">
            <v>5.3096948773822497E-2</v>
          </cell>
          <cell r="N310">
            <v>7.8423596215776895E-2</v>
          </cell>
          <cell r="O310">
            <v>8.1723222131955001E-2</v>
          </cell>
          <cell r="P310">
            <v>0.13753488735321701</v>
          </cell>
        </row>
        <row r="311">
          <cell r="B311" t="str">
            <v>ENGA-GTCC</v>
          </cell>
          <cell r="C311" t="str">
            <v>VAR_fin</v>
          </cell>
          <cell r="D311" t="str">
            <v>ENGA</v>
          </cell>
          <cell r="E311"/>
          <cell r="F311"/>
          <cell r="G311"/>
          <cell r="H311"/>
          <cell r="I311"/>
          <cell r="J311">
            <v>6.9855348770612825E-6</v>
          </cell>
          <cell r="K311">
            <v>6.4611488264898592E-6</v>
          </cell>
          <cell r="L311">
            <v>2.5858842480636329E-4</v>
          </cell>
          <cell r="M311">
            <v>9.4143526194720667E-4</v>
          </cell>
          <cell r="N311">
            <v>1.3904892946059724E-3</v>
          </cell>
          <cell r="O311">
            <v>1.4489933002119666E-3</v>
          </cell>
          <cell r="P311">
            <v>2.4385618325038429E-3</v>
          </cell>
        </row>
        <row r="312">
          <cell r="B312" t="str">
            <v>ENGA-GTCC</v>
          </cell>
          <cell r="C312" t="str">
            <v>VAR_fin</v>
          </cell>
          <cell r="D312" t="str">
            <v>GTC</v>
          </cell>
          <cell r="E312"/>
          <cell r="F312"/>
          <cell r="G312"/>
          <cell r="H312"/>
          <cell r="I312"/>
          <cell r="J312">
            <v>1.1680997412295799E-6</v>
          </cell>
          <cell r="K312">
            <v>1.5303989284926912E-6</v>
          </cell>
          <cell r="L312">
            <v>3.299494419059533E-6</v>
          </cell>
          <cell r="M312">
            <v>1.0639668954439389E-4</v>
          </cell>
          <cell r="N312">
            <v>1.5280972638422169E-4</v>
          </cell>
          <cell r="O312">
            <v>2.0099652159168428E-4</v>
          </cell>
          <cell r="P312">
            <v>2.5229881057161501E-4</v>
          </cell>
        </row>
        <row r="313">
          <cell r="B313" t="str">
            <v>ENGA-GTCC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/>
          <cell r="I313"/>
          <cell r="J313">
            <v>3.0320572826319001E-6</v>
          </cell>
          <cell r="K313">
            <v>3.33182772781159E-6</v>
          </cell>
          <cell r="L313">
            <v>4.6296758282709198E-5</v>
          </cell>
          <cell r="M313">
            <v>1.03717198399877E-4</v>
          </cell>
          <cell r="N313">
            <v>1.0997607147768599E-6</v>
          </cell>
          <cell r="O313">
            <v>1.01586316837903E-4</v>
          </cell>
        </row>
        <row r="314">
          <cell r="B314" t="str">
            <v>ENGA-GTCC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/>
          <cell r="I314"/>
          <cell r="J314">
            <v>1.1680997412295799E-6</v>
          </cell>
          <cell r="K314">
            <v>1.5303989284926798E-6</v>
          </cell>
          <cell r="L314">
            <v>3.2994944190595402E-6</v>
          </cell>
          <cell r="M314">
            <v>1.0639668954439371E-4</v>
          </cell>
          <cell r="N314">
            <v>1.5280972638422234E-4</v>
          </cell>
          <cell r="O314">
            <v>2.0099652159168437E-4</v>
          </cell>
          <cell r="P314">
            <v>2.5229881057161463E-4</v>
          </cell>
        </row>
        <row r="315">
          <cell r="B315" t="str">
            <v>D-SNGA</v>
          </cell>
          <cell r="C315" t="str">
            <v>VAR_fout</v>
          </cell>
          <cell r="D315" t="str">
            <v>CO2</v>
          </cell>
          <cell r="E315">
            <v>1521.8399613097699</v>
          </cell>
          <cell r="F315">
            <v>1408.1807653681301</v>
          </cell>
          <cell r="G315">
            <v>1582.2691640180101</v>
          </cell>
          <cell r="H315">
            <v>1587.5876670304999</v>
          </cell>
          <cell r="I315">
            <v>1596.9829749938101</v>
          </cell>
          <cell r="J315">
            <v>1568.3763318793599</v>
          </cell>
          <cell r="K315">
            <v>1339.3893787979</v>
          </cell>
          <cell r="L315">
            <v>356.69873144383899</v>
          </cell>
          <cell r="M315">
            <v>222.931080397268</v>
          </cell>
          <cell r="N315">
            <v>115.806462651046</v>
          </cell>
          <cell r="O315">
            <v>73.061925565704499</v>
          </cell>
          <cell r="P315">
            <v>26.966316844650599</v>
          </cell>
        </row>
        <row r="316">
          <cell r="B316" t="str">
            <v>D-SNGA</v>
          </cell>
          <cell r="C316" t="str">
            <v>VAR_fout</v>
          </cell>
          <cell r="D316" t="str">
            <v>SNGA</v>
          </cell>
          <cell r="E316">
            <v>27.203992604632166</v>
          </cell>
          <cell r="F316">
            <v>28.48831551049615</v>
          </cell>
          <cell r="G316">
            <v>27.976598136696314</v>
          </cell>
          <cell r="H316">
            <v>28.059143449311151</v>
          </cell>
          <cell r="I316">
            <v>28.22520816733309</v>
          </cell>
          <cell r="J316">
            <v>27.729531811766062</v>
          </cell>
          <cell r="K316">
            <v>23.682293908390815</v>
          </cell>
          <cell r="L316">
            <v>8.1763414470585101</v>
          </cell>
          <cell r="M316">
            <v>5.9007771165447229</v>
          </cell>
          <cell r="N316">
            <v>4.0386105413275386</v>
          </cell>
          <cell r="O316">
            <v>3.3026030449589903</v>
          </cell>
          <cell r="P316">
            <v>2.5137378970275774</v>
          </cell>
        </row>
        <row r="317">
          <cell r="B317" t="str">
            <v>D-SNGA</v>
          </cell>
          <cell r="C317" t="str">
            <v>VAR_fout</v>
          </cell>
          <cell r="D317" t="str">
            <v>RSH2</v>
          </cell>
          <cell r="E317"/>
          <cell r="F317"/>
          <cell r="G317"/>
          <cell r="H317">
            <v>5.767217311411424E-4</v>
          </cell>
          <cell r="I317">
            <v>1.8252969681872521E-3</v>
          </cell>
          <cell r="J317">
            <v>0.24048526143337187</v>
          </cell>
          <cell r="K317">
            <v>0.27269421468383398</v>
          </cell>
          <cell r="L317">
            <v>0.15113434837798781</v>
          </cell>
          <cell r="M317">
            <v>0.14080444755054414</v>
          </cell>
          <cell r="N317">
            <v>0.12378684840228665</v>
          </cell>
          <cell r="O317">
            <v>4.0399600382761379E-2</v>
          </cell>
          <cell r="P317">
            <v>2.662287366637164E-2</v>
          </cell>
        </row>
        <row r="318">
          <cell r="B318" t="str">
            <v>D-SNGA</v>
          </cell>
          <cell r="C318" t="str">
            <v>VAR_fin</v>
          </cell>
          <cell r="D318" t="str">
            <v>NGA</v>
          </cell>
          <cell r="E318">
            <v>26.982978037407264</v>
          </cell>
          <cell r="F318">
            <v>24.967744066810802</v>
          </cell>
          <cell r="G318">
            <v>28.054417801737831</v>
          </cell>
          <cell r="H318">
            <v>28.148717500540698</v>
          </cell>
          <cell r="I318">
            <v>28.315300975067576</v>
          </cell>
          <cell r="J318">
            <v>27.808090990768722</v>
          </cell>
          <cell r="K318">
            <v>23.748038631168548</v>
          </cell>
          <cell r="L318">
            <v>6.3244455929758656</v>
          </cell>
          <cell r="M318">
            <v>3.95267873044802</v>
          </cell>
          <cell r="N318">
            <v>2.0533060753731482</v>
          </cell>
          <cell r="O318">
            <v>1.2954242121578783</v>
          </cell>
          <cell r="P318">
            <v>0.47812618518884031</v>
          </cell>
        </row>
        <row r="319">
          <cell r="B319" t="str">
            <v>D-SNGA</v>
          </cell>
          <cell r="C319" t="str">
            <v>VAR_fin</v>
          </cell>
          <cell r="D319" t="str">
            <v>BNGA</v>
          </cell>
          <cell r="E319">
            <v>0.30792097487317049</v>
          </cell>
          <cell r="F319">
            <v>3.6115807744461028</v>
          </cell>
          <cell r="G319">
            <v>1.1554923373328443E-2</v>
          </cell>
          <cell r="H319">
            <v>8.3069405223633159E-5</v>
          </cell>
          <cell r="I319">
            <v>9.89007788559404E-5</v>
          </cell>
          <cell r="J319">
            <v>1.0822465249112141E-2</v>
          </cell>
          <cell r="K319">
            <v>1.0823446400852215E-2</v>
          </cell>
          <cell r="L319">
            <v>1.8785403712079263</v>
          </cell>
          <cell r="M319">
            <v>1.9674297866601398</v>
          </cell>
          <cell r="N319">
            <v>1.9986358041554635</v>
          </cell>
          <cell r="O319">
            <v>2.0178858199731011</v>
          </cell>
          <cell r="P319">
            <v>2.0437601113597275</v>
          </cell>
        </row>
        <row r="320">
          <cell r="B320" t="str">
            <v>D-SNGA</v>
          </cell>
          <cell r="C320" t="str">
            <v>VAR_fin</v>
          </cell>
          <cell r="D320" t="str">
            <v>H2</v>
          </cell>
          <cell r="E320"/>
          <cell r="F320"/>
          <cell r="G320"/>
          <cell r="H320">
            <v>5.7647062149985553E-4</v>
          </cell>
          <cell r="I320">
            <v>1.8251235180954993E-3</v>
          </cell>
          <cell r="J320">
            <v>0.24048526143337368</v>
          </cell>
          <cell r="K320">
            <v>0.27269400687273465</v>
          </cell>
          <cell r="L320">
            <v>0.15113389167821936</v>
          </cell>
          <cell r="M320">
            <v>0.14080429700563982</v>
          </cell>
          <cell r="N320">
            <v>0.12378682684710286</v>
          </cell>
          <cell r="O320">
            <v>4.0399575059254234E-2</v>
          </cell>
          <cell r="P320">
            <v>2.6622216469633274E-2</v>
          </cell>
        </row>
        <row r="321">
          <cell r="B321" t="str">
            <v>D-SNGA</v>
          </cell>
          <cell r="C321" t="str">
            <v>VAR_ncap</v>
          </cell>
          <cell r="D321" t="str">
            <v>-</v>
          </cell>
          <cell r="E321">
            <v>6.4409285169607594E-8</v>
          </cell>
          <cell r="F321">
            <v>3.7865347489404999E-8</v>
          </cell>
          <cell r="G321">
            <v>5.4044818826815197E-8</v>
          </cell>
          <cell r="H321">
            <v>6.2536432362695104E-8</v>
          </cell>
          <cell r="I321">
            <v>9.8295756766813101E-8</v>
          </cell>
          <cell r="J321">
            <v>1.45135214340983E-7</v>
          </cell>
          <cell r="K321">
            <v>2.7146596252938903E-7</v>
          </cell>
          <cell r="L321">
            <v>0.538845125066446</v>
          </cell>
          <cell r="M321">
            <v>1.4744116102854801E-7</v>
          </cell>
          <cell r="N321">
            <v>3.4573349047333701E-7</v>
          </cell>
          <cell r="O321">
            <v>4.3175292714080802E-7</v>
          </cell>
          <cell r="P321">
            <v>2.02228115176029E-6</v>
          </cell>
        </row>
        <row r="322">
          <cell r="B322" t="str">
            <v>D-SNGA</v>
          </cell>
          <cell r="C322" t="str">
            <v>VAR_cap</v>
          </cell>
          <cell r="D322" t="str">
            <v>-</v>
          </cell>
          <cell r="E322">
            <v>2.2350522660344252</v>
          </cell>
          <cell r="F322">
            <v>2.2350523038997729</v>
          </cell>
          <cell r="G322">
            <v>2.2350523579445918</v>
          </cell>
          <cell r="H322">
            <v>2.2350524204810238</v>
          </cell>
          <cell r="I322">
            <v>2.2350525187767807</v>
          </cell>
          <cell r="J322">
            <v>2.2350526639119952</v>
          </cell>
          <cell r="K322">
            <v>2.2350529353779578</v>
          </cell>
          <cell r="L322">
            <v>1.30233351640867</v>
          </cell>
          <cell r="M322">
            <v>0.538846006260425</v>
          </cell>
          <cell r="N322">
            <v>0.53884628582290905</v>
          </cell>
          <cell r="O322">
            <v>0.53884661717500804</v>
          </cell>
          <cell r="P322">
            <v>0.53884858717211004</v>
          </cell>
        </row>
        <row r="323">
          <cell r="B323" t="str">
            <v>RHES-CHPWOD</v>
          </cell>
          <cell r="C323" t="str">
            <v>VAR_fout</v>
          </cell>
          <cell r="D323" t="str">
            <v>RHES_KEV_WOD_ELC_CHP</v>
          </cell>
          <cell r="E323"/>
          <cell r="F323"/>
          <cell r="G323"/>
          <cell r="H323">
            <v>1.1230604935843752E-4</v>
          </cell>
          <cell r="I323">
            <v>1.8250050784538531E-4</v>
          </cell>
          <cell r="J323">
            <v>6.4435175087208059E-4</v>
          </cell>
          <cell r="K323">
            <v>1.9957098281365936E-3</v>
          </cell>
          <cell r="L323">
            <v>2.2034689882403096E-3</v>
          </cell>
          <cell r="M323">
            <v>1.6542692273978843E-3</v>
          </cell>
          <cell r="N323">
            <v>9.7565399356882307E-4</v>
          </cell>
          <cell r="O323">
            <v>1.3925662712864105E-3</v>
          </cell>
          <cell r="P323">
            <v>1.6308820380023556E-3</v>
          </cell>
        </row>
        <row r="324">
          <cell r="B324" t="str">
            <v>RHES-CHPWOD</v>
          </cell>
          <cell r="C324" t="str">
            <v>VAR_fout</v>
          </cell>
          <cell r="D324" t="str">
            <v>RHES_LTH_CHPWOD</v>
          </cell>
          <cell r="E324"/>
          <cell r="F324"/>
          <cell r="G324"/>
          <cell r="H324">
            <v>3.0317779708528603E-4</v>
          </cell>
          <cell r="I324">
            <v>4.8249331465911394E-4</v>
          </cell>
          <cell r="J324">
            <v>1.667592275436365E-3</v>
          </cell>
          <cell r="K324">
            <v>5.0624491078151441E-3</v>
          </cell>
          <cell r="L324">
            <v>5.476317630398307E-3</v>
          </cell>
          <cell r="M324">
            <v>4.1113824536551258E-3</v>
          </cell>
          <cell r="N324">
            <v>2.4248088784840885E-3</v>
          </cell>
          <cell r="O324">
            <v>3.4609678028797814E-3</v>
          </cell>
          <cell r="P324">
            <v>4.0532578881197186E-3</v>
          </cell>
        </row>
        <row r="325">
          <cell r="B325" t="str">
            <v>RHES-CHPWOD</v>
          </cell>
          <cell r="C325" t="str">
            <v>VAR_fin</v>
          </cell>
          <cell r="D325" t="str">
            <v>RWOD</v>
          </cell>
          <cell r="E325"/>
          <cell r="F325"/>
          <cell r="G325"/>
          <cell r="H325">
            <v>6.6810094630284774E-4</v>
          </cell>
          <cell r="I325">
            <v>1.1914816285635232E-3</v>
          </cell>
          <cell r="J325">
            <v>2.7527061854577691E-3</v>
          </cell>
          <cell r="K325">
            <v>7.8672709119121716E-3</v>
          </cell>
          <cell r="L325">
            <v>8.5276097159344075E-3</v>
          </cell>
          <cell r="M325">
            <v>6.3394446883724602E-3</v>
          </cell>
          <cell r="N325">
            <v>3.9622100322527481E-3</v>
          </cell>
          <cell r="O325">
            <v>5.3892942584564014E-3</v>
          </cell>
          <cell r="P325">
            <v>6.7882224207143575E-3</v>
          </cell>
        </row>
        <row r="326">
          <cell r="B326" t="str">
            <v>RHES-CHPWOD</v>
          </cell>
          <cell r="C326" t="str">
            <v>VAR_ncap</v>
          </cell>
          <cell r="D326" t="str">
            <v>-</v>
          </cell>
          <cell r="E326"/>
          <cell r="F326"/>
          <cell r="G326"/>
          <cell r="H326">
            <v>9.9887664864817794E-6</v>
          </cell>
          <cell r="I326">
            <v>6.2742903935773398E-6</v>
          </cell>
          <cell r="J326">
            <v>4.2937809625927999E-5</v>
          </cell>
          <cell r="K326">
            <v>1.2819972285520799E-4</v>
          </cell>
          <cell r="L326">
            <v>2.47651746887398E-5</v>
          </cell>
          <cell r="M326">
            <v>4.5087806575813403E-6</v>
          </cell>
          <cell r="N326">
            <v>5.7518621976404198E-5</v>
          </cell>
          <cell r="O326">
            <v>5.88456109490809E-5</v>
          </cell>
          <cell r="P326">
            <v>2.87254360942455E-5</v>
          </cell>
        </row>
        <row r="327">
          <cell r="B327" t="str">
            <v>RHES-CHPWOD</v>
          </cell>
          <cell r="C327" t="str">
            <v>VAR_cap</v>
          </cell>
          <cell r="D327" t="str">
            <v>-</v>
          </cell>
          <cell r="E327"/>
          <cell r="F327"/>
          <cell r="G327"/>
          <cell r="H327">
            <v>9.9887664864817794E-6</v>
          </cell>
          <cell r="I327">
            <v>1.6263056880059101E-5</v>
          </cell>
          <cell r="J327">
            <v>5.7282655147087349E-5</v>
          </cell>
          <cell r="K327">
            <v>1.7739917891734317E-4</v>
          </cell>
          <cell r="L327">
            <v>1.9588103751779496E-4</v>
          </cell>
          <cell r="M327">
            <v>1.4704436300994996E-4</v>
          </cell>
          <cell r="N327">
            <v>8.6756261764295075E-5</v>
          </cell>
          <cell r="O327">
            <v>1.2378386230469312E-4</v>
          </cell>
          <cell r="P327">
            <v>1.4506163269329523E-4</v>
          </cell>
        </row>
        <row r="328">
          <cell r="B328" t="str">
            <v>G-INTC-RES</v>
          </cell>
          <cell r="C328" t="str">
            <v>VAR_fout</v>
          </cell>
          <cell r="D328" t="str">
            <v>RHNS_ELC</v>
          </cell>
          <cell r="E328">
            <v>12.791191807869373</v>
          </cell>
          <cell r="F328">
            <v>14.92919217702889</v>
          </cell>
          <cell r="G328">
            <v>14.879180462067884</v>
          </cell>
          <cell r="H328">
            <v>15.666090717951365</v>
          </cell>
          <cell r="I328">
            <v>17.599885138726943</v>
          </cell>
          <cell r="J328">
            <v>19.593205783485075</v>
          </cell>
          <cell r="K328">
            <v>19.292738668053506</v>
          </cell>
          <cell r="L328">
            <v>22.038527006224324</v>
          </cell>
          <cell r="M328">
            <v>22.187442297465772</v>
          </cell>
          <cell r="N328">
            <v>22.261879951705911</v>
          </cell>
          <cell r="O328">
            <v>22.374890738538525</v>
          </cell>
          <cell r="P328">
            <v>22.089660796023789</v>
          </cell>
        </row>
        <row r="329">
          <cell r="B329" t="str">
            <v>G-INTC-RES</v>
          </cell>
          <cell r="C329" t="str">
            <v>VAR_fout</v>
          </cell>
          <cell r="D329" t="str">
            <v>ELC35</v>
          </cell>
          <cell r="E329">
            <v>44.37571265087751</v>
          </cell>
          <cell r="F329">
            <v>1.2271029843771871E-3</v>
          </cell>
          <cell r="G329">
            <v>1.7993934600275985E-3</v>
          </cell>
          <cell r="H329">
            <v>6.9568970541955034E-4</v>
          </cell>
          <cell r="I329">
            <v>1.2934833312092755E-3</v>
          </cell>
          <cell r="J329">
            <v>1.1343861644328263E-3</v>
          </cell>
          <cell r="K329">
            <v>1.1488449188569768E-3</v>
          </cell>
          <cell r="L329">
            <v>3.4068796508401654E-3</v>
          </cell>
          <cell r="M329">
            <v>1.247598444403613E-2</v>
          </cell>
          <cell r="N329">
            <v>6.8907952513894075E-2</v>
          </cell>
          <cell r="O329">
            <v>0.13472758941892513</v>
          </cell>
          <cell r="P329">
            <v>0.15074745694020819</v>
          </cell>
        </row>
        <row r="330">
          <cell r="B330" t="str">
            <v>G-INTC-RES</v>
          </cell>
          <cell r="C330" t="str">
            <v>VAR_fout</v>
          </cell>
          <cell r="D330" t="str">
            <v>RHES_ELC</v>
          </cell>
          <cell r="E330">
            <v>21.811452785453675</v>
          </cell>
          <cell r="F330">
            <v>18.58785943955893</v>
          </cell>
          <cell r="G330">
            <v>18.228829270869859</v>
          </cell>
          <cell r="H330">
            <v>16.881211803293194</v>
          </cell>
          <cell r="I330">
            <v>17.777764139946832</v>
          </cell>
          <cell r="J330">
            <v>19.000585037564264</v>
          </cell>
          <cell r="K330">
            <v>18.952175682179114</v>
          </cell>
          <cell r="L330">
            <v>22.396359111160653</v>
          </cell>
          <cell r="M330">
            <v>22.593811552705198</v>
          </cell>
          <cell r="N330">
            <v>22.494430723995787</v>
          </cell>
          <cell r="O330">
            <v>22.615849361538132</v>
          </cell>
          <cell r="P330">
            <v>21.708193236816999</v>
          </cell>
        </row>
        <row r="331">
          <cell r="B331" t="str">
            <v>G-INTC-RES</v>
          </cell>
          <cell r="C331" t="str">
            <v>VAR_fout</v>
          </cell>
          <cell r="D331" t="str">
            <v>RHNM_ELC</v>
          </cell>
          <cell r="E331">
            <v>11.435077199344029</v>
          </cell>
          <cell r="F331">
            <v>15.012372398671285</v>
          </cell>
          <cell r="G331">
            <v>14.545916879755186</v>
          </cell>
          <cell r="H331">
            <v>15.032366585616968</v>
          </cell>
          <cell r="I331">
            <v>16.558897586767607</v>
          </cell>
          <cell r="J331">
            <v>18.290794637965472</v>
          </cell>
          <cell r="K331">
            <v>18.098541766551634</v>
          </cell>
          <cell r="L331">
            <v>20.990049866689805</v>
          </cell>
          <cell r="M331">
            <v>21.253021122663807</v>
          </cell>
          <cell r="N331">
            <v>21.430022963830307</v>
          </cell>
          <cell r="O331">
            <v>21.396438616955262</v>
          </cell>
          <cell r="P331">
            <v>20.979947380684937</v>
          </cell>
        </row>
        <row r="332">
          <cell r="B332" t="str">
            <v>G-INTC-RES</v>
          </cell>
          <cell r="C332" t="str">
            <v>VAR_fout</v>
          </cell>
          <cell r="D332" t="str">
            <v>RHEM_ELC</v>
          </cell>
          <cell r="E332">
            <v>22.842003907242351</v>
          </cell>
          <cell r="F332">
            <v>19.414036639936885</v>
          </cell>
          <cell r="G332">
            <v>18.862862601958305</v>
          </cell>
          <cell r="H332">
            <v>18.576698389775441</v>
          </cell>
          <cell r="I332">
            <v>20.792148677694705</v>
          </cell>
          <cell r="J332">
            <v>22.051245887973423</v>
          </cell>
          <cell r="K332">
            <v>21.914547316376474</v>
          </cell>
          <cell r="L332">
            <v>25.781273868416356</v>
          </cell>
          <cell r="M332">
            <v>25.68932474669003</v>
          </cell>
          <cell r="N332">
            <v>25.541238647914781</v>
          </cell>
          <cell r="O332">
            <v>25.605510652363037</v>
          </cell>
          <cell r="P332">
            <v>24.078481763104321</v>
          </cell>
        </row>
        <row r="333">
          <cell r="B333" t="str">
            <v>G-INTC-RES</v>
          </cell>
          <cell r="C333" t="str">
            <v>VAR_fin</v>
          </cell>
          <cell r="D333" t="str">
            <v>ELC5</v>
          </cell>
          <cell r="E333">
            <v>113.25543233636364</v>
          </cell>
          <cell r="F333">
            <v>67.944687758180336</v>
          </cell>
          <cell r="G333">
            <v>66.518588608111259</v>
          </cell>
          <cell r="H333">
            <v>66.157063186342342</v>
          </cell>
          <cell r="I333">
            <v>72.729989026467294</v>
          </cell>
          <cell r="J333">
            <v>78.936965733152661</v>
          </cell>
          <cell r="K333">
            <v>78.259152278079583</v>
          </cell>
          <cell r="L333">
            <v>91.209616732141995</v>
          </cell>
          <cell r="M333">
            <v>91.736075703968794</v>
          </cell>
          <cell r="N333">
            <v>91.796480239960715</v>
          </cell>
          <cell r="O333">
            <v>92.127416958813896</v>
          </cell>
          <cell r="P333">
            <v>89.007030633570309</v>
          </cell>
        </row>
        <row r="334">
          <cell r="B334" t="str">
            <v>G-INTC-RES</v>
          </cell>
          <cell r="C334" t="str">
            <v>VAR_ncap</v>
          </cell>
          <cell r="D334" t="str">
            <v>-</v>
          </cell>
          <cell r="E334">
            <v>1.0752484206309901E-8</v>
          </cell>
          <cell r="F334">
            <v>1.1232486627026E-8</v>
          </cell>
          <cell r="G334">
            <v>1.03851707959853E-8</v>
          </cell>
          <cell r="H334">
            <v>1.37299191044729E-8</v>
          </cell>
          <cell r="I334">
            <v>1.9844293985924599E-8</v>
          </cell>
          <cell r="J334">
            <v>2.39240619933612E-8</v>
          </cell>
          <cell r="K334">
            <v>3.3676788220773198E-8</v>
          </cell>
          <cell r="L334">
            <v>4.3568618825182199E-8</v>
          </cell>
          <cell r="M334">
            <v>5.3594838724301902E-8</v>
          </cell>
          <cell r="N334">
            <v>9.9959085775483207E-8</v>
          </cell>
          <cell r="O334">
            <v>2.48617793012892E-7</v>
          </cell>
        </row>
        <row r="335">
          <cell r="B335" t="str">
            <v>G-INTC-RES</v>
          </cell>
          <cell r="C335" t="str">
            <v>VAR_cap</v>
          </cell>
          <cell r="D335" t="str">
            <v>-</v>
          </cell>
          <cell r="E335">
            <v>4.3300925142827298</v>
          </cell>
          <cell r="F335">
            <v>4.3300925177787617</v>
          </cell>
          <cell r="G335">
            <v>4.330092536267701</v>
          </cell>
          <cell r="H335">
            <v>4.3300925542069262</v>
          </cell>
          <cell r="I335">
            <v>4.3300925651616513</v>
          </cell>
          <cell r="J335">
            <v>4.3300925894438267</v>
          </cell>
          <cell r="K335">
            <v>4.3300926203661501</v>
          </cell>
          <cell r="L335">
            <v>4.330092637827935</v>
          </cell>
          <cell r="M335">
            <v>4.3300927108838625</v>
          </cell>
          <cell r="N335">
            <v>4.3300927590633274</v>
          </cell>
          <cell r="O335">
            <v>4.3300929546572116</v>
          </cell>
          <cell r="P335">
            <v>4.3300930835682712</v>
          </cell>
        </row>
        <row r="336">
          <cell r="B336" t="str">
            <v>SCOM-CHPNGA</v>
          </cell>
          <cell r="C336" t="str">
            <v>VAR_fout</v>
          </cell>
          <cell r="D336" t="str">
            <v>CO2_S</v>
          </cell>
          <cell r="E336">
            <v>93.359221694480297</v>
          </cell>
          <cell r="F336">
            <v>98.053360179247406</v>
          </cell>
          <cell r="G336">
            <v>113.61875579896</v>
          </cell>
          <cell r="H336">
            <v>212.40958728629499</v>
          </cell>
          <cell r="I336">
            <v>212.061006231081</v>
          </cell>
          <cell r="J336">
            <v>135.98047355289199</v>
          </cell>
          <cell r="K336"/>
          <cell r="L336"/>
          <cell r="M336">
            <v>0.120838195565923</v>
          </cell>
          <cell r="N336">
            <v>0.14782854117767399</v>
          </cell>
          <cell r="O336">
            <v>0.10498155435512101</v>
          </cell>
          <cell r="P336">
            <v>0.20414945357720099</v>
          </cell>
        </row>
        <row r="337">
          <cell r="B337" t="str">
            <v>SCOM-CHPNGA</v>
          </cell>
          <cell r="C337" t="str">
            <v>VAR_fout</v>
          </cell>
          <cell r="D337" t="str">
            <v>SCOM_NKEV_GAS_ELC_CHP</v>
          </cell>
          <cell r="E337">
            <v>0.59439907387543611</v>
          </cell>
          <cell r="F337">
            <v>0.62586725715529656</v>
          </cell>
          <cell r="G337">
            <v>0.72493435629107617</v>
          </cell>
          <cell r="H337">
            <v>1.354263127225676</v>
          </cell>
          <cell r="I337">
            <v>1.3490611286980885</v>
          </cell>
          <cell r="J337">
            <v>0.86460177702433338</v>
          </cell>
          <cell r="K337"/>
          <cell r="L337"/>
          <cell r="M337">
            <v>7.3689198346266617E-4</v>
          </cell>
          <cell r="N337">
            <v>8.83118777231723E-4</v>
          </cell>
          <cell r="O337">
            <v>6.1378717071067527E-4</v>
          </cell>
          <cell r="P337">
            <v>1.185098588421201E-3</v>
          </cell>
        </row>
        <row r="338">
          <cell r="B338" t="str">
            <v>SCOM-CHPNGA</v>
          </cell>
          <cell r="C338" t="str">
            <v>VAR_fout</v>
          </cell>
          <cell r="D338" t="str">
            <v>SCOM_LTH_CHPNGA</v>
          </cell>
          <cell r="E338">
            <v>0.69257765607873834</v>
          </cell>
          <cell r="F338">
            <v>0.75019926423387728</v>
          </cell>
          <cell r="G338">
            <v>0.90535574981566247</v>
          </cell>
          <cell r="H338">
            <v>1.8046726513972589</v>
          </cell>
          <cell r="I338">
            <v>1.910666115926851</v>
          </cell>
          <cell r="J338">
            <v>1.2969026655364992</v>
          </cell>
          <cell r="K338"/>
          <cell r="L338"/>
          <cell r="M338">
            <v>1.1053379751939998E-3</v>
          </cell>
          <cell r="N338">
            <v>1.3246781658475834E-3</v>
          </cell>
          <cell r="O338">
            <v>9.2068075606601221E-4</v>
          </cell>
          <cell r="P338">
            <v>1.777647882631803E-3</v>
          </cell>
        </row>
        <row r="339">
          <cell r="B339" t="str">
            <v>SCOM-CHPNGA</v>
          </cell>
          <cell r="C339" t="str">
            <v>VAR_fin</v>
          </cell>
          <cell r="D339" t="str">
            <v>SNGA</v>
          </cell>
          <cell r="E339">
            <v>1.6553053491929119</v>
          </cell>
          <cell r="F339">
            <v>1.7385347549511958</v>
          </cell>
          <cell r="G339">
            <v>2.0145169467900703</v>
          </cell>
          <cell r="H339">
            <v>3.7661274341541646</v>
          </cell>
          <cell r="I339">
            <v>3.7599469189907864</v>
          </cell>
          <cell r="J339">
            <v>2.4110013041292984</v>
          </cell>
          <cell r="K339"/>
          <cell r="L339"/>
          <cell r="M339">
            <v>2.1425211979773629E-3</v>
          </cell>
          <cell r="N339">
            <v>2.6210734251360646E-3</v>
          </cell>
          <cell r="O339">
            <v>1.8613750772184538E-3</v>
          </cell>
          <cell r="P339">
            <v>3.6196711627163344E-3</v>
          </cell>
        </row>
        <row r="340">
          <cell r="B340" t="str">
            <v>SCOM-CHPNGA</v>
          </cell>
          <cell r="C340" t="str">
            <v>VAR_ncap</v>
          </cell>
          <cell r="D340" t="str">
            <v>-</v>
          </cell>
          <cell r="E340"/>
          <cell r="F340">
            <v>9.4383455222669096E-2</v>
          </cell>
          <cell r="G340"/>
          <cell r="H340"/>
          <cell r="I340"/>
          <cell r="J340"/>
          <cell r="K340"/>
          <cell r="L340"/>
          <cell r="M340">
            <v>8.4764646014285201E-5</v>
          </cell>
          <cell r="N340">
            <v>1.50042611361237E-5</v>
          </cell>
          <cell r="O340">
            <v>2.98723976202094E-7</v>
          </cell>
          <cell r="P340">
            <v>7.4235716112931307E-5</v>
          </cell>
        </row>
        <row r="341">
          <cell r="B341" t="str">
            <v>SCOM-CHPNGA</v>
          </cell>
          <cell r="C341" t="str">
            <v>VAR_cap</v>
          </cell>
          <cell r="D341" t="str">
            <v>-</v>
          </cell>
          <cell r="E341">
            <v>6.5199999999999994E-2</v>
          </cell>
          <cell r="F341">
            <v>0.1022830289454881</v>
          </cell>
          <cell r="G341">
            <v>0.10228281940033125</v>
          </cell>
          <cell r="H341">
            <v>0.1022825278496596</v>
          </cell>
          <cell r="I341">
            <v>9.6431778795911E-2</v>
          </cell>
          <cell r="J341">
            <v>5.8022208881967713E-2</v>
          </cell>
          <cell r="K341"/>
          <cell r="L341"/>
          <cell r="M341">
            <v>8.4764646014285201E-5</v>
          </cell>
          <cell r="N341">
            <v>9.9719716123232557E-5</v>
          </cell>
          <cell r="O341">
            <v>9.9781954278541372E-5</v>
          </cell>
          <cell r="P341">
            <v>1.736507777887882E-4</v>
          </cell>
        </row>
        <row r="342">
          <cell r="B342" t="str">
            <v>D-IPLT</v>
          </cell>
          <cell r="C342" t="str">
            <v>VAR_fout</v>
          </cell>
          <cell r="D342" t="str">
            <v>IPLT</v>
          </cell>
          <cell r="E342">
            <v>0.62578736336529794</v>
          </cell>
          <cell r="F342">
            <v>0.73757337466622475</v>
          </cell>
          <cell r="G342">
            <v>0.73632711961053732</v>
          </cell>
          <cell r="H342">
            <v>0.73426415398223044</v>
          </cell>
          <cell r="I342">
            <v>0.73220934403124494</v>
          </cell>
          <cell r="J342">
            <v>0.73016585161871739</v>
          </cell>
          <cell r="K342">
            <v>0.7281345921587612</v>
          </cell>
          <cell r="L342">
            <v>0.72611579797659542</v>
          </cell>
          <cell r="M342">
            <v>0.7261168765137016</v>
          </cell>
          <cell r="N342">
            <v>0.72612459639287086</v>
          </cell>
          <cell r="O342">
            <v>0.7261304253054911</v>
          </cell>
          <cell r="P342">
            <v>0.72613712511868134</v>
          </cell>
        </row>
        <row r="343">
          <cell r="B343" t="str">
            <v>D-IPLT</v>
          </cell>
          <cell r="C343" t="str">
            <v>VAR_fin</v>
          </cell>
          <cell r="D343" t="str">
            <v>PLT</v>
          </cell>
          <cell r="E343">
            <v>0.62578736336529794</v>
          </cell>
          <cell r="F343">
            <v>0.73757337466622475</v>
          </cell>
          <cell r="G343">
            <v>0.73632711961053732</v>
          </cell>
          <cell r="H343">
            <v>0.73426415398223044</v>
          </cell>
          <cell r="I343">
            <v>0.73220934403124494</v>
          </cell>
          <cell r="J343">
            <v>0.73016585161871739</v>
          </cell>
          <cell r="K343">
            <v>0.7281345921587612</v>
          </cell>
          <cell r="L343">
            <v>0.72611579797659542</v>
          </cell>
          <cell r="M343">
            <v>0.7261168765137016</v>
          </cell>
          <cell r="N343">
            <v>0.72612459639287086</v>
          </cell>
          <cell r="O343">
            <v>0.7261304253054911</v>
          </cell>
          <cell r="P343">
            <v>0.72613712511868134</v>
          </cell>
        </row>
        <row r="344">
          <cell r="B344" t="str">
            <v>LTH-STG</v>
          </cell>
          <cell r="C344" t="str">
            <v>VAR_fout</v>
          </cell>
          <cell r="D344" t="str">
            <v>AUX_LTH-STG_OUT</v>
          </cell>
          <cell r="E344">
            <v>7.3541414138031925E-5</v>
          </cell>
          <cell r="F344">
            <v>2.2354762944778395E-4</v>
          </cell>
          <cell r="G344">
            <v>1.0710955451131558E-3</v>
          </cell>
          <cell r="H344">
            <v>2.095930854418411E-4</v>
          </cell>
          <cell r="I344">
            <v>1.617418410398737E-4</v>
          </cell>
          <cell r="J344">
            <v>4.2642487403288346E-4</v>
          </cell>
          <cell r="K344">
            <v>2.0165500180334859E-3</v>
          </cell>
          <cell r="L344">
            <v>1.9987763217968507E-3</v>
          </cell>
          <cell r="M344">
            <v>2.0200752021691873E-3</v>
          </cell>
          <cell r="N344">
            <v>1.4446475575551703E-3</v>
          </cell>
          <cell r="O344">
            <v>1.7121033352448119E-3</v>
          </cell>
          <cell r="P344">
            <v>3.2973864760841307E-3</v>
          </cell>
        </row>
        <row r="345">
          <cell r="B345" t="str">
            <v>LTH-STG</v>
          </cell>
          <cell r="C345" t="str">
            <v>VAR_fout</v>
          </cell>
          <cell r="D345" t="str">
            <v>LTH</v>
          </cell>
          <cell r="E345">
            <v>7.3541414138031749E-5</v>
          </cell>
          <cell r="F345">
            <v>2.2369666120074848E-4</v>
          </cell>
          <cell r="G345">
            <v>1.0722112696393143E-3</v>
          </cell>
          <cell r="H345">
            <v>2.095930854418411E-4</v>
          </cell>
          <cell r="I345">
            <v>1.6189050082024106E-4</v>
          </cell>
          <cell r="J345">
            <v>4.2642487403288216E-4</v>
          </cell>
          <cell r="K345">
            <v>2.0181975262181487E-3</v>
          </cell>
          <cell r="L345">
            <v>1.998776321796849E-3</v>
          </cell>
          <cell r="M345">
            <v>2.0200752021691856E-3</v>
          </cell>
          <cell r="N345">
            <v>1.4446475575551688E-3</v>
          </cell>
          <cell r="O345">
            <v>1.7121033352448108E-3</v>
          </cell>
          <cell r="P345">
            <v>3.297386476084129E-3</v>
          </cell>
        </row>
        <row r="346">
          <cell r="B346" t="str">
            <v>LTH-STG</v>
          </cell>
          <cell r="C346" t="str">
            <v>VAR_fin</v>
          </cell>
          <cell r="D346" t="str">
            <v>AUX_LTH-STG_IN</v>
          </cell>
          <cell r="E346">
            <v>9.9285441855392765E-5</v>
          </cell>
          <cell r="F346">
            <v>2.9397462545419708E-4</v>
          </cell>
          <cell r="G346">
            <v>1.3832036715089662E-3</v>
          </cell>
          <cell r="H346">
            <v>2.6190416349374641E-4</v>
          </cell>
          <cell r="I346">
            <v>1.9608060325039512E-4</v>
          </cell>
          <cell r="J346">
            <v>5.0167632239172557E-4</v>
          </cell>
          <cell r="K346">
            <v>2.3065106207156832E-3</v>
          </cell>
          <cell r="L346">
            <v>2.2208181266251525E-3</v>
          </cell>
          <cell r="M346">
            <v>2.2445082174865128E-3</v>
          </cell>
          <cell r="N346">
            <v>1.60514842836891E-3</v>
          </cell>
          <cell r="O346">
            <v>1.9021280772891049E-3</v>
          </cell>
          <cell r="P346">
            <v>3.663380171798159E-3</v>
          </cell>
        </row>
        <row r="347">
          <cell r="B347" t="str">
            <v>LTH-STG</v>
          </cell>
          <cell r="C347" t="str">
            <v>VAR_fin</v>
          </cell>
          <cell r="D347" t="str">
            <v>LTH</v>
          </cell>
          <cell r="E347">
            <v>9.9285441855392765E-5</v>
          </cell>
          <cell r="F347">
            <v>2.9397462545419708E-4</v>
          </cell>
          <cell r="G347">
            <v>1.3832036715089662E-3</v>
          </cell>
          <cell r="H347">
            <v>2.6190416349374641E-4</v>
          </cell>
          <cell r="I347">
            <v>1.9608060325039512E-4</v>
          </cell>
          <cell r="J347">
            <v>5.0167632239172557E-4</v>
          </cell>
          <cell r="K347">
            <v>2.3065106207156832E-3</v>
          </cell>
          <cell r="L347">
            <v>2.2208181266251525E-3</v>
          </cell>
          <cell r="M347">
            <v>2.2445082174865128E-3</v>
          </cell>
          <cell r="N347">
            <v>1.60514842836891E-3</v>
          </cell>
          <cell r="O347">
            <v>1.9021280772891049E-3</v>
          </cell>
          <cell r="P347">
            <v>3.663380171798159E-3</v>
          </cell>
        </row>
        <row r="348">
          <cell r="B348" t="str">
            <v>LTH-STG</v>
          </cell>
          <cell r="C348" t="str">
            <v>VAR_ncap</v>
          </cell>
          <cell r="D348" t="str">
            <v>-</v>
          </cell>
          <cell r="E348">
            <v>1.7224016752646101E-5</v>
          </cell>
          <cell r="F348">
            <v>8.56401855073512E-7</v>
          </cell>
          <cell r="G348">
            <v>9.9125841244508496E-7</v>
          </cell>
          <cell r="H348">
            <v>1.4959507698962699E-6</v>
          </cell>
          <cell r="I348">
            <v>6.3155071383506203E-5</v>
          </cell>
          <cell r="J348">
            <v>2.06918856532195E-5</v>
          </cell>
          <cell r="K348">
            <v>4.4960831174658197E-5</v>
          </cell>
          <cell r="L348">
            <v>4.0837234731261201E-6</v>
          </cell>
          <cell r="M348">
            <v>9.00051972191873E-5</v>
          </cell>
          <cell r="N348">
            <v>3.6138524367052999E-5</v>
          </cell>
          <cell r="O348">
            <v>1.6962793827454801E-5</v>
          </cell>
          <cell r="P348">
            <v>1.50117866234098E-4</v>
          </cell>
        </row>
        <row r="349">
          <cell r="B349" t="str">
            <v>LTH-STG</v>
          </cell>
          <cell r="C349" t="str">
            <v>VAR_cap</v>
          </cell>
          <cell r="D349" t="str">
            <v>-</v>
          </cell>
          <cell r="E349">
            <v>1.8206959733089103E-4</v>
          </cell>
          <cell r="F349">
            <v>1.7956694449672579E-4</v>
          </cell>
          <cell r="G349">
            <v>1.7823868805119314E-4</v>
          </cell>
          <cell r="H349">
            <v>9.8654759832379112E-5</v>
          </cell>
          <cell r="I349">
            <v>8.5937189407439047E-5</v>
          </cell>
          <cell r="J349">
            <v>9.2088927504798567E-5</v>
          </cell>
          <cell r="K349">
            <v>1.2892387657973314E-4</v>
          </cell>
          <cell r="L349">
            <v>1.2982711243635488E-4</v>
          </cell>
          <cell r="M349">
            <v>1.7323473442748221E-4</v>
          </cell>
          <cell r="N349">
            <v>1.7272152423527076E-4</v>
          </cell>
          <cell r="O349">
            <v>1.4485110758945255E-4</v>
          </cell>
          <cell r="P349">
            <v>2.900441161616442E-4</v>
          </cell>
        </row>
        <row r="350">
          <cell r="B350" t="str">
            <v>ITOT-CHPOIL</v>
          </cell>
          <cell r="C350" t="str">
            <v>VAR_fout</v>
          </cell>
          <cell r="D350" t="str">
            <v>ITOT_LTH_CHP</v>
          </cell>
          <cell r="E350">
            <v>0.92932632023468253</v>
          </cell>
          <cell r="F350">
            <v>2.0726218203620426</v>
          </cell>
          <cell r="G350">
            <v>8.6303904678197915E-2</v>
          </cell>
          <cell r="H350">
            <v>1.3184086996344087</v>
          </cell>
          <cell r="I350">
            <v>0.84964087911231445</v>
          </cell>
          <cell r="J350"/>
          <cell r="K350"/>
          <cell r="L350"/>
          <cell r="M350">
            <v>4.2364492765864271E-3</v>
          </cell>
          <cell r="N350">
            <v>4.2263295311983622E-3</v>
          </cell>
          <cell r="O350">
            <v>0.377162892245962</v>
          </cell>
          <cell r="P350">
            <v>0.37595283769138227</v>
          </cell>
        </row>
        <row r="351">
          <cell r="B351" t="str">
            <v>ITOT-CHPOIL</v>
          </cell>
          <cell r="C351" t="str">
            <v>VAR_fout</v>
          </cell>
          <cell r="D351" t="str">
            <v>ITOT_NKEV_OIL_ELC_CHP</v>
          </cell>
          <cell r="E351">
            <v>7.050061739711376E-2</v>
          </cell>
          <cell r="F351">
            <v>0.17149929142306575</v>
          </cell>
          <cell r="G351">
            <v>8.2662271008210903E-3</v>
          </cell>
          <cell r="H351">
            <v>0.17123816393695576</v>
          </cell>
          <cell r="I351">
            <v>0.17136785368571336</v>
          </cell>
          <cell r="J351"/>
          <cell r="K351"/>
          <cell r="L351"/>
          <cell r="M351">
            <v>1.9111341743141758E-3</v>
          </cell>
          <cell r="N351">
            <v>1.9065689854062431E-3</v>
          </cell>
          <cell r="O351">
            <v>0.17014458231286431</v>
          </cell>
          <cell r="P351">
            <v>0.16959870616492517</v>
          </cell>
        </row>
        <row r="352">
          <cell r="B352" t="str">
            <v>ITOT-CHPOIL</v>
          </cell>
          <cell r="C352" t="str">
            <v>VAR_fout</v>
          </cell>
          <cell r="D352" t="str">
            <v>CO2_I</v>
          </cell>
          <cell r="E352">
            <v>21.547442316466299</v>
          </cell>
          <cell r="F352">
            <v>51.2431437946057</v>
          </cell>
          <cell r="G352">
            <v>2.45241580556866</v>
          </cell>
          <cell r="H352">
            <v>47.914345726585402</v>
          </cell>
          <cell r="I352">
            <v>47.950125571133903</v>
          </cell>
          <cell r="J352"/>
          <cell r="K352"/>
          <cell r="L352"/>
          <cell r="M352">
            <v>0.55374584300480001</v>
          </cell>
          <cell r="N352">
            <v>0.55347412390143103</v>
          </cell>
          <cell r="O352">
            <v>47.687601175016901</v>
          </cell>
          <cell r="P352">
            <v>47.684709018535102</v>
          </cell>
        </row>
        <row r="353">
          <cell r="B353" t="str">
            <v>ITOT-CHPOIL</v>
          </cell>
          <cell r="C353" t="str">
            <v>VAR_fin</v>
          </cell>
          <cell r="D353" t="str">
            <v>ILFO</v>
          </cell>
          <cell r="E353">
            <v>0.29236692423970506</v>
          </cell>
          <cell r="F353">
            <v>0.69529367428230215</v>
          </cell>
          <cell r="G353">
            <v>3.3275655435124271E-2</v>
          </cell>
          <cell r="H353">
            <v>0.65012680768772591</v>
          </cell>
          <cell r="I353">
            <v>0.65061228726097675</v>
          </cell>
          <cell r="J353"/>
          <cell r="K353"/>
          <cell r="L353"/>
          <cell r="M353">
            <v>7.5135121167544091E-3</v>
          </cell>
          <cell r="N353">
            <v>7.5098252903857601E-3</v>
          </cell>
          <cell r="O353">
            <v>0.64705021947105812</v>
          </cell>
          <cell r="P353">
            <v>0.647010977185008</v>
          </cell>
        </row>
        <row r="354">
          <cell r="B354" t="str">
            <v>ITOT-CHPOIL</v>
          </cell>
          <cell r="C354" t="str">
            <v>VAR_ncap</v>
          </cell>
          <cell r="D354" t="str">
            <v>-</v>
          </cell>
          <cell r="E354"/>
          <cell r="F354">
            <v>2.0253324084379201E-2</v>
          </cell>
          <cell r="G354"/>
          <cell r="H354"/>
          <cell r="I354"/>
          <cell r="J354"/>
          <cell r="K354"/>
          <cell r="L354"/>
          <cell r="M354">
            <v>2.18644004359641E-4</v>
          </cell>
          <cell r="N354">
            <v>2.3287998329279998E-5</v>
          </cell>
          <cell r="O354">
            <v>2.5046194154903199E-2</v>
          </cell>
          <cell r="P354">
            <v>1.05356470510294E-4</v>
          </cell>
        </row>
        <row r="355">
          <cell r="B355" t="str">
            <v>ITOT-CHPOIL</v>
          </cell>
          <cell r="C355" t="str">
            <v>VAR_cap</v>
          </cell>
          <cell r="D355" t="str">
            <v>-</v>
          </cell>
          <cell r="E355">
            <v>8.3052434938169738E-3</v>
          </cell>
          <cell r="F355">
            <v>2.1186016375426352E-2</v>
          </cell>
          <cell r="G355">
            <v>2.11858627690533E-2</v>
          </cell>
          <cell r="H355">
            <v>2.1185771097419308E-2</v>
          </cell>
          <cell r="I355">
            <v>1.0384332294906725E-2</v>
          </cell>
          <cell r="J355"/>
          <cell r="K355"/>
          <cell r="L355"/>
          <cell r="M355">
            <v>2.18644004359641E-4</v>
          </cell>
          <cell r="N355">
            <v>2.4181033527583698E-4</v>
          </cell>
          <cell r="O355">
            <v>2.5218401671624778E-2</v>
          </cell>
          <cell r="P355">
            <v>2.5174319717662898E-2</v>
          </cell>
        </row>
        <row r="356">
          <cell r="B356" t="str">
            <v>ENUC_GOE</v>
          </cell>
          <cell r="C356" t="str">
            <v>VAR_fout</v>
          </cell>
          <cell r="D356" t="str">
            <v>ELC</v>
          </cell>
          <cell r="E356">
            <v>29.714400222322777</v>
          </cell>
          <cell r="F356">
            <v>29.714398506755717</v>
          </cell>
          <cell r="G356">
            <v>1.9552595176882586E-3</v>
          </cell>
          <cell r="H356"/>
          <cell r="I356"/>
          <cell r="J356"/>
          <cell r="K356"/>
          <cell r="L356"/>
        </row>
        <row r="357">
          <cell r="B357" t="str">
            <v>ENUC_GOE</v>
          </cell>
          <cell r="C357" t="str">
            <v>VAR_fin</v>
          </cell>
          <cell r="D357" t="str">
            <v>URN</v>
          </cell>
          <cell r="E357">
            <v>89.58057602396002</v>
          </cell>
          <cell r="F357">
            <v>89.580570852006801</v>
          </cell>
          <cell r="G357">
            <v>5.8945586167093991E-3</v>
          </cell>
          <cell r="H357"/>
          <cell r="I357"/>
          <cell r="J357"/>
          <cell r="K357"/>
          <cell r="L357"/>
        </row>
        <row r="358">
          <cell r="B358" t="str">
            <v>ENUC_GOE</v>
          </cell>
          <cell r="C358" t="str">
            <v>VAR_cap</v>
          </cell>
          <cell r="D358" t="str">
            <v>-</v>
          </cell>
          <cell r="E358">
            <v>1.01</v>
          </cell>
          <cell r="F358">
            <v>1.0099999843148746</v>
          </cell>
          <cell r="G358">
            <v>7.4582369389952774E-5</v>
          </cell>
          <cell r="H358"/>
          <cell r="I358"/>
          <cell r="J358"/>
          <cell r="K358"/>
          <cell r="L358"/>
        </row>
        <row r="359">
          <cell r="B359" t="str">
            <v>D-RNGA</v>
          </cell>
          <cell r="C359" t="str">
            <v>VAR_fout</v>
          </cell>
          <cell r="D359" t="str">
            <v>CO2</v>
          </cell>
          <cell r="E359">
            <v>2650.57895096633</v>
          </cell>
          <cell r="F359">
            <v>2731.84281704261</v>
          </cell>
          <cell r="G359">
            <v>2755.7483963868999</v>
          </cell>
          <cell r="H359">
            <v>2991.2497142453599</v>
          </cell>
          <cell r="I359">
            <v>2946.7813634105401</v>
          </cell>
          <cell r="J359">
            <v>2929.6763240095001</v>
          </cell>
          <cell r="K359">
            <v>2281.4871225090801</v>
          </cell>
          <cell r="L359">
            <v>791.84630753161298</v>
          </cell>
          <cell r="M359">
            <v>350.98294993686801</v>
          </cell>
          <cell r="N359">
            <v>206.28136554350399</v>
          </cell>
          <cell r="O359">
            <v>202.361265367241</v>
          </cell>
          <cell r="P359">
            <v>115.99896594965099</v>
          </cell>
        </row>
        <row r="360">
          <cell r="B360" t="str">
            <v>D-RNGA</v>
          </cell>
          <cell r="C360" t="str">
            <v>VAR_fout</v>
          </cell>
          <cell r="D360" t="str">
            <v>RNGA</v>
          </cell>
          <cell r="E360">
            <v>47.158673449312175</v>
          </cell>
          <cell r="F360">
            <v>48.283012803879103</v>
          </cell>
          <cell r="G360">
            <v>48.705521089336145</v>
          </cell>
          <cell r="H360">
            <v>52.867765262230456</v>
          </cell>
          <cell r="I360">
            <v>52.081824929584137</v>
          </cell>
          <cell r="J360">
            <v>51.789382110327871</v>
          </cell>
          <cell r="K360">
            <v>40.333045916580105</v>
          </cell>
          <cell r="L360">
            <v>17.709827881358606</v>
          </cell>
          <cell r="M360">
            <v>10.057807690569179</v>
          </cell>
          <cell r="N360">
            <v>7.5499603813496154</v>
          </cell>
          <cell r="O360">
            <v>7.5470017879749278</v>
          </cell>
          <cell r="P360">
            <v>6.0641415464554891</v>
          </cell>
        </row>
        <row r="361">
          <cell r="B361" t="str">
            <v>D-RNGA</v>
          </cell>
          <cell r="C361" t="str">
            <v>VAR_fout</v>
          </cell>
          <cell r="D361" t="str">
            <v>RSH2</v>
          </cell>
          <cell r="E361"/>
          <cell r="F361"/>
          <cell r="G361"/>
          <cell r="H361">
            <v>5.4819330469849038E-4</v>
          </cell>
          <cell r="I361">
            <v>2.4440030501822899E-3</v>
          </cell>
          <cell r="J361">
            <v>0.40431775655450763</v>
          </cell>
          <cell r="K361">
            <v>0.46859341780370933</v>
          </cell>
          <cell r="L361">
            <v>0.30369870950337274</v>
          </cell>
          <cell r="M361">
            <v>0.19192418910857487</v>
          </cell>
          <cell r="N361">
            <v>0.23265312958034642</v>
          </cell>
          <cell r="O361">
            <v>9.3129736599885132E-2</v>
          </cell>
          <cell r="P361">
            <v>6.4104033853517886E-2</v>
          </cell>
        </row>
        <row r="362">
          <cell r="B362" t="str">
            <v>D-RNGA</v>
          </cell>
          <cell r="C362" t="str">
            <v>VAR_fin</v>
          </cell>
          <cell r="D362" t="str">
            <v>NGA</v>
          </cell>
          <cell r="E362">
            <v>46.99608069089242</v>
          </cell>
          <cell r="F362">
            <v>48.43692938018814</v>
          </cell>
          <cell r="G362">
            <v>48.860787169980455</v>
          </cell>
          <cell r="H362">
            <v>53.036342451158944</v>
          </cell>
          <cell r="I362">
            <v>52.247896514371305</v>
          </cell>
          <cell r="J362">
            <v>51.944615673927196</v>
          </cell>
          <cell r="K362">
            <v>40.451899335267427</v>
          </cell>
          <cell r="L362">
            <v>14.039828147723631</v>
          </cell>
          <cell r="M362">
            <v>6.2231019492352431</v>
          </cell>
          <cell r="N362">
            <v>3.657471020274897</v>
          </cell>
          <cell r="O362">
            <v>3.5879656980007266</v>
          </cell>
          <cell r="P362">
            <v>2.0567192544264299</v>
          </cell>
        </row>
        <row r="363">
          <cell r="B363" t="str">
            <v>D-RNGA</v>
          </cell>
          <cell r="C363" t="str">
            <v>VAR_fin</v>
          </cell>
          <cell r="D363" t="str">
            <v>BNGA</v>
          </cell>
          <cell r="E363">
            <v>0.31324678036799569</v>
          </cell>
          <cell r="F363">
            <v>3.2928216493258796E-4</v>
          </cell>
          <cell r="G363">
            <v>3.2953107447404416E-4</v>
          </cell>
          <cell r="H363">
            <v>3.2979952954499149E-4</v>
          </cell>
          <cell r="I363">
            <v>3.3028083537685684E-4</v>
          </cell>
          <cell r="J363">
            <v>1.1530290564725954E-2</v>
          </cell>
          <cell r="K363">
            <v>1.1531079223301891E-2</v>
          </cell>
          <cell r="L363">
            <v>3.7275858358554603</v>
          </cell>
          <cell r="M363">
            <v>3.8674787696660435</v>
          </cell>
          <cell r="N363">
            <v>3.9173852504157876</v>
          </cell>
          <cell r="O363">
            <v>3.9834700301868917</v>
          </cell>
          <cell r="P363">
            <v>4.0270321821604007</v>
          </cell>
        </row>
        <row r="364">
          <cell r="B364" t="str">
            <v>D-RNGA</v>
          </cell>
          <cell r="C364" t="str">
            <v>VAR_fin</v>
          </cell>
          <cell r="D364" t="str">
            <v>H2</v>
          </cell>
          <cell r="E364"/>
          <cell r="F364"/>
          <cell r="G364"/>
          <cell r="H364">
            <v>5.4795517489358175E-4</v>
          </cell>
          <cell r="I364">
            <v>2.4439830329424702E-3</v>
          </cell>
          <cell r="J364">
            <v>0.40431775655452123</v>
          </cell>
          <cell r="K364">
            <v>0.46859237487051936</v>
          </cell>
          <cell r="L364">
            <v>0.30369815585941085</v>
          </cell>
          <cell r="M364">
            <v>0.1919240950095705</v>
          </cell>
          <cell r="N364">
            <v>0.23265312958034717</v>
          </cell>
          <cell r="O364">
            <v>9.3129718648442411E-2</v>
          </cell>
          <cell r="P364">
            <v>6.4103699605092102E-2</v>
          </cell>
        </row>
        <row r="365">
          <cell r="B365" t="str">
            <v>D-RNGA</v>
          </cell>
          <cell r="C365" t="str">
            <v>VAR_ncap</v>
          </cell>
          <cell r="D365" t="str">
            <v>-</v>
          </cell>
          <cell r="E365">
            <v>6.0900970050750397E-8</v>
          </cell>
          <cell r="F365">
            <v>4.1764862603904097E-8</v>
          </cell>
          <cell r="G365">
            <v>5.65509382850716E-8</v>
          </cell>
          <cell r="H365">
            <v>6.8138086329488503E-8</v>
          </cell>
          <cell r="I365">
            <v>2.39037407844262E-7</v>
          </cell>
          <cell r="J365">
            <v>7.9415362400727796E-8</v>
          </cell>
          <cell r="K365">
            <v>1.28222155719642E-7</v>
          </cell>
          <cell r="L365">
            <v>5.6037027187243304E-3</v>
          </cell>
          <cell r="M365">
            <v>0.59772762497435095</v>
          </cell>
          <cell r="N365">
            <v>2.7276111328901598E-7</v>
          </cell>
          <cell r="O365">
            <v>3.63967234500313E-7</v>
          </cell>
          <cell r="P365">
            <v>1.4011890480005001E-6</v>
          </cell>
        </row>
        <row r="366">
          <cell r="B366" t="str">
            <v>D-RNGA</v>
          </cell>
          <cell r="C366" t="str">
            <v>VAR_cap</v>
          </cell>
          <cell r="D366" t="str">
            <v>-</v>
          </cell>
          <cell r="E366">
            <v>3.0972400682968901</v>
          </cell>
          <cell r="F366">
            <v>3.0972401100617528</v>
          </cell>
          <cell r="G366">
            <v>3.097240166612691</v>
          </cell>
          <cell r="H366">
            <v>3.0972402347507773</v>
          </cell>
          <cell r="I366">
            <v>3.0972404737881853</v>
          </cell>
          <cell r="J366">
            <v>3.0972405532035476</v>
          </cell>
          <cell r="K366">
            <v>3.0972406814257032</v>
          </cell>
          <cell r="L366">
            <v>1.0636130069359777</v>
          </cell>
          <cell r="M366">
            <v>0.60333200172285795</v>
          </cell>
          <cell r="N366">
            <v>0.60333220900983098</v>
          </cell>
          <cell r="O366">
            <v>0.60333246765014004</v>
          </cell>
          <cell r="P366">
            <v>0.60333381228539695</v>
          </cell>
        </row>
        <row r="367">
          <cell r="B367" t="str">
            <v>RHES-CHPGFC</v>
          </cell>
          <cell r="C367" t="str">
            <v>VAR_fout</v>
          </cell>
          <cell r="D367" t="str">
            <v>CO2_R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2.76303091006222E-2</v>
          </cell>
          <cell r="N367">
            <v>5.0208563004192401E-2</v>
          </cell>
          <cell r="O367">
            <v>5.0404829247056797E-2</v>
          </cell>
          <cell r="P367">
            <v>9.2410034657916307E-2</v>
          </cell>
        </row>
        <row r="368">
          <cell r="B368" t="str">
            <v>RHES-CHPGFC</v>
          </cell>
          <cell r="C368" t="str">
            <v>VAR_fout</v>
          </cell>
          <cell r="D368" t="str">
            <v>RHES_NKEV_GAS_ELC_CHP</v>
          </cell>
          <cell r="E368"/>
          <cell r="F368"/>
          <cell r="G368"/>
          <cell r="H368"/>
          <cell r="I368"/>
          <cell r="J368"/>
          <cell r="K368"/>
          <cell r="L368"/>
          <cell r="M368">
            <v>2.2045459388794314E-4</v>
          </cell>
          <cell r="N368">
            <v>4.0060023673557746E-4</v>
          </cell>
          <cell r="O368">
            <v>4.021661908009855E-4</v>
          </cell>
          <cell r="P368">
            <v>7.3731410631316247E-4</v>
          </cell>
        </row>
        <row r="369">
          <cell r="B369" t="str">
            <v>RHES-CHPGFC</v>
          </cell>
          <cell r="C369" t="str">
            <v>VAR_fout</v>
          </cell>
          <cell r="D369" t="str">
            <v>RHES_LTH_CHPNGA</v>
          </cell>
          <cell r="E369"/>
          <cell r="F369"/>
          <cell r="G369"/>
          <cell r="H369"/>
          <cell r="I369"/>
          <cell r="J369"/>
          <cell r="K369"/>
          <cell r="L369"/>
          <cell r="M369">
            <v>2.2045459388794314E-4</v>
          </cell>
          <cell r="N369">
            <v>4.0060023673557746E-4</v>
          </cell>
          <cell r="O369">
            <v>4.021661908009855E-4</v>
          </cell>
          <cell r="P369">
            <v>7.3731410631316247E-4</v>
          </cell>
        </row>
        <row r="370">
          <cell r="B370" t="str">
            <v>RHES-CHPGFC</v>
          </cell>
          <cell r="C370" t="str">
            <v>VAR_fin</v>
          </cell>
          <cell r="D370" t="str">
            <v>RNGA</v>
          </cell>
          <cell r="E370"/>
          <cell r="F370"/>
          <cell r="G370"/>
          <cell r="H370"/>
          <cell r="I370"/>
          <cell r="J370"/>
          <cell r="K370"/>
          <cell r="L370"/>
          <cell r="M370">
            <v>4.8989909752876286E-4</v>
          </cell>
          <cell r="N370">
            <v>8.9022274830128311E-4</v>
          </cell>
          <cell r="O370">
            <v>8.93702646224412E-4</v>
          </cell>
          <cell r="P370">
            <v>1.6384757918070255E-3</v>
          </cell>
        </row>
        <row r="371">
          <cell r="B371" t="str">
            <v>RHES-CHPGFC</v>
          </cell>
          <cell r="C371" t="str">
            <v>VAR_ncap</v>
          </cell>
          <cell r="D371" t="str">
            <v>-</v>
          </cell>
          <cell r="E371"/>
          <cell r="F371"/>
          <cell r="G371"/>
          <cell r="H371"/>
          <cell r="I371"/>
          <cell r="J371"/>
          <cell r="K371"/>
          <cell r="L371"/>
          <cell r="M371">
            <v>1.9612754697060499E-5</v>
          </cell>
          <cell r="N371">
            <v>1.60554939631549E-5</v>
          </cell>
          <cell r="O371">
            <v>1.7792983261593899E-7</v>
          </cell>
          <cell r="P371">
            <v>2.9958216330192499E-5</v>
          </cell>
        </row>
        <row r="372">
          <cell r="B372" t="str">
            <v>RHES-CHPGFC</v>
          </cell>
          <cell r="C372" t="str">
            <v>VAR_cap</v>
          </cell>
          <cell r="D372" t="str">
            <v>-</v>
          </cell>
          <cell r="E372"/>
          <cell r="F372"/>
          <cell r="G372"/>
          <cell r="H372"/>
          <cell r="I372"/>
          <cell r="J372"/>
          <cell r="K372"/>
          <cell r="L372"/>
          <cell r="M372">
            <v>1.9612754697060499E-5</v>
          </cell>
          <cell r="N372">
            <v>3.5657478804615321E-5</v>
          </cell>
          <cell r="O372">
            <v>3.5823658737875221E-5</v>
          </cell>
          <cell r="P372">
            <v>6.5710879441228994E-5</v>
          </cell>
        </row>
        <row r="373">
          <cell r="B373" t="str">
            <v>ITOT-CHPHFC</v>
          </cell>
          <cell r="C373" t="str">
            <v>VAR_fout</v>
          </cell>
          <cell r="D373" t="str">
            <v>ITOT_LTH_CHP</v>
          </cell>
          <cell r="E373"/>
          <cell r="F373"/>
          <cell r="G373"/>
          <cell r="H373">
            <v>1.8797734959791509E-3</v>
          </cell>
          <cell r="I373">
            <v>0.59801198325509153</v>
          </cell>
          <cell r="J373">
            <v>1.6077060625820798</v>
          </cell>
          <cell r="K373">
            <v>1.4737303092946124</v>
          </cell>
          <cell r="L373">
            <v>1.3397548117570848</v>
          </cell>
          <cell r="M373">
            <v>1.3397551105858736</v>
          </cell>
          <cell r="N373">
            <v>1.3397548130392833</v>
          </cell>
          <cell r="O373">
            <v>1.3397551459481674</v>
          </cell>
          <cell r="P373">
            <v>1.3397567653631737</v>
          </cell>
        </row>
        <row r="374">
          <cell r="B374" t="str">
            <v>ITOT-CHPHFC</v>
          </cell>
          <cell r="C374" t="str">
            <v>VAR_fout</v>
          </cell>
          <cell r="D374" t="str">
            <v>ITOT_KEV_HFC_ELC_CHP</v>
          </cell>
          <cell r="E374"/>
          <cell r="F374"/>
          <cell r="G374"/>
          <cell r="H374">
            <v>2.5148321094856196E-3</v>
          </cell>
          <cell r="I374">
            <v>0.88760399313724236</v>
          </cell>
          <cell r="J374">
            <v>2.679510104303465</v>
          </cell>
          <cell r="K374">
            <v>2.6795096532629317</v>
          </cell>
          <cell r="L374">
            <v>2.67950962351417</v>
          </cell>
          <cell r="M374">
            <v>2.6795102211717463</v>
          </cell>
          <cell r="N374">
            <v>2.6795096260785671</v>
          </cell>
          <cell r="O374">
            <v>2.6795102918963352</v>
          </cell>
          <cell r="P374">
            <v>2.6795135307263469</v>
          </cell>
        </row>
        <row r="375">
          <cell r="B375" t="str">
            <v>ITOT-CHPHFC</v>
          </cell>
          <cell r="C375" t="str">
            <v>VAR_fin</v>
          </cell>
          <cell r="D375" t="str">
            <v>IH2</v>
          </cell>
          <cell r="E375"/>
          <cell r="F375"/>
          <cell r="G375"/>
          <cell r="H375">
            <v>5.0804689080517556E-3</v>
          </cell>
          <cell r="I375">
            <v>1.6987636232291716</v>
          </cell>
          <cell r="J375">
            <v>4.8718365532790253</v>
          </cell>
          <cell r="K375">
            <v>4.6600167882833592</v>
          </cell>
          <cell r="L375">
            <v>4.4658493725236177</v>
          </cell>
          <cell r="M375">
            <v>4.4658503686195781</v>
          </cell>
          <cell r="N375">
            <v>4.4658493767976113</v>
          </cell>
          <cell r="O375">
            <v>4.4658504864938919</v>
          </cell>
          <cell r="P375">
            <v>4.4658558845439122</v>
          </cell>
        </row>
        <row r="376">
          <cell r="B376" t="str">
            <v>ITOT-CHPHFC</v>
          </cell>
          <cell r="C376" t="str">
            <v>VAR_ncap</v>
          </cell>
          <cell r="D376" t="str">
            <v>-</v>
          </cell>
          <cell r="E376"/>
          <cell r="F376"/>
          <cell r="G376"/>
          <cell r="H376">
            <v>1.0011266681023E-4</v>
          </cell>
          <cell r="I376">
            <v>4.2609762558812901E-2</v>
          </cell>
          <cell r="J376">
            <v>5.72705012361951E-2</v>
          </cell>
          <cell r="K376">
            <v>7.68682834441267E-3</v>
          </cell>
          <cell r="L376">
            <v>3.8419031058720299E-2</v>
          </cell>
          <cell r="M376">
            <v>5.0753201079010699E-2</v>
          </cell>
          <cell r="N376">
            <v>1.2364796550098801E-2</v>
          </cell>
          <cell r="O376">
            <v>4.9595649828383097E-2</v>
          </cell>
          <cell r="P376">
            <v>4.3081322598420901E-2</v>
          </cell>
        </row>
        <row r="377">
          <cell r="B377" t="str">
            <v>ITOT-CHPHFC</v>
          </cell>
          <cell r="C377" t="str">
            <v>VAR_cap</v>
          </cell>
          <cell r="D377" t="str">
            <v>-</v>
          </cell>
          <cell r="E377"/>
          <cell r="F377"/>
          <cell r="G377"/>
          <cell r="H377">
            <v>1.0011266681023E-4</v>
          </cell>
          <cell r="I377">
            <v>4.2709853397266032E-2</v>
          </cell>
          <cell r="J377">
            <v>9.9961238756061804E-2</v>
          </cell>
          <cell r="K377">
            <v>0.10756700480266039</v>
          </cell>
          <cell r="L377">
            <v>0.1033762030896255</v>
          </cell>
          <cell r="M377">
            <v>0.10464026937288136</v>
          </cell>
          <cell r="N377">
            <v>0.10153684353785881</v>
          </cell>
          <cell r="O377">
            <v>0.10342879693915445</v>
          </cell>
          <cell r="P377">
            <v>0.10504155699750477</v>
          </cell>
        </row>
        <row r="378">
          <cell r="B378" t="str">
            <v>G-INTC-TRA</v>
          </cell>
          <cell r="C378" t="str">
            <v>VAR_fout</v>
          </cell>
          <cell r="D378" t="str">
            <v>TRAN_ELC</v>
          </cell>
          <cell r="E378">
            <v>7.6033705243749736</v>
          </cell>
          <cell r="F378">
            <v>12.128400096179211</v>
          </cell>
          <cell r="G378">
            <v>15.120161462770927</v>
          </cell>
          <cell r="H378">
            <v>24.215316048930212</v>
          </cell>
          <cell r="I378">
            <v>25.429130755650775</v>
          </cell>
          <cell r="J378">
            <v>25.552297790724499</v>
          </cell>
          <cell r="K378">
            <v>26.502885706402854</v>
          </cell>
          <cell r="L378">
            <v>26.67692153198303</v>
          </cell>
          <cell r="M378">
            <v>26.669223404680004</v>
          </cell>
          <cell r="N378">
            <v>26.514933812272567</v>
          </cell>
          <cell r="O378">
            <v>26.422499850293356</v>
          </cell>
          <cell r="P378">
            <v>26.326902625268161</v>
          </cell>
        </row>
        <row r="379">
          <cell r="B379" t="str">
            <v>G-INTC-TRA</v>
          </cell>
          <cell r="C379" t="str">
            <v>VAR_fin</v>
          </cell>
          <cell r="D379" t="str">
            <v>ELC3</v>
          </cell>
          <cell r="E379">
            <v>7.0184958686538241</v>
          </cell>
          <cell r="F379">
            <v>12.127225541420627</v>
          </cell>
          <cell r="G379">
            <v>15.118403396608285</v>
          </cell>
          <cell r="H379">
            <v>17.022647915584617</v>
          </cell>
          <cell r="I379">
            <v>25.379588072501321</v>
          </cell>
          <cell r="J379">
            <v>13.33980252309884</v>
          </cell>
          <cell r="K379">
            <v>26.355881304938823</v>
          </cell>
          <cell r="L379">
            <v>12.240992475118805</v>
          </cell>
          <cell r="M379">
            <v>26.62042885178608</v>
          </cell>
          <cell r="N379">
            <v>26.421634860652148</v>
          </cell>
          <cell r="O379">
            <v>26.285137518154649</v>
          </cell>
          <cell r="P379">
            <v>26.164084110571793</v>
          </cell>
        </row>
        <row r="380">
          <cell r="B380" t="str">
            <v>G-INTC-TRA</v>
          </cell>
          <cell r="C380" t="str">
            <v>VAR_fin</v>
          </cell>
          <cell r="D380" t="str">
            <v>ELC5</v>
          </cell>
          <cell r="E380">
            <v>0.58487465572115171</v>
          </cell>
          <cell r="F380">
            <v>1.1745547585771561E-3</v>
          </cell>
          <cell r="G380">
            <v>1.7580661626417594E-3</v>
          </cell>
          <cell r="H380">
            <v>7.1926681333456175</v>
          </cell>
          <cell r="I380">
            <v>4.9542683149455181E-2</v>
          </cell>
          <cell r="J380">
            <v>12.21249526762567</v>
          </cell>
          <cell r="K380">
            <v>0.14700440146403382</v>
          </cell>
          <cell r="L380">
            <v>14.435929056864222</v>
          </cell>
          <cell r="M380">
            <v>4.8794552893942231E-2</v>
          </cell>
          <cell r="N380">
            <v>9.3298951620403914E-2</v>
          </cell>
          <cell r="O380">
            <v>0.13736233213871543</v>
          </cell>
          <cell r="P380">
            <v>0.16281851469636713</v>
          </cell>
        </row>
        <row r="381">
          <cell r="B381" t="str">
            <v>G-INTC-TRA</v>
          </cell>
          <cell r="C381" t="str">
            <v>VAR_ncap</v>
          </cell>
          <cell r="D381" t="str">
            <v>-</v>
          </cell>
          <cell r="E381">
            <v>4.2197877623241802E-8</v>
          </cell>
          <cell r="F381">
            <v>4.5687323198945597E-8</v>
          </cell>
          <cell r="G381">
            <v>5.8873093810082902E-8</v>
          </cell>
          <cell r="H381">
            <v>7.2136886770397194E-8</v>
          </cell>
          <cell r="I381">
            <v>1.05914017772353E-7</v>
          </cell>
          <cell r="J381">
            <v>1.3056404591970301E-7</v>
          </cell>
          <cell r="K381">
            <v>1.54035714726666E-7</v>
          </cell>
          <cell r="L381">
            <v>2.23495666023385E-7</v>
          </cell>
          <cell r="M381">
            <v>2.75873837900213E-7</v>
          </cell>
          <cell r="N381">
            <v>5.1268921267722097E-7</v>
          </cell>
          <cell r="O381">
            <v>9.1205137607972404E-7</v>
          </cell>
        </row>
        <row r="382">
          <cell r="B382" t="str">
            <v>G-INTC-TRA</v>
          </cell>
          <cell r="C382" t="str">
            <v>VAR_cap</v>
          </cell>
          <cell r="D382" t="str">
            <v>-</v>
          </cell>
          <cell r="E382">
            <v>0.86351880627381705</v>
          </cell>
          <cell r="F382">
            <v>0.86351881999391533</v>
          </cell>
          <cell r="G382">
            <v>0.86351889415901784</v>
          </cell>
          <cell r="H382">
            <v>0.86351899272105792</v>
          </cell>
          <cell r="I382">
            <v>0.86351905067498724</v>
          </cell>
          <cell r="J382">
            <v>0.86351918138280082</v>
          </cell>
          <cell r="K382">
            <v>0.86351933581356499</v>
          </cell>
          <cell r="L382">
            <v>0.8635194156827769</v>
          </cell>
          <cell r="M382">
            <v>0.86351979096128806</v>
          </cell>
          <cell r="N382">
            <v>0.86352003851700798</v>
          </cell>
          <cell r="O382">
            <v>0.86352086688420204</v>
          </cell>
          <cell r="P382">
            <v>0.8635213397928696</v>
          </cell>
        </row>
        <row r="383">
          <cell r="B383" t="str">
            <v>SCOM-SWHSTG-CHPBIO</v>
          </cell>
          <cell r="C383" t="str">
            <v>VAR_fout</v>
          </cell>
          <cell r="D383" t="str">
            <v>AUX_SCOM-CHPBIO_OUT</v>
          </cell>
          <cell r="E383">
            <v>2.9982535732402111E-6</v>
          </cell>
          <cell r="F383">
            <v>3.9973496279580384E-5</v>
          </cell>
          <cell r="G383">
            <v>8.3905098827816178E-3</v>
          </cell>
          <cell r="H383">
            <v>4.5727320319140299E-3</v>
          </cell>
          <cell r="I383">
            <v>7.1494511325337125E-3</v>
          </cell>
          <cell r="J383">
            <v>2.2140734942752621E-2</v>
          </cell>
          <cell r="K383">
            <v>0.30463790446351896</v>
          </cell>
          <cell r="L383">
            <v>0.16946407605795658</v>
          </cell>
          <cell r="M383">
            <v>0.26679089827791924</v>
          </cell>
          <cell r="N383">
            <v>0.22331754779876298</v>
          </cell>
          <cell r="O383">
            <v>0.31127465851642511</v>
          </cell>
          <cell r="P383">
            <v>0.33348068980679452</v>
          </cell>
        </row>
        <row r="384">
          <cell r="B384" t="str">
            <v>SCOM-SWHSTG-CHPBIO</v>
          </cell>
          <cell r="C384" t="str">
            <v>VAR_fout</v>
          </cell>
          <cell r="D384" t="str">
            <v>SCOM_LTH_CHPBIO</v>
          </cell>
          <cell r="E384">
            <v>2.9982535732402162E-6</v>
          </cell>
          <cell r="F384">
            <v>4.0006169379987734E-5</v>
          </cell>
          <cell r="G384">
            <v>8.4012257319294979E-3</v>
          </cell>
          <cell r="H384">
            <v>4.5727320319140221E-3</v>
          </cell>
          <cell r="I384">
            <v>7.1574038034264015E-3</v>
          </cell>
          <cell r="J384">
            <v>2.2140734942752611E-2</v>
          </cell>
          <cell r="K384">
            <v>0.30493569322643521</v>
          </cell>
          <cell r="L384">
            <v>0.16946407605795658</v>
          </cell>
          <cell r="M384">
            <v>0.26679089827791924</v>
          </cell>
          <cell r="N384">
            <v>0.22331754779876295</v>
          </cell>
          <cell r="O384">
            <v>0.31127465851642505</v>
          </cell>
          <cell r="P384">
            <v>0.33348068980679452</v>
          </cell>
        </row>
        <row r="385">
          <cell r="B385" t="str">
            <v>SCOM-SWHSTG-CHPBIO</v>
          </cell>
          <cell r="C385" t="str">
            <v>VAR_fin</v>
          </cell>
          <cell r="D385" t="str">
            <v>SCOM_LTH_CHPBIO</v>
          </cell>
          <cell r="E385"/>
          <cell r="F385">
            <v>4.8669306150963323E-5</v>
          </cell>
          <cell r="G385">
            <v>1.0000741574588797E-2</v>
          </cell>
          <cell r="H385">
            <v>5.2554212298177305E-3</v>
          </cell>
          <cell r="I385">
            <v>7.9530826088387505E-3</v>
          </cell>
          <cell r="J385">
            <v>2.3807654459005925E-2</v>
          </cell>
          <cell r="K385">
            <v>0.31764257747231733</v>
          </cell>
          <cell r="L385">
            <v>0.17117768848241841</v>
          </cell>
          <cell r="M385">
            <v>0.26948615766676665</v>
          </cell>
          <cell r="N385">
            <v>0.22557495587207768</v>
          </cell>
          <cell r="O385">
            <v>0.3144192058013453</v>
          </cell>
          <cell r="P385">
            <v>0.33685115952065953</v>
          </cell>
        </row>
        <row r="386">
          <cell r="B386" t="str">
            <v>SCOM-SWHSTG-CHPBIO</v>
          </cell>
          <cell r="C386" t="str">
            <v>VAR_fin</v>
          </cell>
          <cell r="D386" t="str">
            <v>AUX_SCOM-CHPBIO_IN</v>
          </cell>
          <cell r="E386"/>
          <cell r="F386">
            <v>4.8669306150963323E-5</v>
          </cell>
          <cell r="G386">
            <v>1.0000741574588797E-2</v>
          </cell>
          <cell r="H386">
            <v>5.2554212298177305E-3</v>
          </cell>
          <cell r="I386">
            <v>7.9530826088387505E-3</v>
          </cell>
          <cell r="J386">
            <v>2.3807654459005925E-2</v>
          </cell>
          <cell r="K386">
            <v>0.31764257747231733</v>
          </cell>
          <cell r="L386">
            <v>0.17117768848241841</v>
          </cell>
          <cell r="M386">
            <v>0.26948615766676665</v>
          </cell>
          <cell r="N386">
            <v>0.22557495587207768</v>
          </cell>
          <cell r="O386">
            <v>0.3144192058013453</v>
          </cell>
          <cell r="P386">
            <v>0.33685115952065953</v>
          </cell>
        </row>
        <row r="387">
          <cell r="B387" t="str">
            <v>SCOM-SWHSTG-CHPBIO</v>
          </cell>
          <cell r="C387" t="str">
            <v>VAR_ncap</v>
          </cell>
          <cell r="D387" t="str">
            <v>-</v>
          </cell>
          <cell r="E387">
            <v>1.0896938254079699E-3</v>
          </cell>
          <cell r="F387">
            <v>1.4545135588605201E-5</v>
          </cell>
          <cell r="G387">
            <v>5.9242713546740303E-5</v>
          </cell>
          <cell r="H387">
            <v>6.0951856907705798E-6</v>
          </cell>
          <cell r="I387">
            <v>3.3075146716396299E-3</v>
          </cell>
          <cell r="J387">
            <v>3.4931373727501301E-3</v>
          </cell>
          <cell r="K387">
            <v>6.9940943747810902E-2</v>
          </cell>
          <cell r="L387">
            <v>2.6982795352320202E-5</v>
          </cell>
          <cell r="M387">
            <v>2.6617915292986398E-5</v>
          </cell>
          <cell r="N387">
            <v>4.2110783518951297E-2</v>
          </cell>
          <cell r="O387">
            <v>1.21475381143201E-2</v>
          </cell>
          <cell r="P387">
            <v>3.0254754677838201E-3</v>
          </cell>
        </row>
        <row r="388">
          <cell r="B388" t="str">
            <v>SCOM-SWHSTG-CHPBIO</v>
          </cell>
          <cell r="C388" t="str">
            <v>VAR_cap</v>
          </cell>
          <cell r="D388" t="str">
            <v>-</v>
          </cell>
          <cell r="E388">
            <v>1.0896938254079699E-3</v>
          </cell>
          <cell r="F388">
            <v>1.1032437745542793E-3</v>
          </cell>
          <cell r="G388">
            <v>1.1602779553686168E-3</v>
          </cell>
          <cell r="H388">
            <v>1.1602801704549766E-3</v>
          </cell>
          <cell r="I388">
            <v>3.6374574999550597E-3</v>
          </cell>
          <cell r="J388">
            <v>6.8072644272961606E-3</v>
          </cell>
          <cell r="K388">
            <v>7.6737502752418973E-2</v>
          </cell>
          <cell r="L388">
            <v>6.3121748829381694E-2</v>
          </cell>
          <cell r="M388">
            <v>5.4712451196965883E-2</v>
          </cell>
          <cell r="N388">
            <v>4.2156730441712649E-2</v>
          </cell>
          <cell r="O388">
            <v>5.4270929447037174E-2</v>
          </cell>
          <cell r="P388">
            <v>5.7273742225813155E-2</v>
          </cell>
        </row>
        <row r="389">
          <cell r="B389" t="str">
            <v>SCOM-SWHSTG-CHPHFC</v>
          </cell>
          <cell r="C389" t="str">
            <v>VAR_fout</v>
          </cell>
          <cell r="D389" t="str">
            <v>AUX_SCOM-CHPHFC_OUT</v>
          </cell>
          <cell r="E389">
            <v>1.5943690189518191E-5</v>
          </cell>
          <cell r="F389">
            <v>1.2125009147646509E-5</v>
          </cell>
          <cell r="G389">
            <v>1.2384830772289587E-5</v>
          </cell>
          <cell r="H389">
            <v>7.7045716063215222E-4</v>
          </cell>
          <cell r="I389">
            <v>2.4697995979469337E-3</v>
          </cell>
          <cell r="J389">
            <v>8.7608539162089775E-3</v>
          </cell>
          <cell r="K389">
            <v>2.8386803647473854E-2</v>
          </cell>
          <cell r="L389">
            <v>1.1581343367998284E-2</v>
          </cell>
          <cell r="M389">
            <v>1.4486188638504026E-2</v>
          </cell>
          <cell r="N389">
            <v>3.1675178027449478E-2</v>
          </cell>
          <cell r="O389">
            <v>3.1687454913083328E-2</v>
          </cell>
          <cell r="P389">
            <v>6.6024166431233364E-2</v>
          </cell>
        </row>
        <row r="390">
          <cell r="B390" t="str">
            <v>SCOM-SWHSTG-CHPHFC</v>
          </cell>
          <cell r="C390" t="str">
            <v>VAR_fout</v>
          </cell>
          <cell r="D390" t="str">
            <v>SCOM_LTH_CHPHFC</v>
          </cell>
          <cell r="E390">
            <v>1.5943690189518222E-5</v>
          </cell>
          <cell r="F390">
            <v>1.2134919755378958E-5</v>
          </cell>
          <cell r="G390">
            <v>1.2400647925255472E-5</v>
          </cell>
          <cell r="H390">
            <v>7.7045716063215092E-4</v>
          </cell>
          <cell r="I390">
            <v>2.4725468722494332E-3</v>
          </cell>
          <cell r="J390">
            <v>8.7608539162089688E-3</v>
          </cell>
          <cell r="K390">
            <v>2.8414552233639496E-2</v>
          </cell>
          <cell r="L390">
            <v>1.1581343367998284E-2</v>
          </cell>
          <cell r="M390">
            <v>1.4486188638504026E-2</v>
          </cell>
          <cell r="N390">
            <v>3.1675178027449478E-2</v>
          </cell>
          <cell r="O390">
            <v>3.1687454913083328E-2</v>
          </cell>
          <cell r="P390">
            <v>6.602416643123335E-2</v>
          </cell>
        </row>
        <row r="391">
          <cell r="B391" t="str">
            <v>SCOM-SWHSTG-CHPHFC</v>
          </cell>
          <cell r="C391" t="str">
            <v>VAR_fin</v>
          </cell>
          <cell r="D391" t="str">
            <v>SCOM_LTH_CHPHFC</v>
          </cell>
          <cell r="E391">
            <v>1.5943690189518222E-5</v>
          </cell>
          <cell r="F391">
            <v>1.2134919755378958E-5</v>
          </cell>
          <cell r="G391">
            <v>1.2400647925255472E-5</v>
          </cell>
          <cell r="H391">
            <v>8.8557653583897921E-4</v>
          </cell>
          <cell r="I391">
            <v>2.7472486728506193E-3</v>
          </cell>
          <cell r="J391">
            <v>9.4202730281822307E-3</v>
          </cell>
          <cell r="K391">
            <v>2.9598491910039507E-2</v>
          </cell>
          <cell r="L391">
            <v>1.1698326634340263E-2</v>
          </cell>
          <cell r="M391">
            <v>1.4632509504658444E-2</v>
          </cell>
          <cell r="N391">
            <v>3.1995065925796741E-2</v>
          </cell>
          <cell r="O391">
            <v>3.2007436239875349E-2</v>
          </cell>
          <cell r="P391">
            <v>6.6691342042934754E-2</v>
          </cell>
        </row>
        <row r="392">
          <cell r="B392" t="str">
            <v>SCOM-SWHSTG-CHPHFC</v>
          </cell>
          <cell r="C392" t="str">
            <v>VAR_fin</v>
          </cell>
          <cell r="D392" t="str">
            <v>AUX_SCOM-CHPHFC_IN</v>
          </cell>
          <cell r="E392">
            <v>1.5943690189518222E-5</v>
          </cell>
          <cell r="F392">
            <v>1.2134919755378958E-5</v>
          </cell>
          <cell r="G392">
            <v>1.2400647925255472E-5</v>
          </cell>
          <cell r="H392">
            <v>8.8557653583897921E-4</v>
          </cell>
          <cell r="I392">
            <v>2.7472486728506193E-3</v>
          </cell>
          <cell r="J392">
            <v>9.4202730281822307E-3</v>
          </cell>
          <cell r="K392">
            <v>2.9598491910039507E-2</v>
          </cell>
          <cell r="L392">
            <v>1.1698326634340263E-2</v>
          </cell>
          <cell r="M392">
            <v>1.4632509504658444E-2</v>
          </cell>
          <cell r="N392">
            <v>3.1995065925796741E-2</v>
          </cell>
          <cell r="O392">
            <v>3.2007436239875349E-2</v>
          </cell>
          <cell r="P392">
            <v>6.6691342042934754E-2</v>
          </cell>
        </row>
        <row r="393">
          <cell r="B393" t="str">
            <v>SCOM-SWHSTG-CHPHFC</v>
          </cell>
          <cell r="C393" t="str">
            <v>VAR_ncap</v>
          </cell>
          <cell r="D393" t="str">
            <v>-</v>
          </cell>
          <cell r="E393">
            <v>3.7813660991484102E-4</v>
          </cell>
          <cell r="F393">
            <v>9.7425636956875305E-6</v>
          </cell>
          <cell r="G393">
            <v>1.5402234857268201E-5</v>
          </cell>
          <cell r="H393">
            <v>1.22703931794282E-5</v>
          </cell>
          <cell r="I393">
            <v>5.9014709829378702E-4</v>
          </cell>
          <cell r="J393">
            <v>2.0338425898876999E-4</v>
          </cell>
          <cell r="K393">
            <v>9.8522268952492892E-4</v>
          </cell>
          <cell r="L393">
            <v>8.59060054517397E-5</v>
          </cell>
          <cell r="M393">
            <v>1.55117596897445E-5</v>
          </cell>
          <cell r="N393">
            <v>1.8904967824013099E-3</v>
          </cell>
          <cell r="O393">
            <v>7.3877365739363895E-5</v>
          </cell>
          <cell r="P393">
            <v>2.1739836626113698E-3</v>
          </cell>
        </row>
        <row r="394">
          <cell r="B394" t="str">
            <v>SCOM-SWHSTG-CHPHFC</v>
          </cell>
          <cell r="C394" t="str">
            <v>VAR_cap</v>
          </cell>
          <cell r="D394" t="str">
            <v>-</v>
          </cell>
          <cell r="E394">
            <v>3.7813660991484102E-4</v>
          </cell>
          <cell r="F394">
            <v>3.8680046149923599E-4</v>
          </cell>
          <cell r="G394">
            <v>3.99581311034639E-4</v>
          </cell>
          <cell r="H394">
            <v>4.0773324747844574E-4</v>
          </cell>
          <cell r="I394">
            <v>7.0822426797681037E-4</v>
          </cell>
          <cell r="J394">
            <v>7.9913644877760664E-4</v>
          </cell>
          <cell r="K394">
            <v>1.7735985083819558E-3</v>
          </cell>
          <cell r="L394">
            <v>1.2649390075944722E-3</v>
          </cell>
          <cell r="M394">
            <v>9.6926912656971004E-4</v>
          </cell>
          <cell r="N394">
            <v>1.98310028988941E-3</v>
          </cell>
          <cell r="O394">
            <v>1.9785053481108841E-3</v>
          </cell>
          <cell r="P394">
            <v>4.1282908986917284E-3</v>
          </cell>
        </row>
        <row r="395">
          <cell r="B395" t="str">
            <v>D-IHFO</v>
          </cell>
          <cell r="C395" t="str">
            <v>VAR_fout</v>
          </cell>
          <cell r="D395" t="str">
            <v>CO2</v>
          </cell>
          <cell r="E395">
            <v>213.78045216698001</v>
          </cell>
          <cell r="F395">
            <v>184.810100682815</v>
          </cell>
          <cell r="G395">
            <v>8.6398171624841494E-2</v>
          </cell>
          <cell r="H395">
            <v>1.30894273924099E-2</v>
          </cell>
          <cell r="I395">
            <v>9.5215355488542895E-3</v>
          </cell>
          <cell r="J395">
            <v>4.4936401039716897E-2</v>
          </cell>
          <cell r="K395">
            <v>3.2695950429646098E-2</v>
          </cell>
          <cell r="L395"/>
        </row>
        <row r="396">
          <cell r="B396" t="str">
            <v>D-IHFO</v>
          </cell>
          <cell r="C396" t="str">
            <v>VAR_fout</v>
          </cell>
          <cell r="D396" t="str">
            <v>IHFO</v>
          </cell>
          <cell r="E396">
            <v>2.7300009022991358</v>
          </cell>
          <cell r="F396">
            <v>2.3600461899294669</v>
          </cell>
          <cell r="G396">
            <v>1.1033145645542059E-3</v>
          </cell>
          <cell r="H396">
            <v>1.6715348961815645E-4</v>
          </cell>
          <cell r="I396">
            <v>1.2159110141343625E-4</v>
          </cell>
          <cell r="J396">
            <v>5.7384299706075392E-4</v>
          </cell>
          <cell r="K396">
            <v>4.1753103836052489E-4</v>
          </cell>
          <cell r="L396"/>
        </row>
        <row r="397">
          <cell r="B397" t="str">
            <v>D-IHFO</v>
          </cell>
          <cell r="C397" t="str">
            <v>VAR_fin</v>
          </cell>
          <cell r="D397" t="str">
            <v>HFO</v>
          </cell>
          <cell r="E397">
            <v>2.7763695086620785</v>
          </cell>
          <cell r="F397">
            <v>2.4001311776989009</v>
          </cell>
          <cell r="G397">
            <v>1.1220541769459927E-3</v>
          </cell>
          <cell r="H397">
            <v>1.6999256353779111E-4</v>
          </cell>
          <cell r="I397">
            <v>1.2365630582927665E-4</v>
          </cell>
          <cell r="J397">
            <v>5.8358962389242766E-4</v>
          </cell>
          <cell r="K397">
            <v>4.2462273285254703E-4</v>
          </cell>
          <cell r="L397"/>
        </row>
        <row r="398">
          <cell r="B398" t="str">
            <v>RHNM-CHPNGA</v>
          </cell>
          <cell r="C398" t="str">
            <v>VAR_fout</v>
          </cell>
          <cell r="D398" t="str">
            <v>CO2_R</v>
          </cell>
          <cell r="E398"/>
          <cell r="F398">
            <v>0.31531113451663101</v>
          </cell>
          <cell r="G398">
            <v>1.30744562507694</v>
          </cell>
          <cell r="H398">
            <v>1.13202568145898</v>
          </cell>
          <cell r="I398">
            <v>1.25895990240474</v>
          </cell>
          <cell r="J398">
            <v>0.77021867108150599</v>
          </cell>
          <cell r="K398"/>
          <cell r="L398"/>
          <cell r="M398">
            <v>4.3206141196870801E-2</v>
          </cell>
          <cell r="N398">
            <v>0.25311294721187699</v>
          </cell>
          <cell r="O398">
            <v>7.8336382428531304E-2</v>
          </cell>
          <cell r="P398">
            <v>0.15116398387841301</v>
          </cell>
        </row>
        <row r="399">
          <cell r="B399" t="str">
            <v>RHNM-CHPNGA</v>
          </cell>
          <cell r="C399" t="str">
            <v>VAR_fout</v>
          </cell>
          <cell r="D399" t="str">
            <v>RHNM_NKEV_GAS_ELC_CHP</v>
          </cell>
          <cell r="E399"/>
          <cell r="F399">
            <v>1.626353992773284E-3</v>
          </cell>
          <cell r="G399">
            <v>6.62102669801272E-3</v>
          </cell>
          <cell r="H399">
            <v>5.9222936821582009E-3</v>
          </cell>
          <cell r="I399">
            <v>6.6211839135959429E-3</v>
          </cell>
          <cell r="J399">
            <v>4.0721490649718185E-3</v>
          </cell>
          <cell r="K399"/>
          <cell r="L399"/>
          <cell r="M399">
            <v>2.0470290004311555E-4</v>
          </cell>
          <cell r="N399">
            <v>1.341190390431977E-3</v>
          </cell>
          <cell r="O399">
            <v>3.7419075058369892E-4</v>
          </cell>
          <cell r="P399">
            <v>7.2771907115211593E-4</v>
          </cell>
        </row>
        <row r="400">
          <cell r="B400" t="str">
            <v>RHNM-CHPNGA</v>
          </cell>
          <cell r="C400" t="str">
            <v>VAR_fout</v>
          </cell>
          <cell r="D400" t="str">
            <v>RHNM_LTH_CHPNGA</v>
          </cell>
          <cell r="E400"/>
          <cell r="F400">
            <v>3.4987173941086009E-3</v>
          </cell>
          <cell r="G400">
            <v>1.4033532449581002E-2</v>
          </cell>
          <cell r="H400">
            <v>1.223940694312697E-2</v>
          </cell>
          <cell r="I400">
            <v>1.3517345956936867E-2</v>
          </cell>
          <cell r="J400">
            <v>8.2110546719923495E-3</v>
          </cell>
          <cell r="K400"/>
          <cell r="L400"/>
          <cell r="M400">
            <v>4.0280248073000106E-4</v>
          </cell>
          <cell r="N400">
            <v>2.6391165747209856E-3</v>
          </cell>
          <cell r="O400">
            <v>7.3631083179372971E-4</v>
          </cell>
          <cell r="P400">
            <v>1.431963333557389E-3</v>
          </cell>
        </row>
        <row r="401">
          <cell r="B401" t="str">
            <v>RHNM-CHPNGA</v>
          </cell>
          <cell r="C401" t="str">
            <v>VAR_fin</v>
          </cell>
          <cell r="D401" t="str">
            <v>RNGA</v>
          </cell>
          <cell r="E401"/>
          <cell r="F401">
            <v>5.5906229524225366E-3</v>
          </cell>
          <cell r="G401">
            <v>2.3181660019094687E-2</v>
          </cell>
          <cell r="H401">
            <v>2.0071377330833039E-2</v>
          </cell>
          <cell r="I401">
            <v>2.2321984085190458E-2</v>
          </cell>
          <cell r="J401">
            <v>1.3656359416338769E-2</v>
          </cell>
          <cell r="K401"/>
          <cell r="L401"/>
          <cell r="M401">
            <v>7.6606633327785131E-4</v>
          </cell>
          <cell r="N401">
            <v>4.4878182129765489E-3</v>
          </cell>
          <cell r="O401">
            <v>1.3889429508604845E-3</v>
          </cell>
          <cell r="P401">
            <v>2.68021248011371E-3</v>
          </cell>
        </row>
        <row r="402">
          <cell r="B402" t="str">
            <v>RHNM-CHPNGA</v>
          </cell>
          <cell r="C402" t="str">
            <v>VAR_ncap</v>
          </cell>
          <cell r="D402" t="str">
            <v>-</v>
          </cell>
          <cell r="E402"/>
          <cell r="F402">
            <v>4.9135687022486502E-4</v>
          </cell>
          <cell r="G402"/>
          <cell r="H402"/>
          <cell r="I402"/>
          <cell r="J402"/>
          <cell r="K402"/>
          <cell r="L402"/>
          <cell r="M402">
            <v>3.90583070599363E-5</v>
          </cell>
          <cell r="N402">
            <v>7.2644710323097099E-5</v>
          </cell>
          <cell r="O402">
            <v>1.8971188244259999E-7</v>
          </cell>
          <cell r="P402">
            <v>1.8500773695139201E-5</v>
          </cell>
        </row>
        <row r="403">
          <cell r="B403" t="str">
            <v>RHNM-CHPNGA</v>
          </cell>
          <cell r="C403" t="str">
            <v>VAR_cap</v>
          </cell>
          <cell r="D403" t="str">
            <v>-</v>
          </cell>
          <cell r="E403"/>
          <cell r="F403">
            <v>4.9135687022486502E-4</v>
          </cell>
          <cell r="G403">
            <v>4.9135687022486502E-4</v>
          </cell>
          <cell r="H403">
            <v>4.9134199334170388E-4</v>
          </cell>
          <cell r="I403">
            <v>4.9133469827544241E-4</v>
          </cell>
          <cell r="J403">
            <v>3.0203368448615742E-4</v>
          </cell>
          <cell r="K403"/>
          <cell r="L403"/>
          <cell r="M403">
            <v>3.90583070599363E-5</v>
          </cell>
          <cell r="N403">
            <v>1.1167192280319295E-4</v>
          </cell>
          <cell r="O403">
            <v>1.1053838262116368E-4</v>
          </cell>
          <cell r="P403">
            <v>1.2882135417558797E-4</v>
          </cell>
        </row>
        <row r="404">
          <cell r="B404" t="str">
            <v>G-INTC-EXP00-DE</v>
          </cell>
          <cell r="C404" t="str">
            <v>VAR_fout</v>
          </cell>
          <cell r="D404" t="str">
            <v>ELC_E-DE</v>
          </cell>
          <cell r="E404">
            <v>26.492979760817136</v>
          </cell>
          <cell r="F404">
            <v>1.2963120236124192E-4</v>
          </cell>
          <cell r="G404">
            <v>1.4662912859476649E-4</v>
          </cell>
          <cell r="H404">
            <v>2.2075334187534871E-4</v>
          </cell>
          <cell r="I404">
            <v>2.0783404322682173E-4</v>
          </cell>
          <cell r="J404">
            <v>1.4625609528099982E-4</v>
          </cell>
          <cell r="K404">
            <v>1.1260857944784014E-4</v>
          </cell>
          <cell r="L404">
            <v>1.1031600466645236E-4</v>
          </cell>
          <cell r="M404">
            <v>7.3841356157547614E-5</v>
          </cell>
          <cell r="N404">
            <v>1.1647960422612807E-4</v>
          </cell>
          <cell r="O404">
            <v>1.129103112236571E-4</v>
          </cell>
          <cell r="P404">
            <v>2.3500909556646286E-4</v>
          </cell>
        </row>
        <row r="405">
          <cell r="B405" t="str">
            <v>G-INTC-EXP00-DE</v>
          </cell>
          <cell r="C405" t="str">
            <v>VAR_fin</v>
          </cell>
          <cell r="D405" t="str">
            <v>ELC</v>
          </cell>
          <cell r="E405">
            <v>26.492979760817136</v>
          </cell>
          <cell r="F405">
            <v>1.2963120236124192E-4</v>
          </cell>
          <cell r="G405">
            <v>1.4662912859476649E-4</v>
          </cell>
          <cell r="H405">
            <v>2.2075334187534871E-4</v>
          </cell>
          <cell r="I405">
            <v>2.0783404322682173E-4</v>
          </cell>
          <cell r="J405">
            <v>1.4625609528099982E-4</v>
          </cell>
          <cell r="K405">
            <v>1.1260857944784014E-4</v>
          </cell>
          <cell r="L405">
            <v>1.1031600466645236E-4</v>
          </cell>
          <cell r="M405">
            <v>7.3841356157547614E-5</v>
          </cell>
          <cell r="N405">
            <v>1.1647960422612807E-4</v>
          </cell>
          <cell r="O405">
            <v>1.129103112236571E-4</v>
          </cell>
          <cell r="P405">
            <v>2.3500909556646286E-4</v>
          </cell>
        </row>
        <row r="406">
          <cell r="B406" t="str">
            <v>G-INTC-EXP00-DE</v>
          </cell>
          <cell r="C406" t="str">
            <v>VAR_ncap</v>
          </cell>
          <cell r="D406" t="str">
            <v>-</v>
          </cell>
          <cell r="E406">
            <v>3.8513943632454601E-7</v>
          </cell>
          <cell r="F406">
            <v>4.6517003265586501E-7</v>
          </cell>
          <cell r="G406">
            <v>8.4761739899084998E-7</v>
          </cell>
          <cell r="H406">
            <v>9.2180370223395504E-7</v>
          </cell>
          <cell r="I406">
            <v>1.7712962921995499E-6</v>
          </cell>
          <cell r="J406">
            <v>7.0361625527407107E-5</v>
          </cell>
          <cell r="K406">
            <v>7.5179875182356298E-6</v>
          </cell>
          <cell r="L406">
            <v>4.54535019855382E-5</v>
          </cell>
          <cell r="M406">
            <v>4.5403172428118896E-6</v>
          </cell>
          <cell r="N406">
            <v>1.26528696075898E-4</v>
          </cell>
        </row>
        <row r="407">
          <cell r="B407" t="str">
            <v>G-INTC-EXP00-DE</v>
          </cell>
          <cell r="C407" t="str">
            <v>VAR_cap</v>
          </cell>
          <cell r="D407" t="str">
            <v>-</v>
          </cell>
          <cell r="E407">
            <v>4.0260650044080935</v>
          </cell>
          <cell r="F407">
            <v>1.4218521342002077E-4</v>
          </cell>
          <cell r="G407">
            <v>1.3856395634004315E-4</v>
          </cell>
          <cell r="H407">
            <v>1.2853310931060236E-4</v>
          </cell>
          <cell r="I407">
            <v>1.2903453366774897E-4</v>
          </cell>
          <cell r="J407">
            <v>1.2840681093972961E-4</v>
          </cell>
          <cell r="K407">
            <v>1.3916266531399657E-4</v>
          </cell>
          <cell r="L407">
            <v>1.1498275636001587E-4</v>
          </cell>
          <cell r="M407">
            <v>7.8174287086865267E-5</v>
          </cell>
          <cell r="N407">
            <v>1.2487780498192952E-4</v>
          </cell>
          <cell r="O407">
            <v>1.2661106029386503E-4</v>
          </cell>
          <cell r="P407">
            <v>2.5181969769175541E-4</v>
          </cell>
        </row>
        <row r="408">
          <cell r="B408" t="str">
            <v>ENUC_BMGL_EXT</v>
          </cell>
          <cell r="C408" t="str">
            <v>VAR_fout</v>
          </cell>
          <cell r="D408" t="str">
            <v>ELC</v>
          </cell>
          <cell r="E408"/>
          <cell r="F408">
            <v>33.169739645661885</v>
          </cell>
          <cell r="G408">
            <v>33.090387805079082</v>
          </cell>
          <cell r="H408">
            <v>33.1697391860138</v>
          </cell>
          <cell r="I408">
            <v>33.169739267608954</v>
          </cell>
          <cell r="J408">
            <v>33.169739400429272</v>
          </cell>
          <cell r="K408"/>
          <cell r="L408"/>
        </row>
        <row r="409">
          <cell r="B409" t="str">
            <v>ENUC_BMGL_EXT</v>
          </cell>
          <cell r="C409" t="str">
            <v>VAR_fin</v>
          </cell>
          <cell r="D409" t="str">
            <v>URN</v>
          </cell>
          <cell r="E409"/>
          <cell r="F409">
            <v>100.03560669420142</v>
          </cell>
          <cell r="G409">
            <v>99.796291897046046</v>
          </cell>
          <cell r="H409">
            <v>100.03560530796275</v>
          </cell>
          <cell r="I409">
            <v>100.03560555404309</v>
          </cell>
          <cell r="J409">
            <v>100.03560595461204</v>
          </cell>
          <cell r="K409"/>
          <cell r="L409"/>
        </row>
        <row r="410">
          <cell r="B410" t="str">
            <v>ENUC_BMGL_EXT</v>
          </cell>
          <cell r="C410" t="str">
            <v>VAR_ncap</v>
          </cell>
          <cell r="D410" t="str">
            <v>-</v>
          </cell>
          <cell r="E410"/>
          <cell r="F410">
            <v>1.2329706526345301</v>
          </cell>
          <cell r="G410"/>
          <cell r="H410"/>
          <cell r="I410"/>
          <cell r="J410"/>
          <cell r="K410"/>
          <cell r="L410"/>
        </row>
        <row r="411">
          <cell r="B411" t="str">
            <v>ENUC_BMGL_EXT</v>
          </cell>
          <cell r="C411" t="str">
            <v>VAR_cap</v>
          </cell>
          <cell r="D411" t="str">
            <v>-</v>
          </cell>
          <cell r="E411"/>
          <cell r="F411">
            <v>1.2329706526345301</v>
          </cell>
          <cell r="G411">
            <v>1.2329706411916803</v>
          </cell>
          <cell r="H411">
            <v>1.2329706349714356</v>
          </cell>
          <cell r="I411">
            <v>1.2329706293691569</v>
          </cell>
          <cell r="J411">
            <v>1.2329706199617056</v>
          </cell>
          <cell r="K411"/>
          <cell r="L411"/>
        </row>
        <row r="412">
          <cell r="B412" t="str">
            <v>CEN-EBAT</v>
          </cell>
          <cell r="C412" t="str">
            <v>VAR_fout</v>
          </cell>
          <cell r="D412" t="str">
            <v>ELC13</v>
          </cell>
          <cell r="E412">
            <v>1.2068351499737913E-3</v>
          </cell>
          <cell r="F412">
            <v>9.6440430495300922E-4</v>
          </cell>
          <cell r="G412">
            <v>1.1953948793842943E-3</v>
          </cell>
          <cell r="H412">
            <v>1.2144507895138401E-3</v>
          </cell>
          <cell r="I412">
            <v>0.3482946108971256</v>
          </cell>
          <cell r="J412">
            <v>0.48225831625353732</v>
          </cell>
          <cell r="K412">
            <v>0.482495093619975</v>
          </cell>
          <cell r="L412">
            <v>1.3052465591865836</v>
          </cell>
          <cell r="M412">
            <v>1.4264555584326211</v>
          </cell>
          <cell r="N412">
            <v>1.4270767276627792</v>
          </cell>
          <cell r="O412">
            <v>1.4287072708726172</v>
          </cell>
          <cell r="P412">
            <v>1.4299481053008971</v>
          </cell>
        </row>
        <row r="413">
          <cell r="B413" t="str">
            <v>CEN-EBAT</v>
          </cell>
          <cell r="C413" t="str">
            <v>VAR_fout</v>
          </cell>
          <cell r="D413" t="str">
            <v>AUX_CEN-EBAT_OUT</v>
          </cell>
          <cell r="E413">
            <v>1.2068351499737882E-3</v>
          </cell>
          <cell r="F413">
            <v>9.6440430495300662E-4</v>
          </cell>
          <cell r="G413">
            <v>1.1953948793842902E-3</v>
          </cell>
          <cell r="H413">
            <v>1.2144507895138355E-3</v>
          </cell>
          <cell r="I413">
            <v>0.34829461089712449</v>
          </cell>
          <cell r="J413">
            <v>0.48225831625353555</v>
          </cell>
          <cell r="K413">
            <v>0.48249509361997373</v>
          </cell>
          <cell r="L413">
            <v>1.3052465591865796</v>
          </cell>
          <cell r="M413">
            <v>1.4264555584326168</v>
          </cell>
          <cell r="N413">
            <v>1.4270767276627752</v>
          </cell>
          <cell r="O413">
            <v>1.4287072708726125</v>
          </cell>
          <cell r="P413">
            <v>1.4299481053008931</v>
          </cell>
        </row>
        <row r="414">
          <cell r="B414" t="str">
            <v>CEN-EBAT</v>
          </cell>
          <cell r="C414" t="str">
            <v>VAR_fin</v>
          </cell>
          <cell r="D414" t="str">
            <v>AUX_CEN-EBAT_IN</v>
          </cell>
          <cell r="E414">
            <v>1.392176933720147E-3</v>
          </cell>
          <cell r="F414">
            <v>1.1127134390495255E-3</v>
          </cell>
          <cell r="G414">
            <v>1.378793451502649E-3</v>
          </cell>
          <cell r="H414">
            <v>1.4008048434148469E-3</v>
          </cell>
          <cell r="I414">
            <v>0.40170582565373547</v>
          </cell>
          <cell r="J414">
            <v>0.55621276322498903</v>
          </cell>
          <cell r="K414">
            <v>0.55648583899352344</v>
          </cell>
          <cell r="L414">
            <v>1.5054065717512919</v>
          </cell>
          <cell r="M414">
            <v>1.6452028648498365</v>
          </cell>
          <cell r="N414">
            <v>1.6459196726512355</v>
          </cell>
          <cell r="O414">
            <v>1.6477999497144689</v>
          </cell>
          <cell r="P414">
            <v>1.6492313383143082</v>
          </cell>
        </row>
        <row r="415">
          <cell r="B415" t="str">
            <v>CEN-EBAT</v>
          </cell>
          <cell r="C415" t="str">
            <v>VAR_fin</v>
          </cell>
          <cell r="D415" t="str">
            <v>ELC13</v>
          </cell>
          <cell r="E415">
            <v>1.392176933720147E-3</v>
          </cell>
          <cell r="F415">
            <v>1.1127134390495255E-3</v>
          </cell>
          <cell r="G415">
            <v>1.378793451502649E-3</v>
          </cell>
          <cell r="H415">
            <v>1.4008048434148469E-3</v>
          </cell>
          <cell r="I415">
            <v>0.40170582565373547</v>
          </cell>
          <cell r="J415">
            <v>0.55621276322498903</v>
          </cell>
          <cell r="K415">
            <v>0.55648583899352344</v>
          </cell>
          <cell r="L415">
            <v>1.5054065717512919</v>
          </cell>
          <cell r="M415">
            <v>1.6452028648498365</v>
          </cell>
          <cell r="N415">
            <v>1.6459196726512355</v>
          </cell>
          <cell r="O415">
            <v>1.6477999497144689</v>
          </cell>
          <cell r="P415">
            <v>1.6492313383143082</v>
          </cell>
        </row>
        <row r="416">
          <cell r="B416" t="str">
            <v>CEN-EBAT</v>
          </cell>
          <cell r="C416" t="str">
            <v>VAR_ncap</v>
          </cell>
          <cell r="D416" t="str">
            <v>-</v>
          </cell>
          <cell r="E416">
            <v>2.0641870760763399E-4</v>
          </cell>
          <cell r="F416">
            <v>3.1567455783611001E-7</v>
          </cell>
          <cell r="G416">
            <v>1.08144758029414E-6</v>
          </cell>
          <cell r="H416">
            <v>5.5358512914123E-5</v>
          </cell>
          <cell r="I416">
            <v>0.18202593536615899</v>
          </cell>
          <cell r="J416">
            <v>0.15303175253881299</v>
          </cell>
          <cell r="K416">
            <v>8.7662565110823404E-2</v>
          </cell>
          <cell r="L416">
            <v>0.195141781296781</v>
          </cell>
          <cell r="M416">
            <v>0.100507055101922</v>
          </cell>
          <cell r="N416">
            <v>0.13459922722311099</v>
          </cell>
          <cell r="O416">
            <v>0.18268996573848001</v>
          </cell>
          <cell r="P416">
            <v>6.1599302187271401E-2</v>
          </cell>
        </row>
        <row r="417">
          <cell r="B417" t="str">
            <v>CEN-EBAT</v>
          </cell>
          <cell r="C417" t="str">
            <v>VAR_cap</v>
          </cell>
          <cell r="D417" t="str">
            <v>-</v>
          </cell>
          <cell r="E417">
            <v>2.0641870760763399E-4</v>
          </cell>
          <cell r="F417">
            <v>2.0668373658126298E-4</v>
          </cell>
          <cell r="G417">
            <v>2.0763904800968181E-4</v>
          </cell>
          <cell r="H417">
            <v>2.0742786104326421E-4</v>
          </cell>
          <cell r="I417">
            <v>0.18208158283237638</v>
          </cell>
          <cell r="J417">
            <v>0.33506901248056986</v>
          </cell>
          <cell r="K417">
            <v>0.33507643567206552</v>
          </cell>
          <cell r="L417">
            <v>0.33507881041593618</v>
          </cell>
          <cell r="M417">
            <v>0.33507993309042106</v>
          </cell>
          <cell r="N417">
            <v>0.33508510618670528</v>
          </cell>
          <cell r="O417">
            <v>0.3350905546530375</v>
          </cell>
          <cell r="P417">
            <v>0.33512401918727736</v>
          </cell>
        </row>
        <row r="418">
          <cell r="B418" t="str">
            <v>ESOL-PV</v>
          </cell>
          <cell r="C418" t="str">
            <v>VAR_fout</v>
          </cell>
          <cell r="D418" t="str">
            <v>ELC35</v>
          </cell>
          <cell r="E418"/>
          <cell r="F418"/>
          <cell r="G418">
            <v>0.1561918687968237</v>
          </cell>
          <cell r="H418">
            <v>0.30072756634165049</v>
          </cell>
          <cell r="I418">
            <v>1.0480918424738312</v>
          </cell>
          <cell r="J418">
            <v>1.795451954154603</v>
          </cell>
          <cell r="K418">
            <v>4.6036275892109275</v>
          </cell>
          <cell r="L418">
            <v>4.4978324337968241</v>
          </cell>
          <cell r="M418">
            <v>3.8783235214167107</v>
          </cell>
          <cell r="N418">
            <v>3.0031507467434073</v>
          </cell>
          <cell r="O418">
            <v>1.2107662145289027E-2</v>
          </cell>
          <cell r="P418">
            <v>2.2160050346776174E-2</v>
          </cell>
        </row>
        <row r="419">
          <cell r="B419" t="str">
            <v>ESOL-PV</v>
          </cell>
          <cell r="C419" t="str">
            <v>VAR_fin</v>
          </cell>
          <cell r="D419" t="str">
            <v>SOL</v>
          </cell>
          <cell r="E419"/>
          <cell r="F419"/>
          <cell r="G419">
            <v>0.1561918687968237</v>
          </cell>
          <cell r="H419">
            <v>0.30072756634165049</v>
          </cell>
          <cell r="I419">
            <v>1.0480918424738312</v>
          </cell>
          <cell r="J419">
            <v>1.795451954154603</v>
          </cell>
          <cell r="K419">
            <v>4.6036275892109275</v>
          </cell>
          <cell r="L419">
            <v>4.4978324337968241</v>
          </cell>
          <cell r="M419">
            <v>3.8783235214167107</v>
          </cell>
          <cell r="N419">
            <v>3.0031507467434073</v>
          </cell>
          <cell r="O419">
            <v>1.2107662145289027E-2</v>
          </cell>
          <cell r="P419">
            <v>2.2160050346776174E-2</v>
          </cell>
        </row>
        <row r="420">
          <cell r="B420" t="str">
            <v>ESOL-PV</v>
          </cell>
          <cell r="C420" t="str">
            <v>VAR_fin</v>
          </cell>
          <cell r="D420" t="str">
            <v>SOLPVC</v>
          </cell>
          <cell r="E420"/>
          <cell r="F420"/>
          <cell r="G420">
            <v>0.15619186879682401</v>
          </cell>
          <cell r="H420">
            <v>0.30072756634165099</v>
          </cell>
          <cell r="I420">
            <v>1.0480918424738299</v>
          </cell>
          <cell r="J420">
            <v>1.7954519541545999</v>
          </cell>
          <cell r="K420">
            <v>4.6036275892109204</v>
          </cell>
          <cell r="L420">
            <v>4.4978324337968303</v>
          </cell>
          <cell r="M420">
            <v>3.8783235214167102</v>
          </cell>
          <cell r="N420">
            <v>3.00315074674341</v>
          </cell>
          <cell r="O420">
            <v>1.2107662145289E-2</v>
          </cell>
          <cell r="P420">
            <v>2.2160050346776199E-2</v>
          </cell>
        </row>
        <row r="421">
          <cell r="B421" t="str">
            <v>ESOL-PV</v>
          </cell>
          <cell r="C421" t="str">
            <v>VAR_ncap</v>
          </cell>
          <cell r="D421" t="str">
            <v>-</v>
          </cell>
          <cell r="E421"/>
          <cell r="F421"/>
          <cell r="G421">
            <v>4.4925191986812399E-2</v>
          </cell>
          <cell r="H421">
            <v>2.3697985238578901E-2</v>
          </cell>
          <cell r="I421">
            <v>0.170541522983544</v>
          </cell>
          <cell r="J421">
            <v>0.170540586137016</v>
          </cell>
          <cell r="K421">
            <v>0.68527984516935903</v>
          </cell>
          <cell r="L421">
            <v>1.17330028058396E-6</v>
          </cell>
          <cell r="M421">
            <v>1.64011567892792E-6</v>
          </cell>
          <cell r="N421">
            <v>8.2093218969564308E-6</v>
          </cell>
          <cell r="O421">
            <v>2.7520615247989101E-3</v>
          </cell>
          <cell r="P421">
            <v>2.29551752244843E-3</v>
          </cell>
        </row>
        <row r="422">
          <cell r="B422" t="str">
            <v>ESOL-PV</v>
          </cell>
          <cell r="C422" t="str">
            <v>VAR_cap</v>
          </cell>
          <cell r="D422" t="str">
            <v>-</v>
          </cell>
          <cell r="E422"/>
          <cell r="F422"/>
          <cell r="G422">
            <v>4.4925191986812399E-2</v>
          </cell>
          <cell r="H422">
            <v>6.8623177225391394E-2</v>
          </cell>
          <cell r="I422">
            <v>0.23916470020893599</v>
          </cell>
          <cell r="J422">
            <v>0.40970528634595199</v>
          </cell>
          <cell r="K422">
            <v>1.0505045901818699</v>
          </cell>
          <cell r="L422">
            <v>1.0263631275902001</v>
          </cell>
          <cell r="M422">
            <v>0.88499706588177796</v>
          </cell>
          <cell r="N422">
            <v>0.68529086790721505</v>
          </cell>
          <cell r="O422">
            <v>2.7630842626553799E-3</v>
          </cell>
          <cell r="P422">
            <v>5.0574284848232199E-3</v>
          </cell>
        </row>
        <row r="423">
          <cell r="B423" t="str">
            <v>RHEM-SHSTG-CHPNGA</v>
          </cell>
          <cell r="C423" t="str">
            <v>VAR_fout</v>
          </cell>
          <cell r="D423" t="str">
            <v>RHEM_LTH_CHPNGA</v>
          </cell>
          <cell r="E423">
            <v>4.303303596306518E-2</v>
          </cell>
          <cell r="F423">
            <v>2.7903694642012053E-5</v>
          </cell>
          <cell r="G423">
            <v>2.9297462650854358E-3</v>
          </cell>
          <cell r="H423">
            <v>2.3693107841919782E-2</v>
          </cell>
          <cell r="I423">
            <v>2.5196957460675472E-2</v>
          </cell>
          <cell r="J423">
            <v>1.4894800876405399E-2</v>
          </cell>
          <cell r="K423">
            <v>6.1687657339886523E-5</v>
          </cell>
          <cell r="L423">
            <v>9.5371122111979225E-5</v>
          </cell>
          <cell r="M423">
            <v>5.5927702959532462E-4</v>
          </cell>
          <cell r="N423">
            <v>9.370231752758773E-4</v>
          </cell>
          <cell r="O423">
            <v>7.4699894879383518E-4</v>
          </cell>
          <cell r="P423">
            <v>1.683608374583091E-3</v>
          </cell>
        </row>
        <row r="424">
          <cell r="B424" t="str">
            <v>RHEM-SHSTG-CHPNGA</v>
          </cell>
          <cell r="C424" t="str">
            <v>VAR_fout</v>
          </cell>
          <cell r="D424" t="str">
            <v>AUX_REM-CHPNGA_OUT</v>
          </cell>
          <cell r="E424">
            <v>4.3033035963065278E-2</v>
          </cell>
          <cell r="F424">
            <v>2.7885104572297244E-5</v>
          </cell>
          <cell r="G424">
            <v>2.9266976217294724E-3</v>
          </cell>
          <cell r="H424">
            <v>2.3693107841919782E-2</v>
          </cell>
          <cell r="I424">
            <v>2.517381975869144E-2</v>
          </cell>
          <cell r="J424">
            <v>1.4894800876405467E-2</v>
          </cell>
          <cell r="K424">
            <v>6.1637300068588839E-5</v>
          </cell>
          <cell r="L424">
            <v>9.5371122111979334E-5</v>
          </cell>
          <cell r="M424">
            <v>5.5927702959532517E-4</v>
          </cell>
          <cell r="N424">
            <v>9.3702317527587838E-4</v>
          </cell>
          <cell r="O424">
            <v>7.4699894879383573E-4</v>
          </cell>
          <cell r="P424">
            <v>1.6836083745830925E-3</v>
          </cell>
        </row>
        <row r="425">
          <cell r="B425" t="str">
            <v>RHEM-SHSTG-CHPNGA</v>
          </cell>
          <cell r="C425" t="str">
            <v>VAR_fin</v>
          </cell>
          <cell r="D425" t="str">
            <v>AUX_REM-CHPNGA_IN</v>
          </cell>
          <cell r="E425">
            <v>5.737984173010386E-2</v>
          </cell>
          <cell r="F425">
            <v>3.6407831913746975E-5</v>
          </cell>
          <cell r="G425">
            <v>3.7802408724630968E-3</v>
          </cell>
          <cell r="H425">
            <v>2.9616365060399406E-2</v>
          </cell>
          <cell r="I425">
            <v>3.0541537474629423E-2</v>
          </cell>
          <cell r="J425">
            <v>1.7523293415580121E-2</v>
          </cell>
          <cell r="K425">
            <v>5.1167737005690953E-5</v>
          </cell>
          <cell r="L425">
            <v>8.1800196601806052E-5</v>
          </cell>
          <cell r="M425">
            <v>6.2141593175933966E-4</v>
          </cell>
          <cell r="N425">
            <v>1.0413070287784263E-3</v>
          </cell>
          <cell r="O425">
            <v>8.2999491413382736E-4</v>
          </cell>
          <cell r="P425">
            <v>1.8710563934721896E-3</v>
          </cell>
        </row>
        <row r="426">
          <cell r="B426" t="str">
            <v>RHEM-SHSTG-CHPNGA</v>
          </cell>
          <cell r="C426" t="str">
            <v>VAR_fin</v>
          </cell>
          <cell r="D426" t="str">
            <v>RHEM_LTH_CHPNGA</v>
          </cell>
          <cell r="E426">
            <v>5.737984173010386E-2</v>
          </cell>
          <cell r="F426">
            <v>3.6407831913746975E-5</v>
          </cell>
          <cell r="G426">
            <v>3.7802408724630968E-3</v>
          </cell>
          <cell r="H426">
            <v>2.9616365060399406E-2</v>
          </cell>
          <cell r="I426">
            <v>3.0541537474629423E-2</v>
          </cell>
          <cell r="J426">
            <v>1.7523293415580121E-2</v>
          </cell>
          <cell r="K426">
            <v>5.1167737005690953E-5</v>
          </cell>
          <cell r="L426">
            <v>8.1800196601806052E-5</v>
          </cell>
          <cell r="M426">
            <v>6.2141593175933966E-4</v>
          </cell>
          <cell r="N426">
            <v>1.0413070287784263E-3</v>
          </cell>
          <cell r="O426">
            <v>8.2999491413382736E-4</v>
          </cell>
          <cell r="P426">
            <v>1.8710563934721896E-3</v>
          </cell>
        </row>
        <row r="427">
          <cell r="B427" t="str">
            <v>RHEM-SHSTG-CHPNGA</v>
          </cell>
          <cell r="C427" t="str">
            <v>VAR_ncap</v>
          </cell>
          <cell r="D427" t="str">
            <v>-</v>
          </cell>
          <cell r="E427">
            <v>2.8985185062017499E-3</v>
          </cell>
          <cell r="F427">
            <v>1.0613822427546701E-5</v>
          </cell>
          <cell r="G427">
            <v>4.2689933493641699E-4</v>
          </cell>
          <cell r="H427">
            <v>8.3387272684402707E-3</v>
          </cell>
          <cell r="I427">
            <v>7.2126524948418601E-3</v>
          </cell>
          <cell r="J427">
            <v>3.4783576071834599E-5</v>
          </cell>
          <cell r="K427">
            <v>1.2518303242356301E-5</v>
          </cell>
          <cell r="L427">
            <v>1.03358973532645E-3</v>
          </cell>
          <cell r="M427">
            <v>8.4463855086422602E-5</v>
          </cell>
          <cell r="N427">
            <v>1.0376397346312299E-3</v>
          </cell>
          <cell r="O427">
            <v>3.7593050943746402E-4</v>
          </cell>
          <cell r="P427">
            <v>2.20574957481301E-3</v>
          </cell>
        </row>
        <row r="428">
          <cell r="B428" t="str">
            <v>RHEM-SHSTG-CHPNGA</v>
          </cell>
          <cell r="C428" t="str">
            <v>VAR_cap</v>
          </cell>
          <cell r="D428" t="str">
            <v>-</v>
          </cell>
          <cell r="E428">
            <v>2.8985185062017499E-3</v>
          </cell>
          <cell r="F428">
            <v>2.904662124848701E-3</v>
          </cell>
          <cell r="G428">
            <v>3.3252616643793136E-3</v>
          </cell>
          <cell r="H428">
            <v>1.16552468898318E-2</v>
          </cell>
          <cell r="I428">
            <v>1.6720929633552626E-2</v>
          </cell>
          <cell r="J428">
            <v>7.4641906210120195E-3</v>
          </cell>
          <cell r="K428">
            <v>1.2800581121226295E-3</v>
          </cell>
          <cell r="L428">
            <v>1.070347057857114E-3</v>
          </cell>
          <cell r="M428">
            <v>1.1225618078136582E-3</v>
          </cell>
          <cell r="N428">
            <v>2.1385323872273455E-3</v>
          </cell>
          <cell r="O428">
            <v>1.6290384207321082E-3</v>
          </cell>
          <cell r="P428">
            <v>3.603849674364455E-3</v>
          </cell>
        </row>
        <row r="429">
          <cell r="B429" t="str">
            <v>RHNS-ESOLPV</v>
          </cell>
          <cell r="C429" t="str">
            <v>VAR_fout</v>
          </cell>
          <cell r="D429" t="str">
            <v>RHNS_SOL_ELC</v>
          </cell>
          <cell r="E429"/>
          <cell r="F429">
            <v>4.0331345611977296E-6</v>
          </cell>
          <cell r="G429">
            <v>3.1775061497428655E-4</v>
          </cell>
          <cell r="H429">
            <v>6.5009969170643216E-4</v>
          </cell>
          <cell r="I429">
            <v>6.8426881347432688E-4</v>
          </cell>
          <cell r="J429">
            <v>7.1931699235431158E-4</v>
          </cell>
          <cell r="K429">
            <v>7.5626996677497578E-4</v>
          </cell>
          <cell r="L429">
            <v>7.9523575077799428E-4</v>
          </cell>
          <cell r="M429">
            <v>8.3618433028597014E-4</v>
          </cell>
          <cell r="N429">
            <v>8.8007310522164389E-4</v>
          </cell>
          <cell r="O429">
            <v>9.2680248589449088E-4</v>
          </cell>
          <cell r="P429">
            <v>1.1260996141770777E-3</v>
          </cell>
        </row>
        <row r="430">
          <cell r="B430" t="str">
            <v>RHNS-ESOLPV</v>
          </cell>
          <cell r="C430" t="str">
            <v>VAR_fin</v>
          </cell>
          <cell r="D430" t="str">
            <v>SOL</v>
          </cell>
          <cell r="E430"/>
          <cell r="F430">
            <v>4.0331345611977296E-6</v>
          </cell>
          <cell r="G430">
            <v>3.1775061497428655E-4</v>
          </cell>
          <cell r="H430">
            <v>6.5009969170643216E-4</v>
          </cell>
          <cell r="I430">
            <v>6.8426881347432688E-4</v>
          </cell>
          <cell r="J430">
            <v>7.1931699235431158E-4</v>
          </cell>
          <cell r="K430">
            <v>7.5626996677497578E-4</v>
          </cell>
          <cell r="L430">
            <v>7.9523575077799428E-4</v>
          </cell>
          <cell r="M430">
            <v>8.3618433028597014E-4</v>
          </cell>
          <cell r="N430">
            <v>8.8007310522164389E-4</v>
          </cell>
          <cell r="O430">
            <v>9.2680248589449088E-4</v>
          </cell>
          <cell r="P430">
            <v>1.1260996141770777E-3</v>
          </cell>
        </row>
        <row r="431">
          <cell r="B431" t="str">
            <v>RHNS-ESOLPV</v>
          </cell>
          <cell r="C431" t="str">
            <v>VAR_fin</v>
          </cell>
          <cell r="D431" t="str">
            <v>SOLPVC</v>
          </cell>
          <cell r="E431"/>
          <cell r="F431">
            <v>4.0331345611977304E-6</v>
          </cell>
          <cell r="G431">
            <v>3.1775061497428699E-4</v>
          </cell>
          <cell r="H431">
            <v>6.5009969170643205E-4</v>
          </cell>
          <cell r="I431">
            <v>6.8426881347432699E-4</v>
          </cell>
          <cell r="J431">
            <v>7.1931699235431201E-4</v>
          </cell>
          <cell r="K431">
            <v>7.56269966774976E-4</v>
          </cell>
          <cell r="L431">
            <v>7.9523575077799504E-4</v>
          </cell>
          <cell r="M431">
            <v>8.3618433028597003E-4</v>
          </cell>
          <cell r="N431">
            <v>8.8007310522164399E-4</v>
          </cell>
          <cell r="O431">
            <v>9.2680248589449002E-4</v>
          </cell>
          <cell r="P431">
            <v>1.1260996141770801E-3</v>
          </cell>
        </row>
        <row r="432">
          <cell r="B432" t="str">
            <v>RHNS-ESOLPV</v>
          </cell>
          <cell r="C432" t="str">
            <v>VAR_ncap</v>
          </cell>
          <cell r="D432" t="str">
            <v>-</v>
          </cell>
          <cell r="E432"/>
          <cell r="F432">
            <v>1.45813811915862E-6</v>
          </cell>
          <cell r="G432">
            <v>9.9955724599280901E-5</v>
          </cell>
          <cell r="H432">
            <v>8.6054848251003197E-5</v>
          </cell>
          <cell r="I432">
            <v>9.7825504158251604E-6</v>
          </cell>
          <cell r="J432">
            <v>1.07142233857127E-5</v>
          </cell>
          <cell r="K432">
            <v>1.21067370088888E-4</v>
          </cell>
          <cell r="L432">
            <v>8.7721055517783902E-5</v>
          </cell>
          <cell r="M432">
            <v>2.0060137996155099E-5</v>
          </cell>
          <cell r="N432">
            <v>2.4922995469094301E-5</v>
          </cell>
          <cell r="O432">
            <v>1.3459011414708601E-4</v>
          </cell>
          <cell r="P432">
            <v>1.4525958955351599E-4</v>
          </cell>
        </row>
        <row r="433">
          <cell r="B433" t="str">
            <v>RHNS-ESOLPV</v>
          </cell>
          <cell r="C433" t="str">
            <v>VAR_cap</v>
          </cell>
          <cell r="D433" t="str">
            <v>-</v>
          </cell>
          <cell r="E433"/>
          <cell r="F433">
            <v>1.45813811915862E-6</v>
          </cell>
          <cell r="G433">
            <v>1.0141386271843999E-4</v>
          </cell>
          <cell r="H433">
            <v>1.87468710969443E-4</v>
          </cell>
          <cell r="I433">
            <v>1.9725126138526799E-4</v>
          </cell>
          <cell r="J433">
            <v>2.0740373721778499E-4</v>
          </cell>
          <cell r="K433">
            <v>2.18042777307344E-4</v>
          </cell>
          <cell r="L433">
            <v>2.2928519940820999E-4</v>
          </cell>
          <cell r="M433">
            <v>2.4111279722010699E-4</v>
          </cell>
          <cell r="N433">
            <v>2.5377155907192099E-4</v>
          </cell>
          <cell r="O433">
            <v>2.6729430313011899E-4</v>
          </cell>
          <cell r="P433">
            <v>3.2483283716585102E-4</v>
          </cell>
        </row>
        <row r="434">
          <cell r="B434" t="str">
            <v>RHSA-WHSTG-CHP</v>
          </cell>
          <cell r="C434" t="str">
            <v>VAR_fout</v>
          </cell>
          <cell r="D434" t="str">
            <v>AUX_RHSA-CHP_OUT</v>
          </cell>
          <cell r="E434">
            <v>7.9971925973002866</v>
          </cell>
          <cell r="F434">
            <v>3.3404813288962313E-5</v>
          </cell>
          <cell r="G434">
            <v>1.0023484646424763E-3</v>
          </cell>
          <cell r="H434">
            <v>2.0053432128770701</v>
          </cell>
          <cell r="I434">
            <v>2.3053076225416853</v>
          </cell>
          <cell r="J434">
            <v>1.8293174860069947</v>
          </cell>
          <cell r="K434">
            <v>0.39126991409084627</v>
          </cell>
          <cell r="L434">
            <v>0.26524741827517495</v>
          </cell>
          <cell r="M434">
            <v>0.5662754926427207</v>
          </cell>
          <cell r="N434">
            <v>0.76260872936241997</v>
          </cell>
          <cell r="O434">
            <v>0.3711291799814328</v>
          </cell>
          <cell r="P434">
            <v>2.3926346290583203</v>
          </cell>
        </row>
        <row r="435">
          <cell r="B435" t="str">
            <v>RHSA-WHSTG-CHP</v>
          </cell>
          <cell r="C435" t="str">
            <v>VAR_fout</v>
          </cell>
          <cell r="D435" t="str">
            <v>RHSA_LTH</v>
          </cell>
          <cell r="E435">
            <v>7.9971925973002662</v>
          </cell>
          <cell r="F435">
            <v>3.3427083164488205E-5</v>
          </cell>
          <cell r="G435">
            <v>1.0033925776264784E-3</v>
          </cell>
          <cell r="H435">
            <v>2.0053432128770701</v>
          </cell>
          <cell r="I435">
            <v>2.3074264714594581</v>
          </cell>
          <cell r="J435">
            <v>1.8293174860069896</v>
          </cell>
          <cell r="K435">
            <v>0.39158957905333763</v>
          </cell>
          <cell r="L435">
            <v>0.26524741827517467</v>
          </cell>
          <cell r="M435">
            <v>0.5662754926427197</v>
          </cell>
          <cell r="N435">
            <v>0.76260872936241919</v>
          </cell>
          <cell r="O435">
            <v>0.37112917998143241</v>
          </cell>
          <cell r="P435">
            <v>2.3926346290583176</v>
          </cell>
        </row>
        <row r="436">
          <cell r="B436" t="str">
            <v>RHSA-WHSTG-CHP</v>
          </cell>
          <cell r="C436" t="str">
            <v>VAR_fin</v>
          </cell>
          <cell r="D436" t="str">
            <v>RHSA_LTH</v>
          </cell>
          <cell r="E436">
            <v>10.662923463066994</v>
          </cell>
          <cell r="F436">
            <v>4.0624001868050408E-5</v>
          </cell>
          <cell r="G436">
            <v>1.2960313589113399E-3</v>
          </cell>
          <cell r="H436">
            <v>2.5066800549650461</v>
          </cell>
          <cell r="I436">
            <v>2.7968817468391314</v>
          </cell>
          <cell r="J436">
            <v>2.1521385758218505</v>
          </cell>
          <cell r="K436">
            <v>0.44753182677528225</v>
          </cell>
          <cell r="L436">
            <v>0.29472078035605259</v>
          </cell>
          <cell r="M436">
            <v>0.62919533782545178</v>
          </cell>
          <cell r="N436">
            <v>0.84734446197804736</v>
          </cell>
          <cell r="O436">
            <v>0.41236690886899274</v>
          </cell>
          <cell r="P436">
            <v>2.6584850484365035</v>
          </cell>
        </row>
        <row r="437">
          <cell r="B437" t="str">
            <v>RHSA-WHSTG-CHP</v>
          </cell>
          <cell r="C437" t="str">
            <v>VAR_fin</v>
          </cell>
          <cell r="D437" t="str">
            <v>AUX_RHSA-CHP_IN</v>
          </cell>
          <cell r="E437">
            <v>10.662923463066994</v>
          </cell>
          <cell r="F437">
            <v>4.0624001868050408E-5</v>
          </cell>
          <cell r="G437">
            <v>1.2960313589113399E-3</v>
          </cell>
          <cell r="H437">
            <v>2.5066800549650461</v>
          </cell>
          <cell r="I437">
            <v>2.7968817468391314</v>
          </cell>
          <cell r="J437">
            <v>2.1521385758218505</v>
          </cell>
          <cell r="K437">
            <v>0.44753182677528225</v>
          </cell>
          <cell r="L437">
            <v>0.29472078035605259</v>
          </cell>
          <cell r="M437">
            <v>0.62919533782545178</v>
          </cell>
          <cell r="N437">
            <v>0.84734446197804736</v>
          </cell>
          <cell r="O437">
            <v>0.41236690886899274</v>
          </cell>
          <cell r="P437">
            <v>2.6584850484365035</v>
          </cell>
        </row>
        <row r="438">
          <cell r="B438" t="str">
            <v>RHSA-WHSTG-CHP</v>
          </cell>
          <cell r="C438" t="str">
            <v>VAR_ncap</v>
          </cell>
          <cell r="D438" t="str">
            <v>-</v>
          </cell>
          <cell r="E438">
            <v>0.50649529958670403</v>
          </cell>
          <cell r="F438">
            <v>4.8233465724107898E-6</v>
          </cell>
          <cell r="G438">
            <v>7.7326691405872792E-6</v>
          </cell>
          <cell r="H438">
            <v>2.0918799974262599E-5</v>
          </cell>
          <cell r="I438">
            <v>0.113280850410964</v>
          </cell>
          <cell r="J438">
            <v>2.7359492294711102E-3</v>
          </cell>
          <cell r="K438">
            <v>2.1709748868317501E-5</v>
          </cell>
          <cell r="L438">
            <v>2.6298370599042199E-2</v>
          </cell>
          <cell r="M438">
            <v>9.7088803043097194E-3</v>
          </cell>
          <cell r="N438">
            <v>1.24027509324111E-2</v>
          </cell>
          <cell r="O438">
            <v>4.3259102231750701E-5</v>
          </cell>
          <cell r="P438">
            <v>0.13934950040032801</v>
          </cell>
        </row>
        <row r="439">
          <cell r="B439" t="str">
            <v>RHSA-WHSTG-CHP</v>
          </cell>
          <cell r="C439" t="str">
            <v>VAR_cap</v>
          </cell>
          <cell r="D439" t="str">
            <v>-</v>
          </cell>
          <cell r="E439">
            <v>0.50718006280289107</v>
          </cell>
          <cell r="F439">
            <v>0.12722951183651887</v>
          </cell>
          <cell r="G439">
            <v>0.12719635970917786</v>
          </cell>
          <cell r="H439">
            <v>0.12718863635081218</v>
          </cell>
          <cell r="I439">
            <v>0.14627499853153103</v>
          </cell>
          <cell r="J439">
            <v>0.11602054610094681</v>
          </cell>
          <cell r="K439">
            <v>5.7299455011572104E-2</v>
          </cell>
          <cell r="L439">
            <v>2.9024116475469128E-2</v>
          </cell>
          <cell r="M439">
            <v>3.6395669277256099E-2</v>
          </cell>
          <cell r="N439">
            <v>4.8394131025724443E-2</v>
          </cell>
          <cell r="O439">
            <v>2.367478968321006E-2</v>
          </cell>
          <cell r="P439">
            <v>0.15178037569948588</v>
          </cell>
        </row>
        <row r="440">
          <cell r="B440" t="str">
            <v>G-INTC-SER</v>
          </cell>
          <cell r="C440" t="str">
            <v>VAR_fout</v>
          </cell>
          <cell r="D440" t="str">
            <v>ELC35</v>
          </cell>
          <cell r="E440">
            <v>50.774098795258169</v>
          </cell>
          <cell r="F440">
            <v>1.2426872184329236E-3</v>
          </cell>
          <cell r="G440">
            <v>1.801064700399769E-3</v>
          </cell>
          <cell r="H440">
            <v>6.984698146685999E-4</v>
          </cell>
          <cell r="I440">
            <v>1.3039978511603678E-3</v>
          </cell>
          <cell r="J440">
            <v>1.1434912953197361E-3</v>
          </cell>
          <cell r="K440">
            <v>1.1604154432632674E-3</v>
          </cell>
          <cell r="L440">
            <v>3.4571381497774251E-3</v>
          </cell>
          <cell r="M440">
            <v>1.3376709716316834E-2</v>
          </cell>
          <cell r="N440">
            <v>8.2285919702282037E-2</v>
          </cell>
          <cell r="O440">
            <v>0.16673758625217791</v>
          </cell>
          <cell r="P440">
            <v>0.18710424369985643</v>
          </cell>
        </row>
        <row r="441">
          <cell r="B441" t="str">
            <v>G-INTC-SER</v>
          </cell>
          <cell r="C441" t="str">
            <v>VAR_fout</v>
          </cell>
          <cell r="D441" t="str">
            <v>SCOM_ELC</v>
          </cell>
          <cell r="E441">
            <v>59.523816445444126</v>
          </cell>
          <cell r="F441">
            <v>58.581374946772371</v>
          </cell>
          <cell r="G441">
            <v>62.066396145843179</v>
          </cell>
          <cell r="H441">
            <v>63.438946159086335</v>
          </cell>
          <cell r="I441">
            <v>62.16885896526265</v>
          </cell>
          <cell r="J441">
            <v>64.84468041698139</v>
          </cell>
          <cell r="K441">
            <v>63.787454709782352</v>
          </cell>
          <cell r="L441">
            <v>70.467056797187496</v>
          </cell>
          <cell r="M441">
            <v>71.619441172298437</v>
          </cell>
          <cell r="N441">
            <v>71.312491750437587</v>
          </cell>
          <cell r="O441">
            <v>69.655032654734114</v>
          </cell>
          <cell r="P441">
            <v>69.251150561910578</v>
          </cell>
        </row>
        <row r="442">
          <cell r="B442" t="str">
            <v>G-INTC-SER</v>
          </cell>
          <cell r="C442" t="str">
            <v>VAR_fin</v>
          </cell>
          <cell r="D442" t="str">
            <v>ELC5</v>
          </cell>
          <cell r="E442">
            <v>110.29791434580085</v>
          </cell>
          <cell r="F442">
            <v>58.582617633990751</v>
          </cell>
          <cell r="G442">
            <v>62.06819721054363</v>
          </cell>
          <cell r="H442">
            <v>63.439644628900972</v>
          </cell>
          <cell r="I442">
            <v>62.170162963113775</v>
          </cell>
          <cell r="J442">
            <v>64.845823908276714</v>
          </cell>
          <cell r="K442">
            <v>63.788615125225583</v>
          </cell>
          <cell r="L442">
            <v>70.470513935337237</v>
          </cell>
          <cell r="M442">
            <v>71.632817882014791</v>
          </cell>
          <cell r="N442">
            <v>71.394777670139874</v>
          </cell>
          <cell r="O442">
            <v>69.821770240986339</v>
          </cell>
          <cell r="P442">
            <v>69.438254805610484</v>
          </cell>
        </row>
        <row r="443">
          <cell r="B443" t="str">
            <v>G-INTC-SER</v>
          </cell>
          <cell r="C443" t="str">
            <v>VAR_ncap</v>
          </cell>
          <cell r="D443" t="str">
            <v>-</v>
          </cell>
          <cell r="E443">
            <v>1.4053119237945099E-8</v>
          </cell>
          <cell r="F443">
            <v>1.4257419519852E-8</v>
          </cell>
          <cell r="G443">
            <v>1.5241896166433899E-8</v>
          </cell>
          <cell r="H443">
            <v>1.7219412822200898E-8</v>
          </cell>
          <cell r="I443">
            <v>2.8292175720398301E-8</v>
          </cell>
          <cell r="J443">
            <v>3.4235149628828002E-8</v>
          </cell>
          <cell r="K443">
            <v>4.4396715138843598E-8</v>
          </cell>
          <cell r="L443">
            <v>6.2185053158079394E-8</v>
          </cell>
          <cell r="M443">
            <v>7.7467477574878295E-8</v>
          </cell>
          <cell r="N443">
            <v>1.3959562319275001E-7</v>
          </cell>
          <cell r="O443">
            <v>2.5924931079134702E-7</v>
          </cell>
        </row>
        <row r="444">
          <cell r="B444" t="str">
            <v>G-INTC-SER</v>
          </cell>
          <cell r="C444" t="str">
            <v>VAR_cap</v>
          </cell>
          <cell r="D444" t="str">
            <v>-</v>
          </cell>
          <cell r="E444">
            <v>4.3683888589490198</v>
          </cell>
          <cell r="F444">
            <v>4.3683888635182111</v>
          </cell>
          <cell r="G444">
            <v>4.3683888872595587</v>
          </cell>
          <cell r="H444">
            <v>4.3683889119753925</v>
          </cell>
          <cell r="I444">
            <v>4.3683889265341289</v>
          </cell>
          <cell r="J444">
            <v>4.3683889612021307</v>
          </cell>
          <cell r="K444">
            <v>4.3683890036247233</v>
          </cell>
          <cell r="L444">
            <v>4.3683890266449081</v>
          </cell>
          <cell r="M444">
            <v>4.3683891314517416</v>
          </cell>
          <cell r="N444">
            <v>4.3683891999145601</v>
          </cell>
          <cell r="O444">
            <v>4.3683894307187545</v>
          </cell>
          <cell r="P444">
            <v>4.3683895651423725</v>
          </cell>
        </row>
        <row r="445">
          <cell r="B445" t="str">
            <v>CHPWOD</v>
          </cell>
          <cell r="C445" t="str">
            <v>VAR_fout</v>
          </cell>
          <cell r="D445" t="str">
            <v>ELC35</v>
          </cell>
          <cell r="E445">
            <v>0.14251190987967149</v>
          </cell>
          <cell r="F445">
            <v>1.434588374803977E-4</v>
          </cell>
          <cell r="G445">
            <v>5.6716188330726757E-3</v>
          </cell>
          <cell r="H445">
            <v>5.1084364972977213E-4</v>
          </cell>
          <cell r="I445">
            <v>9.2027210912681823E-4</v>
          </cell>
          <cell r="J445">
            <v>0.52429641283348893</v>
          </cell>
          <cell r="K445">
            <v>0.79779874129070771</v>
          </cell>
          <cell r="L445">
            <v>0.92591480183592867</v>
          </cell>
          <cell r="M445">
            <v>0.92932898992044566</v>
          </cell>
          <cell r="N445">
            <v>0.93285531438021452</v>
          </cell>
          <cell r="O445">
            <v>0.93250461087472825</v>
          </cell>
          <cell r="P445">
            <v>0.93286322517842024</v>
          </cell>
        </row>
        <row r="446">
          <cell r="B446" t="str">
            <v>CHPWOD</v>
          </cell>
          <cell r="C446" t="str">
            <v>VAR_fout</v>
          </cell>
          <cell r="D446" t="str">
            <v>LTH</v>
          </cell>
          <cell r="E446">
            <v>0.37269497134118718</v>
          </cell>
          <cell r="F446">
            <v>3.7517136194820978E-4</v>
          </cell>
          <cell r="G446">
            <v>1.4832330997703352E-2</v>
          </cell>
          <cell r="H446">
            <v>1.3359505149893643E-3</v>
          </cell>
          <cell r="I446">
            <v>2.4066815722749487E-3</v>
          </cell>
          <cell r="J446">
            <v>1.3711319757082121</v>
          </cell>
          <cell r="K446">
            <v>2.0863910902073242</v>
          </cell>
          <cell r="L446">
            <v>2.4214382561148073</v>
          </cell>
          <cell r="M446">
            <v>2.4303669886774886</v>
          </cell>
          <cell r="N446">
            <v>2.4395889785770244</v>
          </cell>
          <cell r="O446">
            <v>2.4386718241227938</v>
          </cell>
          <cell r="P446">
            <v>2.4396096667757359</v>
          </cell>
        </row>
        <row r="447">
          <cell r="B447" t="str">
            <v>CHPWOD</v>
          </cell>
          <cell r="C447" t="str">
            <v>VAR_fin</v>
          </cell>
          <cell r="D447" t="str">
            <v>EWOD</v>
          </cell>
          <cell r="E447">
            <v>0.58435633303698076</v>
          </cell>
          <cell r="F447">
            <v>6.4184477771735203E-4</v>
          </cell>
          <cell r="G447">
            <v>2.2206608613178667E-2</v>
          </cell>
          <cell r="H447">
            <v>2.1464076179445579E-3</v>
          </cell>
          <cell r="I447">
            <v>3.7168589755840046E-3</v>
          </cell>
          <cell r="J447">
            <v>1.7123206969412874</v>
          </cell>
          <cell r="K447">
            <v>2.609670700910049</v>
          </cell>
          <cell r="L447">
            <v>3.0244328437648713</v>
          </cell>
          <cell r="M447">
            <v>3.0373698262608468</v>
          </cell>
          <cell r="N447">
            <v>3.0518318953634869</v>
          </cell>
          <cell r="O447">
            <v>3.0483713164359352</v>
          </cell>
          <cell r="P447">
            <v>3.0533324380759344</v>
          </cell>
        </row>
        <row r="448">
          <cell r="B448" t="str">
            <v>CHPWOD</v>
          </cell>
          <cell r="C448" t="str">
            <v>VAR_ncap</v>
          </cell>
          <cell r="D448" t="str">
            <v>-</v>
          </cell>
          <cell r="F448">
            <v>5.1877140557959998E-8</v>
          </cell>
          <cell r="G448">
            <v>1.85529663359787E-4</v>
          </cell>
          <cell r="H448">
            <v>1.3823459280038401E-7</v>
          </cell>
          <cell r="I448">
            <v>9.3246563546942203E-6</v>
          </cell>
          <cell r="J448">
            <v>3.9407301565607199E-2</v>
          </cell>
          <cell r="K448">
            <v>4.0308912405174597E-7</v>
          </cell>
          <cell r="L448">
            <v>2.6243906558213699E-6</v>
          </cell>
          <cell r="M448">
            <v>9.3764937432717996E-3</v>
          </cell>
          <cell r="N448">
            <v>3.91336536777366E-2</v>
          </cell>
          <cell r="O448">
            <v>7.6229305941438504E-3</v>
          </cell>
          <cell r="P448">
            <v>7.6994854768951103E-7</v>
          </cell>
        </row>
        <row r="449">
          <cell r="B449" t="str">
            <v>CHPWOD</v>
          </cell>
          <cell r="C449" t="str">
            <v>VAR_cap</v>
          </cell>
          <cell r="D449" t="str">
            <v>-</v>
          </cell>
          <cell r="E449">
            <v>5.3203188261191012E-3</v>
          </cell>
          <cell r="F449">
            <v>2.6188448401756603E-5</v>
          </cell>
          <cell r="G449">
            <v>2.1162920858294743E-4</v>
          </cell>
          <cell r="H449">
            <v>9.3181273029440542E-5</v>
          </cell>
          <cell r="I449">
            <v>1.0231302271266045E-4</v>
          </cell>
          <cell r="J449">
            <v>3.9509278625537922E-2</v>
          </cell>
          <cell r="K449">
            <v>3.9432413927117264E-2</v>
          </cell>
          <cell r="L449">
            <v>3.9413136682145841E-2</v>
          </cell>
          <cell r="M449">
            <v>4.3565908393367901E-2</v>
          </cell>
          <cell r="N449">
            <v>4.8512746384259689E-2</v>
          </cell>
          <cell r="O449">
            <v>5.6135182856311916E-2</v>
          </cell>
          <cell r="P449">
            <v>5.2442633924340461E-2</v>
          </cell>
        </row>
        <row r="450">
          <cell r="B450" t="str">
            <v>D-EH2R</v>
          </cell>
          <cell r="C450" t="str">
            <v>VAR_fout</v>
          </cell>
          <cell r="D450" t="str">
            <v>EH2</v>
          </cell>
          <cell r="J450">
            <v>7.0338805528836146E-2</v>
          </cell>
          <cell r="K450">
            <v>7.0624596698231068E-2</v>
          </cell>
          <cell r="L450">
            <v>6.657891944498702E-2</v>
          </cell>
          <cell r="M450">
            <v>1.5603363095652377E-2</v>
          </cell>
          <cell r="N450">
            <v>4.2198140467905503E-3</v>
          </cell>
          <cell r="O450">
            <v>3.9611720718711191E-3</v>
          </cell>
          <cell r="P450">
            <v>5.7515303138150672E-3</v>
          </cell>
        </row>
        <row r="451">
          <cell r="B451" t="str">
            <v>D-EH2R</v>
          </cell>
          <cell r="C451" t="str">
            <v>VAR_fin</v>
          </cell>
          <cell r="D451" t="str">
            <v>H2</v>
          </cell>
          <cell r="J451">
            <v>7.0338805528836146E-2</v>
          </cell>
          <cell r="K451">
            <v>7.0624596698231068E-2</v>
          </cell>
          <cell r="L451">
            <v>6.657891944498702E-2</v>
          </cell>
          <cell r="M451">
            <v>1.5603363095652377E-2</v>
          </cell>
          <cell r="N451">
            <v>4.2198140467905503E-3</v>
          </cell>
          <cell r="O451">
            <v>3.9611720718711191E-3</v>
          </cell>
          <cell r="P451">
            <v>5.7515303138150672E-3</v>
          </cell>
        </row>
        <row r="452">
          <cell r="B452" t="str">
            <v>D-EH2R</v>
          </cell>
          <cell r="C452" t="str">
            <v>VAR_ncap</v>
          </cell>
          <cell r="D452" t="str">
            <v>-</v>
          </cell>
          <cell r="I452">
            <v>2.9778014267545001E-7</v>
          </cell>
          <cell r="J452">
            <v>3.0769278277202202E-3</v>
          </cell>
          <cell r="K452">
            <v>3.0780844489332101E-3</v>
          </cell>
          <cell r="L452">
            <v>1.4864003559523399E-4</v>
          </cell>
          <cell r="M452">
            <v>2.28895438304644E-4</v>
          </cell>
          <cell r="N452">
            <v>3.04380942102076E-5</v>
          </cell>
          <cell r="O452">
            <v>1.8330548571047101E-4</v>
          </cell>
          <cell r="P452">
            <v>1.30732089154109E-4</v>
          </cell>
        </row>
        <row r="453">
          <cell r="B453" t="str">
            <v>D-EH2R</v>
          </cell>
          <cell r="C453" t="str">
            <v>VAR_cap</v>
          </cell>
          <cell r="D453" t="str">
            <v>-</v>
          </cell>
          <cell r="I453">
            <v>2.9778014267545001E-7</v>
          </cell>
          <cell r="J453">
            <v>3.0769903606383399E-3</v>
          </cell>
          <cell r="K453">
            <v>3.0780844489332101E-3</v>
          </cell>
          <cell r="L453">
            <v>3.2267244845284502E-3</v>
          </cell>
          <cell r="M453">
            <v>7.46976908849003E-4</v>
          </cell>
          <cell r="N453">
            <v>2.0421141925651101E-4</v>
          </cell>
          <cell r="O453">
            <v>1.8869673949738501E-4</v>
          </cell>
          <cell r="P453">
            <v>3.1403757486458001E-4</v>
          </cell>
        </row>
        <row r="454">
          <cell r="B454" t="str">
            <v>G-INTC1</v>
          </cell>
          <cell r="C454" t="str">
            <v>VAR_fout</v>
          </cell>
          <cell r="D454" t="str">
            <v>ELC13</v>
          </cell>
          <cell r="E454">
            <v>124.97636354218713</v>
          </cell>
          <cell r="F454">
            <v>139.8726320953827</v>
          </cell>
          <cell r="G454">
            <v>123.62161561390626</v>
          </cell>
          <cell r="H454">
            <v>113.77832747786552</v>
          </cell>
          <cell r="I454">
            <v>126.63597757200579</v>
          </cell>
          <cell r="J454">
            <v>126.75131973541959</v>
          </cell>
          <cell r="K454">
            <v>125.44854989600573</v>
          </cell>
          <cell r="L454">
            <v>149.81903146623577</v>
          </cell>
          <cell r="M454">
            <v>149.71543933973859</v>
          </cell>
          <cell r="N454">
            <v>151.81282861307204</v>
          </cell>
          <cell r="O454">
            <v>148.01585576059668</v>
          </cell>
          <cell r="P454">
            <v>141.96786744796475</v>
          </cell>
        </row>
        <row r="455">
          <cell r="B455" t="str">
            <v>G-INTC1</v>
          </cell>
          <cell r="C455" t="str">
            <v>VAR_fin</v>
          </cell>
          <cell r="D455" t="str">
            <v>ELC</v>
          </cell>
          <cell r="E455">
            <v>126.2924942977656</v>
          </cell>
          <cell r="F455">
            <v>143.49810762625157</v>
          </cell>
          <cell r="G455">
            <v>126.55055807220273</v>
          </cell>
          <cell r="H455">
            <v>116.05417722852066</v>
          </cell>
          <cell r="I455">
            <v>128.70504317453089</v>
          </cell>
          <cell r="J455">
            <v>128.36120234031051</v>
          </cell>
          <cell r="K455">
            <v>126.58881210357676</v>
          </cell>
          <cell r="L455">
            <v>150.64356346889747</v>
          </cell>
          <cell r="M455">
            <v>150.53940122108341</v>
          </cell>
          <cell r="N455">
            <v>152.64833351776281</v>
          </cell>
          <cell r="O455">
            <v>148.83046395010069</v>
          </cell>
          <cell r="P455">
            <v>142.7491904141786</v>
          </cell>
        </row>
        <row r="456">
          <cell r="B456" t="str">
            <v>G-INTC1</v>
          </cell>
          <cell r="C456" t="str">
            <v>VAR_ncap</v>
          </cell>
          <cell r="D456" t="str">
            <v>-</v>
          </cell>
          <cell r="E456">
            <v>2.5597140167708701E-8</v>
          </cell>
          <cell r="F456">
            <v>2.5110542346229901E-8</v>
          </cell>
          <cell r="G456">
            <v>2.8075542039024699E-8</v>
          </cell>
          <cell r="H456">
            <v>3.3597418384613998E-8</v>
          </cell>
          <cell r="I456">
            <v>4.3944658769454501E-8</v>
          </cell>
          <cell r="J456">
            <v>6.4292903820246203E-8</v>
          </cell>
          <cell r="K456">
            <v>7.4328750638502405E-8</v>
          </cell>
          <cell r="L456">
            <v>1.16584879114201E-7</v>
          </cell>
          <cell r="M456">
            <v>1.73637393482715E-7</v>
          </cell>
          <cell r="N456">
            <v>6.1217701711403604E-7</v>
          </cell>
        </row>
        <row r="457">
          <cell r="B457" t="str">
            <v>G-INTC1</v>
          </cell>
          <cell r="C457" t="str">
            <v>VAR_cap</v>
          </cell>
          <cell r="D457" t="str">
            <v>-</v>
          </cell>
          <cell r="E457">
            <v>15.305609183965201</v>
          </cell>
          <cell r="F457">
            <v>15.305609183965201</v>
          </cell>
          <cell r="G457">
            <v>15.305609183965201</v>
          </cell>
          <cell r="H457">
            <v>15.305609208281178</v>
          </cell>
          <cell r="I457">
            <v>15.305609270839284</v>
          </cell>
          <cell r="J457">
            <v>15.305609296345844</v>
          </cell>
          <cell r="K457">
            <v>15.305609342571993</v>
          </cell>
          <cell r="L457">
            <v>15.305609404583407</v>
          </cell>
          <cell r="M457">
            <v>15.305609467491241</v>
          </cell>
          <cell r="N457">
            <v>15.305609637312024</v>
          </cell>
          <cell r="O457">
            <v>15.305609769134429</v>
          </cell>
          <cell r="P457">
            <v>15.305610381311446</v>
          </cell>
        </row>
        <row r="458">
          <cell r="B458" t="str">
            <v>EHYD-RUNS00</v>
          </cell>
          <cell r="C458" t="str">
            <v>VAR_fout</v>
          </cell>
          <cell r="D458" t="str">
            <v>ELC35</v>
          </cell>
          <cell r="E458">
            <v>12.240000068093243</v>
          </cell>
          <cell r="F458">
            <v>12.24267907904191</v>
          </cell>
          <cell r="G458">
            <v>12.246610016247571</v>
          </cell>
          <cell r="H458">
            <v>12.254422509981669</v>
          </cell>
          <cell r="I458">
            <v>12.262495602814298</v>
          </cell>
          <cell r="J458">
            <v>12.270631888354547</v>
          </cell>
          <cell r="K458">
            <v>12.278785809533794</v>
          </cell>
          <cell r="L458">
            <v>12.287103621672889</v>
          </cell>
          <cell r="M458">
            <v>12.287025046678568</v>
          </cell>
          <cell r="N458">
            <v>12.287073500629377</v>
          </cell>
          <cell r="O458">
            <v>12.287046336859758</v>
          </cell>
          <cell r="P458">
            <v>12.286471067527774</v>
          </cell>
        </row>
        <row r="459">
          <cell r="B459" t="str">
            <v>EHYD-RUNS00</v>
          </cell>
          <cell r="C459" t="str">
            <v>VAR_fin</v>
          </cell>
          <cell r="D459" t="str">
            <v>HYDR</v>
          </cell>
          <cell r="E459">
            <v>12.240000068093243</v>
          </cell>
          <cell r="F459">
            <v>12.24267907904191</v>
          </cell>
          <cell r="G459">
            <v>12.246610016247571</v>
          </cell>
          <cell r="H459">
            <v>12.254422509981669</v>
          </cell>
          <cell r="I459">
            <v>12.262495602814298</v>
          </cell>
          <cell r="J459">
            <v>12.270631888354547</v>
          </cell>
          <cell r="K459">
            <v>12.278785809533794</v>
          </cell>
          <cell r="L459">
            <v>12.287103621672889</v>
          </cell>
          <cell r="M459">
            <v>12.287025046678568</v>
          </cell>
          <cell r="N459">
            <v>12.287073500629377</v>
          </cell>
          <cell r="O459">
            <v>12.287046336859758</v>
          </cell>
          <cell r="P459">
            <v>12.286471067527774</v>
          </cell>
        </row>
        <row r="460">
          <cell r="B460" t="str">
            <v>EHYD-RUNS00</v>
          </cell>
          <cell r="C460" t="str">
            <v>VAR_cap</v>
          </cell>
          <cell r="D460" t="str">
            <v>-</v>
          </cell>
          <cell r="E460">
            <v>0.85785999999999896</v>
          </cell>
          <cell r="F460">
            <v>0.88297936593724102</v>
          </cell>
          <cell r="G460">
            <v>0.89707999999999899</v>
          </cell>
          <cell r="H460">
            <v>0.89707999999999899</v>
          </cell>
          <cell r="I460">
            <v>0.89707999999999899</v>
          </cell>
          <cell r="J460">
            <v>0.89707999999999899</v>
          </cell>
          <cell r="K460">
            <v>0.89707999999999899</v>
          </cell>
          <cell r="L460">
            <v>0.89707999999999899</v>
          </cell>
          <cell r="M460">
            <v>0.89707999999999899</v>
          </cell>
          <cell r="N460">
            <v>0.89707999999999899</v>
          </cell>
          <cell r="O460">
            <v>0.89707999999999899</v>
          </cell>
          <cell r="P460">
            <v>0.89707999999999899</v>
          </cell>
        </row>
        <row r="461">
          <cell r="B461" t="str">
            <v>RHNS-SHSTG-CHPWOD</v>
          </cell>
          <cell r="C461" t="str">
            <v>VAR_fout</v>
          </cell>
          <cell r="D461" t="str">
            <v>AUX_RNS-CHPWOD_OUT</v>
          </cell>
          <cell r="E461">
            <v>2.6979384290826402E-5</v>
          </cell>
          <cell r="F461">
            <v>2.3657741984123947E-5</v>
          </cell>
          <cell r="G461">
            <v>3.4533894823846588E-5</v>
          </cell>
          <cell r="H461">
            <v>2.9103088903149204E-4</v>
          </cell>
          <cell r="I461">
            <v>2.9344527519221042E-4</v>
          </cell>
          <cell r="J461">
            <v>1.1566348575665032E-3</v>
          </cell>
          <cell r="K461">
            <v>7.3431135966242351E-4</v>
          </cell>
          <cell r="L461">
            <v>9.2277240643249159E-4</v>
          </cell>
          <cell r="M461">
            <v>8.5862837025459853E-4</v>
          </cell>
          <cell r="N461">
            <v>1.4776195513675082E-3</v>
          </cell>
          <cell r="O461">
            <v>1.1961039431247183E-3</v>
          </cell>
          <cell r="P461">
            <v>2.7662960147725943E-3</v>
          </cell>
        </row>
        <row r="462">
          <cell r="B462" t="str">
            <v>RHNS-SHSTG-CHPWOD</v>
          </cell>
          <cell r="C462" t="str">
            <v>VAR_fout</v>
          </cell>
          <cell r="D462" t="str">
            <v>RHNS_LTH_CHPWOD</v>
          </cell>
          <cell r="E462">
            <v>2.6979384290826334E-5</v>
          </cell>
          <cell r="F462">
            <v>2.3673513812113315E-5</v>
          </cell>
          <cell r="G462">
            <v>3.4569867630954713E-5</v>
          </cell>
          <cell r="H462">
            <v>2.9103088903149204E-4</v>
          </cell>
          <cell r="I462">
            <v>2.9371498592308513E-4</v>
          </cell>
          <cell r="J462">
            <v>1.1566348575664991E-3</v>
          </cell>
          <cell r="K462">
            <v>7.3491128724384653E-4</v>
          </cell>
          <cell r="L462">
            <v>9.2277240643249051E-4</v>
          </cell>
          <cell r="M462">
            <v>8.5862837025459755E-4</v>
          </cell>
          <cell r="N462">
            <v>1.4776195513675073E-3</v>
          </cell>
          <cell r="O462">
            <v>1.1961039431247172E-3</v>
          </cell>
          <cell r="P462">
            <v>2.7662960147725917E-3</v>
          </cell>
        </row>
        <row r="463">
          <cell r="B463" t="str">
            <v>RHNS-SHSTG-CHPWOD</v>
          </cell>
          <cell r="C463" t="str">
            <v>VAR_fin</v>
          </cell>
          <cell r="D463" t="str">
            <v>AUX_RNS-CHPWOD_IN</v>
          </cell>
          <cell r="E463">
            <v>2.1483219177004837E-5</v>
          </cell>
          <cell r="F463">
            <v>1.3310114959855904E-5</v>
          </cell>
          <cell r="G463">
            <v>2.7544101849420817E-5</v>
          </cell>
          <cell r="H463">
            <v>3.6366480766272585E-4</v>
          </cell>
          <cell r="I463">
            <v>3.559540579022228E-4</v>
          </cell>
          <cell r="J463">
            <v>1.3607468912577641E-3</v>
          </cell>
          <cell r="K463">
            <v>8.3994000041655032E-4</v>
          </cell>
          <cell r="L463">
            <v>1.025343062870106E-3</v>
          </cell>
          <cell r="M463">
            <v>9.5402417680437793E-4</v>
          </cell>
          <cell r="N463">
            <v>1.641582875440042E-3</v>
          </cell>
          <cell r="O463">
            <v>1.3289695641392613E-3</v>
          </cell>
          <cell r="P463">
            <v>3.0739301745018759E-3</v>
          </cell>
        </row>
        <row r="464">
          <cell r="B464" t="str">
            <v>RHNS-SHSTG-CHPWOD</v>
          </cell>
          <cell r="C464" t="str">
            <v>VAR_fin</v>
          </cell>
          <cell r="D464" t="str">
            <v>RHNS_LTH_CHPWOD</v>
          </cell>
          <cell r="E464">
            <v>2.1483219177004837E-5</v>
          </cell>
          <cell r="F464">
            <v>1.3310114959855904E-5</v>
          </cell>
          <cell r="G464">
            <v>2.7544101849420817E-5</v>
          </cell>
          <cell r="H464">
            <v>3.6366480766272585E-4</v>
          </cell>
          <cell r="I464">
            <v>3.559540579022228E-4</v>
          </cell>
          <cell r="J464">
            <v>1.3607468912577641E-3</v>
          </cell>
          <cell r="K464">
            <v>8.3994000041655032E-4</v>
          </cell>
          <cell r="L464">
            <v>1.025343062870106E-3</v>
          </cell>
          <cell r="M464">
            <v>9.5402417680437793E-4</v>
          </cell>
          <cell r="N464">
            <v>1.641582875440042E-3</v>
          </cell>
          <cell r="O464">
            <v>1.3289695641392613E-3</v>
          </cell>
          <cell r="P464">
            <v>3.0739301745018759E-3</v>
          </cell>
        </row>
        <row r="465">
          <cell r="B465" t="str">
            <v>RHNS-SHSTG-CHPWOD</v>
          </cell>
          <cell r="C465" t="str">
            <v>VAR_ncap</v>
          </cell>
          <cell r="D465" t="str">
            <v>-</v>
          </cell>
          <cell r="E465">
            <v>4.13753566363338E-4</v>
          </cell>
          <cell r="F465">
            <v>9.5762856831173801E-6</v>
          </cell>
          <cell r="G465">
            <v>1.71146125575462E-5</v>
          </cell>
          <cell r="H465">
            <v>1.47471132753831E-5</v>
          </cell>
          <cell r="I465">
            <v>4.7583570666239399E-4</v>
          </cell>
          <cell r="J465">
            <v>1.9842266116780501E-4</v>
          </cell>
          <cell r="K465">
            <v>3.2440104410807001E-5</v>
          </cell>
          <cell r="L465">
            <v>7.6753089724035102E-4</v>
          </cell>
          <cell r="M465">
            <v>1.7855737947284301E-5</v>
          </cell>
          <cell r="N465">
            <v>5.6995813966662101E-4</v>
          </cell>
          <cell r="O465">
            <v>3.1160758267500301E-4</v>
          </cell>
          <cell r="P465">
            <v>1.3773966765197401E-3</v>
          </cell>
        </row>
        <row r="466">
          <cell r="B466" t="str">
            <v>RHNS-SHSTG-CHPWOD</v>
          </cell>
          <cell r="C466" t="str">
            <v>VAR_cap</v>
          </cell>
          <cell r="D466" t="str">
            <v>-</v>
          </cell>
          <cell r="E466">
            <v>4.13753566363338E-4</v>
          </cell>
          <cell r="F466">
            <v>4.2226752119625823E-4</v>
          </cell>
          <cell r="G466">
            <v>4.3656434729641804E-4</v>
          </cell>
          <cell r="H466">
            <v>4.4668915540087761E-4</v>
          </cell>
          <cell r="I466">
            <v>6.0860994443023516E-4</v>
          </cell>
          <cell r="J466">
            <v>6.8233540166289257E-4</v>
          </cell>
          <cell r="K466">
            <v>6.9992245021924921E-4</v>
          </cell>
          <cell r="L466">
            <v>9.9110703516015232E-4</v>
          </cell>
          <cell r="M466">
            <v>8.2909150693331359E-4</v>
          </cell>
          <cell r="N466">
            <v>1.3447262962903797E-3</v>
          </cell>
          <cell r="O466">
            <v>1.0149744579965568E-3</v>
          </cell>
          <cell r="P466">
            <v>2.2490689952576869E-3</v>
          </cell>
        </row>
        <row r="467">
          <cell r="B467" t="str">
            <v>HPLOIL</v>
          </cell>
          <cell r="C467" t="str">
            <v>VAR_fout</v>
          </cell>
          <cell r="D467" t="str">
            <v>LTH</v>
          </cell>
          <cell r="E467">
            <v>0.18406541070085994</v>
          </cell>
          <cell r="F467">
            <v>0.18585929851745417</v>
          </cell>
          <cell r="G467">
            <v>5.3308541624646086E-2</v>
          </cell>
          <cell r="H467">
            <v>5.3540766215253055E-2</v>
          </cell>
          <cell r="I467">
            <v>3.3221284608494497E-4</v>
          </cell>
          <cell r="J467">
            <v>4.1142207723030576E-5</v>
          </cell>
          <cell r="K467">
            <v>8.7771944974099009E-5</v>
          </cell>
          <cell r="L467">
            <v>2.9734125456487708E-5</v>
          </cell>
        </row>
        <row r="468">
          <cell r="B468" t="str">
            <v>HPLOIL</v>
          </cell>
          <cell r="C468" t="str">
            <v>VAR_fout</v>
          </cell>
          <cell r="D468" t="str">
            <v>CO2_E</v>
          </cell>
          <cell r="E468">
            <v>15.876342922969799</v>
          </cell>
          <cell r="F468">
            <v>16.031072581481698</v>
          </cell>
          <cell r="G468">
            <v>4.5980648093180196</v>
          </cell>
          <cell r="H468">
            <v>4.6180950649841099</v>
          </cell>
          <cell r="I468">
            <v>2.8654623635030099E-2</v>
          </cell>
          <cell r="J468">
            <v>3.5486721591621601E-3</v>
          </cell>
          <cell r="K468">
            <v>7.5706646464365999E-3</v>
          </cell>
          <cell r="L468">
            <v>2.5646816013085898E-3</v>
          </cell>
        </row>
        <row r="469">
          <cell r="B469" t="str">
            <v>HPLOIL</v>
          </cell>
          <cell r="C469" t="str">
            <v>VAR_fin</v>
          </cell>
          <cell r="D469" t="str">
            <v>ELFO</v>
          </cell>
          <cell r="E469">
            <v>0.21541849284897965</v>
          </cell>
          <cell r="F469">
            <v>0.21751794547464934</v>
          </cell>
          <cell r="G469">
            <v>6.2388939068087061E-2</v>
          </cell>
          <cell r="H469">
            <v>6.266072001335285E-2</v>
          </cell>
          <cell r="I469">
            <v>3.8880086343324338E-4</v>
          </cell>
          <cell r="J469">
            <v>4.8150232824452681E-5</v>
          </cell>
          <cell r="K469">
            <v>1.0272272247539485E-4</v>
          </cell>
          <cell r="L469">
            <v>3.4798936245706851E-5</v>
          </cell>
        </row>
        <row r="470">
          <cell r="B470" t="str">
            <v>HPLOIL</v>
          </cell>
          <cell r="C470" t="str">
            <v>VAR_ncap</v>
          </cell>
          <cell r="D470" t="str">
            <v>-</v>
          </cell>
          <cell r="E470">
            <v>2.8133643649819102E-6</v>
          </cell>
          <cell r="F470">
            <v>2.2901003584598598E-6</v>
          </cell>
          <cell r="G470">
            <v>2.3735261986541002E-6</v>
          </cell>
          <cell r="H470">
            <v>2.66171472071444E-6</v>
          </cell>
          <cell r="I470">
            <v>1.57406481984185E-4</v>
          </cell>
          <cell r="J470">
            <v>6.6517224005501904E-6</v>
          </cell>
          <cell r="K470">
            <v>1.7433342237082001E-5</v>
          </cell>
          <cell r="L470">
            <v>1.07084438740074E-4</v>
          </cell>
          <cell r="M470">
            <v>1.4325888940687E-5</v>
          </cell>
          <cell r="N470">
            <v>1.3714354828099599E-4</v>
          </cell>
          <cell r="O470">
            <v>1.13709615574618E-5</v>
          </cell>
          <cell r="P470">
            <v>1.6436830135505699E-5</v>
          </cell>
        </row>
        <row r="471">
          <cell r="B471" t="str">
            <v>HPLOIL</v>
          </cell>
          <cell r="C471" t="str">
            <v>VAR_cap</v>
          </cell>
          <cell r="D471" t="str">
            <v>-</v>
          </cell>
          <cell r="E471">
            <v>2.3716838363635681E-2</v>
          </cell>
          <cell r="F471">
            <v>2.359489720418884E-2</v>
          </cell>
          <cell r="G471">
            <v>1.5120127401020693E-2</v>
          </cell>
          <cell r="H471">
            <v>6.7976125936241114E-3</v>
          </cell>
          <cell r="I471">
            <v>1.6392779044680181E-4</v>
          </cell>
          <cell r="J471">
            <v>1.6734791819300246E-4</v>
          </cell>
          <cell r="K471">
            <v>1.8067648589733818E-4</v>
          </cell>
          <cell r="L471">
            <v>2.8382246998643246E-4</v>
          </cell>
          <cell r="M471">
            <v>1.8628069376400895E-4</v>
          </cell>
          <cell r="N471">
            <v>2.7046645184179241E-4</v>
          </cell>
          <cell r="O471">
            <v>2.6347622091155474E-4</v>
          </cell>
          <cell r="P471">
            <v>1.7088491995412221E-4</v>
          </cell>
        </row>
        <row r="472">
          <cell r="B472" t="str">
            <v>V2G</v>
          </cell>
          <cell r="C472" t="str">
            <v>VAR_fout</v>
          </cell>
          <cell r="D472" t="str">
            <v>ELC35</v>
          </cell>
          <cell r="H472">
            <v>9.059901281489087E-2</v>
          </cell>
          <cell r="I472">
            <v>0.95863428236591386</v>
          </cell>
          <cell r="J472">
            <v>0.81568007754615723</v>
          </cell>
          <cell r="K472">
            <v>0.98604532861236505</v>
          </cell>
          <cell r="L472">
            <v>0.79818597479720277</v>
          </cell>
          <cell r="M472">
            <v>0.75840734222448258</v>
          </cell>
          <cell r="N472">
            <v>0.87046524633730404</v>
          </cell>
          <cell r="O472">
            <v>0.85047943051905273</v>
          </cell>
          <cell r="P472">
            <v>1.0613760411338984</v>
          </cell>
        </row>
        <row r="473">
          <cell r="B473" t="str">
            <v>V2G</v>
          </cell>
          <cell r="C473" t="str">
            <v>VAR_fin</v>
          </cell>
          <cell r="D473" t="str">
            <v>T-ELC-Bus_c_BatSTGout_S1</v>
          </cell>
          <cell r="H473">
            <v>7.3883218368958311E-4</v>
          </cell>
          <cell r="I473">
            <v>4.4900043780234612E-3</v>
          </cell>
          <cell r="J473">
            <v>2.6536858629313707E-3</v>
          </cell>
          <cell r="K473">
            <v>1.9709165791023911E-3</v>
          </cell>
          <cell r="L473">
            <v>2.6048089532749548E-3</v>
          </cell>
          <cell r="M473">
            <v>1.9275752231297067E-3</v>
          </cell>
          <cell r="N473">
            <v>2.9134650328025481E-3</v>
          </cell>
          <cell r="O473">
            <v>2.4945889937426848E-3</v>
          </cell>
          <cell r="P473">
            <v>4.2321992253838737E-3</v>
          </cell>
        </row>
        <row r="474">
          <cell r="B474" t="str">
            <v>V2G</v>
          </cell>
          <cell r="C474" t="str">
            <v>VAR_fin</v>
          </cell>
          <cell r="D474" t="str">
            <v>T-ELC-Bus_c_BatSTGout_S2</v>
          </cell>
          <cell r="H474">
            <v>7.0049748081419381E-4</v>
          </cell>
          <cell r="I474">
            <v>3.1245537999562479E-3</v>
          </cell>
          <cell r="J474">
            <v>2.8780964284199867E-3</v>
          </cell>
          <cell r="K474">
            <v>2.0971218076910572E-3</v>
          </cell>
          <cell r="L474">
            <v>3.2069130488976859E-3</v>
          </cell>
          <cell r="M474">
            <v>1.9882198997156564E-3</v>
          </cell>
          <cell r="N474">
            <v>3.1229207483113191E-3</v>
          </cell>
          <cell r="O474">
            <v>2.6427397432666521E-3</v>
          </cell>
          <cell r="P474">
            <v>4.6124077171268395E-3</v>
          </cell>
        </row>
        <row r="475">
          <cell r="B475" t="str">
            <v>V2G</v>
          </cell>
          <cell r="C475" t="str">
            <v>VAR_fin</v>
          </cell>
          <cell r="D475" t="str">
            <v>T-ELC-Bus_c_BatSTGout_S3</v>
          </cell>
          <cell r="H475">
            <v>1.6011278817880829E-4</v>
          </cell>
          <cell r="I475">
            <v>1.5112241110033257E-3</v>
          </cell>
          <cell r="J475">
            <v>1.4938437671912948E-3</v>
          </cell>
          <cell r="K475">
            <v>1.1855727614344638E-3</v>
          </cell>
          <cell r="L475">
            <v>1.9036393478753068E-3</v>
          </cell>
          <cell r="M475">
            <v>1.2696903656559632E-3</v>
          </cell>
          <cell r="N475">
            <v>1.9179963463054298E-3</v>
          </cell>
          <cell r="O475">
            <v>1.6582799460356152E-3</v>
          </cell>
          <cell r="P475">
            <v>2.4744928866063374E-3</v>
          </cell>
        </row>
        <row r="476">
          <cell r="B476" t="str">
            <v>V2G</v>
          </cell>
          <cell r="C476" t="str">
            <v>VAR_fin</v>
          </cell>
          <cell r="D476" t="str">
            <v>T-ELC-Bus_c_BatSTGout_S4</v>
          </cell>
          <cell r="H476">
            <v>4.1980198840538561E-6</v>
          </cell>
          <cell r="I476">
            <v>8.9461257441064153E-6</v>
          </cell>
          <cell r="J476">
            <v>1.0562640456459746E-4</v>
          </cell>
          <cell r="K476">
            <v>1.4191154015364397E-4</v>
          </cell>
          <cell r="L476">
            <v>2.8455673148723525E-4</v>
          </cell>
          <cell r="M476">
            <v>2.5239592728935228E-4</v>
          </cell>
          <cell r="N476">
            <v>2.8689086283779247E-4</v>
          </cell>
          <cell r="O476">
            <v>3.5120043230212332E-4</v>
          </cell>
          <cell r="P476">
            <v>5.388791733494751E-4</v>
          </cell>
        </row>
        <row r="477">
          <cell r="B477" t="str">
            <v>V2G</v>
          </cell>
          <cell r="C477" t="str">
            <v>VAR_fin</v>
          </cell>
          <cell r="D477" t="str">
            <v>T-ELC-car-BatSTGOut_S1</v>
          </cell>
          <cell r="H477">
            <v>1.3670665440740476E-2</v>
          </cell>
          <cell r="I477">
            <v>0.24933907981667455</v>
          </cell>
          <cell r="J477">
            <v>0.3197931130601987</v>
          </cell>
          <cell r="K477">
            <v>0.37740822339432811</v>
          </cell>
          <cell r="L477">
            <v>0.26310678584278518</v>
          </cell>
          <cell r="M477">
            <v>0.23369969727072651</v>
          </cell>
          <cell r="N477">
            <v>0.2656759162617513</v>
          </cell>
          <cell r="O477">
            <v>0.28300472843625962</v>
          </cell>
          <cell r="P477">
            <v>0.3159049367507194</v>
          </cell>
        </row>
        <row r="478">
          <cell r="B478" t="str">
            <v>V2G</v>
          </cell>
          <cell r="C478" t="str">
            <v>VAR_fin</v>
          </cell>
          <cell r="D478" t="str">
            <v>T-ELC-car-BatSTGOut_S2</v>
          </cell>
          <cell r="H478">
            <v>1.2186381819131561E-2</v>
          </cell>
          <cell r="I478">
            <v>0.11497643687435266</v>
          </cell>
          <cell r="J478">
            <v>0.12153925750079664</v>
          </cell>
          <cell r="K478">
            <v>0.13386788408027969</v>
          </cell>
          <cell r="L478">
            <v>0.11866969493286848</v>
          </cell>
          <cell r="M478">
            <v>9.180775237885537E-2</v>
          </cell>
          <cell r="N478">
            <v>0.12107398020805336</v>
          </cell>
          <cell r="O478">
            <v>0.11581233523585176</v>
          </cell>
          <cell r="P478">
            <v>0.13614019322566376</v>
          </cell>
        </row>
        <row r="479">
          <cell r="B479" t="str">
            <v>V2G</v>
          </cell>
          <cell r="C479" t="str">
            <v>VAR_fin</v>
          </cell>
          <cell r="D479" t="str">
            <v>T-ELC-car-BatSTGOut_S3</v>
          </cell>
          <cell r="H479">
            <v>1.4162897676541478E-2</v>
          </cell>
          <cell r="I479">
            <v>0.20344607938756526</v>
          </cell>
          <cell r="J479">
            <v>0.12528898281485837</v>
          </cell>
          <cell r="K479">
            <v>0.16412456842206263</v>
          </cell>
          <cell r="L479">
            <v>0.11650496487482515</v>
          </cell>
          <cell r="M479">
            <v>8.8115194765627181E-2</v>
          </cell>
          <cell r="N479">
            <v>0.12084055867256992</v>
          </cell>
          <cell r="O479">
            <v>0.11332158486566403</v>
          </cell>
          <cell r="P479">
            <v>0.11880909325229952</v>
          </cell>
        </row>
        <row r="480">
          <cell r="B480" t="str">
            <v>V2G</v>
          </cell>
          <cell r="C480" t="str">
            <v>VAR_fin</v>
          </cell>
          <cell r="D480" t="str">
            <v>T-ELC-car-BatSTGOut_S4</v>
          </cell>
          <cell r="H480">
            <v>1.3747521122468111E-2</v>
          </cell>
          <cell r="I480">
            <v>0.11984731912828464</v>
          </cell>
          <cell r="J480">
            <v>0.11829582767509103</v>
          </cell>
          <cell r="K480">
            <v>0.13024841220772415</v>
          </cell>
          <cell r="L480">
            <v>0.11892499780412805</v>
          </cell>
          <cell r="M480">
            <v>9.1816746034437832E-2</v>
          </cell>
          <cell r="N480">
            <v>0.11957639759351076</v>
          </cell>
          <cell r="O480">
            <v>0.11770915281812386</v>
          </cell>
          <cell r="P480">
            <v>0.13446022070741226</v>
          </cell>
        </row>
        <row r="481">
          <cell r="B481" t="str">
            <v>V2G</v>
          </cell>
          <cell r="C481" t="str">
            <v>VAR_fin</v>
          </cell>
          <cell r="D481" t="str">
            <v>T-ELC-car-PlgSTGOut_S1</v>
          </cell>
          <cell r="H481">
            <v>1.7246720317985547E-4</v>
          </cell>
          <cell r="I481">
            <v>3.7004399315697508E-4</v>
          </cell>
          <cell r="J481">
            <v>2.7541133201226066E-4</v>
          </cell>
          <cell r="K481">
            <v>7.8753791350537881E-4</v>
          </cell>
          <cell r="L481">
            <v>7.3911902871839062E-4</v>
          </cell>
          <cell r="M481">
            <v>3.6816488352252865E-3</v>
          </cell>
          <cell r="N481">
            <v>4.3609200179813862E-3</v>
          </cell>
          <cell r="O481">
            <v>3.6882020341624101E-3</v>
          </cell>
          <cell r="P481">
            <v>2.7123255303821625E-3</v>
          </cell>
        </row>
        <row r="482">
          <cell r="B482" t="str">
            <v>V2G</v>
          </cell>
          <cell r="C482" t="str">
            <v>VAR_fin</v>
          </cell>
          <cell r="D482" t="str">
            <v>T-ELC-car-PlgSTGOut_S2</v>
          </cell>
          <cell r="H482">
            <v>5.1591428571563019E-5</v>
          </cell>
          <cell r="I482">
            <v>2.2664833507142336E-4</v>
          </cell>
          <cell r="J482">
            <v>9.2821373582092871E-4</v>
          </cell>
          <cell r="K482">
            <v>6.1853767059790767E-4</v>
          </cell>
          <cell r="L482">
            <v>1.367223966153518E-3</v>
          </cell>
          <cell r="M482">
            <v>1.1814319442691296E-3</v>
          </cell>
          <cell r="N482">
            <v>2.180165607603203E-3</v>
          </cell>
          <cell r="O482">
            <v>2.3586962221334449E-3</v>
          </cell>
          <cell r="P482">
            <v>3.7602187498633898E-3</v>
          </cell>
        </row>
        <row r="483">
          <cell r="B483" t="str">
            <v>V2G</v>
          </cell>
          <cell r="C483" t="str">
            <v>VAR_fin</v>
          </cell>
          <cell r="D483" t="str">
            <v>T-ELC-car-PlgSTGOut_S3</v>
          </cell>
          <cell r="H483">
            <v>3.0016215848929956E-2</v>
          </cell>
          <cell r="I483">
            <v>0.23392698557512148</v>
          </cell>
          <cell r="J483">
            <v>8.5437675828051368E-2</v>
          </cell>
          <cell r="K483">
            <v>0.13912129614250499</v>
          </cell>
          <cell r="L483">
            <v>0.10685792116214728</v>
          </cell>
          <cell r="M483">
            <v>8.1545278625739098E-2</v>
          </cell>
          <cell r="N483">
            <v>3.4914314401587303E-3</v>
          </cell>
          <cell r="O483">
            <v>3.114257045301719E-3</v>
          </cell>
          <cell r="P483">
            <v>1.8049518666419485E-3</v>
          </cell>
        </row>
        <row r="484">
          <cell r="B484" t="str">
            <v>V2G</v>
          </cell>
          <cell r="C484" t="str">
            <v>VAR_fin</v>
          </cell>
          <cell r="D484" t="str">
            <v>T-ELC-TWSTGout_S1</v>
          </cell>
          <cell r="H484">
            <v>6.8334899720999401E-4</v>
          </cell>
          <cell r="I484">
            <v>1.5360926576092854E-3</v>
          </cell>
          <cell r="J484">
            <v>1.278025110363233E-3</v>
          </cell>
          <cell r="K484">
            <v>1.0306034173578108E-3</v>
          </cell>
          <cell r="L484">
            <v>1.4481024048468535E-3</v>
          </cell>
          <cell r="M484">
            <v>6.8947820848692942E-4</v>
          </cell>
          <cell r="N484">
            <v>1.4704386019170656E-3</v>
          </cell>
          <cell r="O484">
            <v>1.0805671858430497E-3</v>
          </cell>
          <cell r="P484">
            <v>2.829490722244686E-3</v>
          </cell>
        </row>
        <row r="485">
          <cell r="B485" t="str">
            <v>V2G</v>
          </cell>
          <cell r="C485" t="str">
            <v>VAR_fin</v>
          </cell>
          <cell r="D485" t="str">
            <v>T-ELC-car-PlgSTGOut_S4</v>
          </cell>
          <cell r="H485">
            <v>4.2989659752244479E-5</v>
          </cell>
          <cell r="I485">
            <v>4.8597258024348221E-4</v>
          </cell>
          <cell r="J485">
            <v>3.9851590132707971E-3</v>
          </cell>
          <cell r="K485">
            <v>4.238020578027934E-3</v>
          </cell>
          <cell r="L485">
            <v>3.8719222059540688E-3</v>
          </cell>
          <cell r="M485">
            <v>0.12521210427361076</v>
          </cell>
          <cell r="N485">
            <v>0.16092827807391377</v>
          </cell>
          <cell r="O485">
            <v>0.15058400206985692</v>
          </cell>
          <cell r="P485">
            <v>0.2298834698747515</v>
          </cell>
        </row>
        <row r="486">
          <cell r="B486" t="str">
            <v>V2G</v>
          </cell>
          <cell r="C486" t="str">
            <v>VAR_fin</v>
          </cell>
          <cell r="D486" t="str">
            <v>T-ELC-TWSTGout_S2</v>
          </cell>
          <cell r="H486">
            <v>9.7476337925995896E-4</v>
          </cell>
          <cell r="I486">
            <v>1.8155373757028472E-3</v>
          </cell>
          <cell r="J486">
            <v>1.6712466812640139E-3</v>
          </cell>
          <cell r="K486">
            <v>1.5521043186832934E-3</v>
          </cell>
          <cell r="L486">
            <v>3.2118055433993649E-3</v>
          </cell>
          <cell r="M486">
            <v>2.8366880085066632E-3</v>
          </cell>
          <cell r="N486">
            <v>4.5746721337023575E-3</v>
          </cell>
          <cell r="O486">
            <v>3.5096462550533204E-3</v>
          </cell>
          <cell r="P486">
            <v>7.7055532016167471E-3</v>
          </cell>
        </row>
        <row r="487">
          <cell r="B487" t="str">
            <v>V2G</v>
          </cell>
          <cell r="C487" t="str">
            <v>VAR_fin</v>
          </cell>
          <cell r="D487" t="str">
            <v>T-ELC-TWSTGout_S3</v>
          </cell>
          <cell r="H487">
            <v>1.2544426102536253E-3</v>
          </cell>
          <cell r="I487">
            <v>3.0017072130692855E-3</v>
          </cell>
          <cell r="J487">
            <v>2.8426011280079937E-3</v>
          </cell>
          <cell r="K487">
            <v>2.4500310709018769E-3</v>
          </cell>
          <cell r="L487">
            <v>5.2926501122695264E-3</v>
          </cell>
          <cell r="M487">
            <v>4.0479277279067581E-3</v>
          </cell>
          <cell r="N487">
            <v>5.795225584523383E-3</v>
          </cell>
          <cell r="O487">
            <v>5.7229881514127764E-3</v>
          </cell>
          <cell r="P487">
            <v>1.0981011363789699E-2</v>
          </cell>
        </row>
        <row r="488">
          <cell r="B488" t="str">
            <v>V2G</v>
          </cell>
          <cell r="C488" t="str">
            <v>VAR_fin</v>
          </cell>
          <cell r="D488" t="str">
            <v>T-ELC-TWSTGout_S4</v>
          </cell>
          <cell r="H488">
            <v>1.5529777505657316E-3</v>
          </cell>
          <cell r="I488">
            <v>3.1188752716980622E-3</v>
          </cell>
          <cell r="J488">
            <v>3.2184826130457738E-3</v>
          </cell>
          <cell r="K488">
            <v>3.3118687302394374E-3</v>
          </cell>
          <cell r="L488">
            <v>6.3115645188147702E-3</v>
          </cell>
          <cell r="M488">
            <v>5.0582849307819599E-3</v>
          </cell>
          <cell r="N488">
            <v>7.6079872987122599E-3</v>
          </cell>
          <cell r="O488">
            <v>7.4366379593843179E-3</v>
          </cell>
          <cell r="P488">
            <v>1.4370785342613062E-2</v>
          </cell>
        </row>
        <row r="489">
          <cell r="B489" t="str">
            <v>V2G</v>
          </cell>
          <cell r="C489" t="str">
            <v>VAR_fin</v>
          </cell>
          <cell r="D489" t="str">
            <v>T-ELC-Bus_u_BatSTGout_S1</v>
          </cell>
          <cell r="H489">
            <v>3.5738017500490466E-5</v>
          </cell>
          <cell r="I489">
            <v>6.4918982048793377E-5</v>
          </cell>
          <cell r="J489">
            <v>5.6595921303949569E-5</v>
          </cell>
          <cell r="K489">
            <v>7.0615190304651283E-5</v>
          </cell>
          <cell r="L489">
            <v>1.9170988065238191E-4</v>
          </cell>
          <cell r="M489">
            <v>1.0803143027024959E-4</v>
          </cell>
          <cell r="N489">
            <v>2.1855912983928879E-4</v>
          </cell>
          <cell r="O489">
            <v>1.5932171929474044E-4</v>
          </cell>
          <cell r="P489">
            <v>3.9537193909341609E-4</v>
          </cell>
        </row>
        <row r="490">
          <cell r="B490" t="str">
            <v>V2G</v>
          </cell>
          <cell r="C490" t="str">
            <v>VAR_fin</v>
          </cell>
          <cell r="D490" t="str">
            <v>T-ELC-Bus_u_BatSTGout_S2</v>
          </cell>
          <cell r="H490">
            <v>2.9038685660099375E-5</v>
          </cell>
          <cell r="I490">
            <v>5.4890897093144275E-5</v>
          </cell>
          <cell r="J490">
            <v>4.8693846843816537E-5</v>
          </cell>
          <cell r="K490">
            <v>6.25089047278165E-5</v>
          </cell>
          <cell r="L490">
            <v>1.7053705357842914E-4</v>
          </cell>
          <cell r="M490">
            <v>9.9380647639349783E-5</v>
          </cell>
          <cell r="N490">
            <v>2.0341729581637574E-4</v>
          </cell>
          <cell r="O490">
            <v>1.4703264644003714E-4</v>
          </cell>
          <cell r="P490">
            <v>3.734342570034969E-4</v>
          </cell>
        </row>
        <row r="491">
          <cell r="B491" t="str">
            <v>V2G</v>
          </cell>
          <cell r="C491" t="str">
            <v>VAR_fin</v>
          </cell>
          <cell r="D491" t="str">
            <v>T-ELC-Bus_u_BatSTGout_S3</v>
          </cell>
          <cell r="H491">
            <v>1.6593822795100799E-5</v>
          </cell>
          <cell r="I491">
            <v>2.6782052572720857E-5</v>
          </cell>
          <cell r="J491">
            <v>2.6241414606540836E-5</v>
          </cell>
          <cell r="K491">
            <v>3.5483394893256907E-5</v>
          </cell>
          <cell r="L491">
            <v>9.0817089599877696E-5</v>
          </cell>
          <cell r="M491">
            <v>5.3209709446670944E-5</v>
          </cell>
          <cell r="N491">
            <v>8.8939450130453727E-5</v>
          </cell>
          <cell r="O491">
            <v>7.1520608446638389E-5</v>
          </cell>
          <cell r="P491">
            <v>1.5847717444033969E-4</v>
          </cell>
        </row>
        <row r="492">
          <cell r="B492" t="str">
            <v>V2G</v>
          </cell>
          <cell r="C492" t="str">
            <v>VAR_fin</v>
          </cell>
          <cell r="D492" t="str">
            <v>T-ELC-Bus_u_BatSTGout_S4</v>
          </cell>
          <cell r="H492">
            <v>3.8736457149763096E-5</v>
          </cell>
          <cell r="I492">
            <v>2.4555529636251534E-3</v>
          </cell>
          <cell r="J492">
            <v>7.7295918881225826E-5</v>
          </cell>
          <cell r="K492">
            <v>8.3977977796096897E-5</v>
          </cell>
          <cell r="L492">
            <v>1.9686976449039361E-4</v>
          </cell>
          <cell r="M492">
            <v>1.3922851132958436E-4</v>
          </cell>
          <cell r="N492">
            <v>1.9375039858933858E-4</v>
          </cell>
          <cell r="O492">
            <v>1.9783695667648985E-4</v>
          </cell>
          <cell r="P492">
            <v>3.5340029382224352E-4</v>
          </cell>
        </row>
        <row r="493">
          <cell r="B493" t="str">
            <v>V2G</v>
          </cell>
          <cell r="C493" t="str">
            <v>VAR_fin</v>
          </cell>
          <cell r="D493" t="str">
            <v>T-ELC-LGV_BatSTGout</v>
          </cell>
          <cell r="H493">
            <v>1.798112676566914E-4</v>
          </cell>
          <cell r="I493">
            <v>2.2520465717723663E-4</v>
          </cell>
          <cell r="J493">
            <v>1.8081323045122301E-4</v>
          </cell>
          <cell r="K493">
            <v>1.9043007868296084E-4</v>
          </cell>
          <cell r="L493">
            <v>4.7200191480366234E-4</v>
          </cell>
          <cell r="M493">
            <v>2.3158249158598346E-4</v>
          </cell>
          <cell r="N493">
            <v>4.6735560271218244E-4</v>
          </cell>
          <cell r="O493">
            <v>3.472474714452237E-4</v>
          </cell>
          <cell r="P493">
            <v>8.0367301450373076E-4</v>
          </cell>
        </row>
        <row r="494">
          <cell r="B494" t="str">
            <v>V2G</v>
          </cell>
          <cell r="C494" t="str">
            <v>VAR_fin</v>
          </cell>
          <cell r="D494" t="str">
            <v>T-ELC-HGV_BatSTGout</v>
          </cell>
          <cell r="H494">
            <v>1.8963742774553242E-4</v>
          </cell>
          <cell r="I494">
            <v>1.4592952559867003E-2</v>
          </cell>
          <cell r="J494">
            <v>2.3617855186880882E-2</v>
          </cell>
          <cell r="K494">
            <v>2.1461392138235585E-2</v>
          </cell>
          <cell r="L494">
            <v>4.2778585165126115E-2</v>
          </cell>
          <cell r="M494">
            <v>2.2661781511017748E-2</v>
          </cell>
          <cell r="N494">
            <v>4.3502360062793601E-2</v>
          </cell>
          <cell r="O494">
            <v>3.5085373671275864E-2</v>
          </cell>
          <cell r="P494">
            <v>6.809905719969403E-2</v>
          </cell>
        </row>
        <row r="495">
          <cell r="B495" t="str">
            <v>V2G</v>
          </cell>
          <cell r="C495" t="str">
            <v>VAR_ncap</v>
          </cell>
          <cell r="D495" t="str">
            <v>-</v>
          </cell>
          <cell r="H495">
            <v>2.95119357078505E-2</v>
          </cell>
          <cell r="I495">
            <v>1.0551433386267901</v>
          </cell>
          <cell r="J495">
            <v>1.0769174491350599</v>
          </cell>
          <cell r="K495">
            <v>0.86651425709966001</v>
          </cell>
          <cell r="L495">
            <v>2.1535871992679699E-5</v>
          </cell>
          <cell r="M495">
            <v>0.56034071167222599</v>
          </cell>
          <cell r="N495">
            <v>0.98892137959989901</v>
          </cell>
          <cell r="O495">
            <v>0.245172106223876</v>
          </cell>
          <cell r="P495">
            <v>0.62627035626819305</v>
          </cell>
        </row>
        <row r="496">
          <cell r="B496" t="str">
            <v>V2G</v>
          </cell>
          <cell r="C496" t="str">
            <v>VAR_cap</v>
          </cell>
          <cell r="D496" t="str">
            <v>-</v>
          </cell>
          <cell r="H496">
            <v>2.95119357078505E-2</v>
          </cell>
          <cell r="I496">
            <v>1.0846540418065003</v>
          </cell>
          <cell r="J496">
            <v>2.1559547057053958</v>
          </cell>
          <cell r="K496">
            <v>2.9985722632251131</v>
          </cell>
          <cell r="L496">
            <v>1.9434416959085308</v>
          </cell>
          <cell r="M496">
            <v>1.4775327806714214</v>
          </cell>
          <cell r="N496">
            <v>1.5492782526507618</v>
          </cell>
          <cell r="O496">
            <v>1.6167951119533004</v>
          </cell>
          <cell r="P496">
            <v>1.8603570223668655</v>
          </cell>
        </row>
        <row r="497">
          <cell r="B497" t="str">
            <v>D-EBIO</v>
          </cell>
          <cell r="C497" t="str">
            <v>VAR_fout</v>
          </cell>
          <cell r="D497" t="str">
            <v>EBIO</v>
          </cell>
          <cell r="E497">
            <v>1.1839506978969476</v>
          </cell>
          <cell r="F497">
            <v>1.1839495550938168</v>
          </cell>
          <cell r="G497">
            <v>1.1839497559776067</v>
          </cell>
          <cell r="H497">
            <v>1.183949810993344</v>
          </cell>
          <cell r="I497">
            <v>1.1839505622752187</v>
          </cell>
          <cell r="J497">
            <v>1.1839505934025112</v>
          </cell>
          <cell r="K497">
            <v>1.1839481551046391</v>
          </cell>
          <cell r="L497">
            <v>1.1839486990106223</v>
          </cell>
          <cell r="M497">
            <v>1.1839473138624201</v>
          </cell>
          <cell r="N497">
            <v>7.5782750133308081</v>
          </cell>
          <cell r="O497">
            <v>10.301307715973135</v>
          </cell>
          <cell r="P497">
            <v>12.504472265258713</v>
          </cell>
        </row>
        <row r="498">
          <cell r="B498" t="str">
            <v>D-EBIO</v>
          </cell>
          <cell r="C498" t="str">
            <v>VAR_fin</v>
          </cell>
          <cell r="D498" t="str">
            <v>BIO</v>
          </cell>
          <cell r="E498">
            <v>1.1839506978969476</v>
          </cell>
          <cell r="F498">
            <v>1.1839495550938168</v>
          </cell>
          <cell r="G498">
            <v>1.1839497559776067</v>
          </cell>
          <cell r="H498">
            <v>1.183949810993344</v>
          </cell>
          <cell r="I498">
            <v>1.1839505622752187</v>
          </cell>
          <cell r="J498">
            <v>1.1839505934025112</v>
          </cell>
          <cell r="K498">
            <v>1.1839481551046391</v>
          </cell>
          <cell r="L498">
            <v>1.1839486990106223</v>
          </cell>
          <cell r="M498">
            <v>1.1839473138624201</v>
          </cell>
          <cell r="N498">
            <v>7.5782750133308081</v>
          </cell>
          <cell r="O498">
            <v>10.301307715973135</v>
          </cell>
          <cell r="P498">
            <v>12.504472265258713</v>
          </cell>
        </row>
        <row r="499">
          <cell r="B499" t="str">
            <v>G-INTC3</v>
          </cell>
          <cell r="C499" t="str">
            <v>VAR_fout</v>
          </cell>
          <cell r="D499" t="str">
            <v>ELC35</v>
          </cell>
          <cell r="E499">
            <v>142.90255387815131</v>
          </cell>
          <cell r="F499">
            <v>105.78773379716002</v>
          </cell>
          <cell r="G499">
            <v>101.42863329900328</v>
          </cell>
          <cell r="H499">
            <v>118.59851406944566</v>
          </cell>
          <cell r="I499">
            <v>92.767153866400506</v>
          </cell>
          <cell r="J499">
            <v>139.48921099654646</v>
          </cell>
          <cell r="K499">
            <v>89.861683913501651</v>
          </cell>
          <cell r="L499">
            <v>161.00267421587742</v>
          </cell>
          <cell r="M499">
            <v>120.01215770192988</v>
          </cell>
          <cell r="N499">
            <v>120.80143710715497</v>
          </cell>
          <cell r="O499">
            <v>120.45533034997398</v>
          </cell>
          <cell r="P499">
            <v>115.23527048232889</v>
          </cell>
        </row>
        <row r="500">
          <cell r="B500" t="str">
            <v>G-INTC3</v>
          </cell>
          <cell r="C500" t="str">
            <v>VAR_fout</v>
          </cell>
          <cell r="D500" t="str">
            <v>ELC3</v>
          </cell>
          <cell r="E500">
            <v>32.767897093200467</v>
          </cell>
          <cell r="F500">
            <v>69.348741505216921</v>
          </cell>
          <cell r="G500">
            <v>68.054071967239068</v>
          </cell>
          <cell r="H500">
            <v>41.363555965495948</v>
          </cell>
          <cell r="I500">
            <v>79.559388182716688</v>
          </cell>
          <cell r="J500">
            <v>32.838182863660734</v>
          </cell>
          <cell r="K500">
            <v>80.573903259539534</v>
          </cell>
          <cell r="L500">
            <v>34.06010222358023</v>
          </cell>
          <cell r="M500">
            <v>74.899535774189616</v>
          </cell>
          <cell r="N500">
            <v>76.152401220119643</v>
          </cell>
          <cell r="O500">
            <v>72.760508905706416</v>
          </cell>
          <cell r="P500">
            <v>72.022753105401137</v>
          </cell>
        </row>
        <row r="501">
          <cell r="B501" t="str">
            <v>G-INTC3</v>
          </cell>
          <cell r="C501" t="str">
            <v>VAR_fout</v>
          </cell>
          <cell r="D501" t="str">
            <v>ELC</v>
          </cell>
          <cell r="E501">
            <v>7.2933983524239177E-3</v>
          </cell>
          <cell r="F501">
            <v>7.3668669566713313E-4</v>
          </cell>
          <cell r="G501">
            <v>1.0263071979960694E-3</v>
          </cell>
          <cell r="H501">
            <v>0.16143156710976198</v>
          </cell>
          <cell r="I501">
            <v>0.11940924503405383</v>
          </cell>
          <cell r="J501">
            <v>8.4492555847992465E-2</v>
          </cell>
          <cell r="K501">
            <v>0.58001199770734846</v>
          </cell>
          <cell r="L501">
            <v>3.6316286921086491E-3</v>
          </cell>
          <cell r="M501">
            <v>3.9586980053149624E-2</v>
          </cell>
          <cell r="N501">
            <v>6.7098943805661754E-2</v>
          </cell>
          <cell r="O501">
            <v>6.6422066989139897E-2</v>
          </cell>
          <cell r="P501">
            <v>7.6826985122217487E-2</v>
          </cell>
        </row>
        <row r="502">
          <cell r="B502" t="str">
            <v>G-INTC3</v>
          </cell>
          <cell r="C502" t="str">
            <v>VAR_fin</v>
          </cell>
          <cell r="D502" t="str">
            <v>ELC13</v>
          </cell>
          <cell r="E502">
            <v>179.35799497025343</v>
          </cell>
          <cell r="F502">
            <v>183.39091350309266</v>
          </cell>
          <cell r="G502">
            <v>176.88785364188078</v>
          </cell>
          <cell r="H502">
            <v>166.20847797466087</v>
          </cell>
          <cell r="I502">
            <v>178.02954273873439</v>
          </cell>
          <cell r="J502">
            <v>177.03534490802517</v>
          </cell>
          <cell r="K502">
            <v>174.66056374260441</v>
          </cell>
          <cell r="L502">
            <v>198.16201443982868</v>
          </cell>
          <cell r="M502">
            <v>198.04506671140325</v>
          </cell>
          <cell r="N502">
            <v>200.14756801849367</v>
          </cell>
          <cell r="O502">
            <v>196.34956101960273</v>
          </cell>
          <cell r="P502">
            <v>190.30776762408559</v>
          </cell>
        </row>
        <row r="503">
          <cell r="B503" t="str">
            <v>G-INTC3</v>
          </cell>
          <cell r="C503" t="str">
            <v>VAR_ncap</v>
          </cell>
          <cell r="D503" t="str">
            <v>-</v>
          </cell>
          <cell r="E503">
            <v>3.2912463895693497E-8</v>
          </cell>
          <cell r="F503">
            <v>3.4375582744606198E-8</v>
          </cell>
          <cell r="G503">
            <v>3.9095615008472898E-8</v>
          </cell>
          <cell r="H503">
            <v>4.7907965904013502E-8</v>
          </cell>
          <cell r="I503">
            <v>6.2164854162122703E-8</v>
          </cell>
          <cell r="J503">
            <v>8.5026451661502799E-8</v>
          </cell>
          <cell r="K503">
            <v>1.1511769109828E-7</v>
          </cell>
          <cell r="L503">
            <v>1.8171980217396401E-7</v>
          </cell>
          <cell r="M503">
            <v>2.23548873418074E-7</v>
          </cell>
          <cell r="N503">
            <v>8.99348485819146E-7</v>
          </cell>
        </row>
        <row r="504">
          <cell r="B504" t="str">
            <v>G-INTC3</v>
          </cell>
          <cell r="C504" t="str">
            <v>VAR_cap</v>
          </cell>
          <cell r="D504" t="str">
            <v>-</v>
          </cell>
          <cell r="E504">
            <v>13.914190167241101</v>
          </cell>
          <cell r="F504">
            <v>13.914190167241101</v>
          </cell>
          <cell r="G504">
            <v>13.914190167241101</v>
          </cell>
          <cell r="H504">
            <v>13.914190199357453</v>
          </cell>
          <cell r="I504">
            <v>13.914190285161856</v>
          </cell>
          <cell r="J504">
            <v>13.914190321532729</v>
          </cell>
          <cell r="K504">
            <v>13.914190385997712</v>
          </cell>
          <cell r="L504">
            <v>13.914190468724033</v>
          </cell>
          <cell r="M504">
            <v>13.914190566153422</v>
          </cell>
          <cell r="N504">
            <v>13.914190819396092</v>
          </cell>
          <cell r="O504">
            <v>13.9141909891104</v>
          </cell>
          <cell r="P504">
            <v>13.914191888458886</v>
          </cell>
        </row>
        <row r="505">
          <cell r="B505" t="str">
            <v>HPLBIO</v>
          </cell>
          <cell r="C505" t="str">
            <v>VAR_fout</v>
          </cell>
          <cell r="D505" t="str">
            <v>LTH</v>
          </cell>
          <cell r="E505">
            <v>0.90177482765781425</v>
          </cell>
          <cell r="F505">
            <v>0.90177395722368281</v>
          </cell>
          <cell r="G505">
            <v>0.9017741102300082</v>
          </cell>
          <cell r="H505">
            <v>0.90177415213361656</v>
          </cell>
          <cell r="I505">
            <v>0.90177472435937367</v>
          </cell>
          <cell r="J505">
            <v>0.90177474806796853</v>
          </cell>
          <cell r="K505">
            <v>0.90177289089972223</v>
          </cell>
          <cell r="L505">
            <v>0.90177330517434007</v>
          </cell>
          <cell r="M505">
            <v>0.90177225015424201</v>
          </cell>
          <cell r="N505">
            <v>5.7721133626839078</v>
          </cell>
          <cell r="O505">
            <v>7.8461544105870633</v>
          </cell>
          <cell r="P505">
            <v>9.5242296338737251</v>
          </cell>
        </row>
        <row r="506">
          <cell r="B506" t="str">
            <v>HPLBIO</v>
          </cell>
          <cell r="C506" t="str">
            <v>VAR_fin</v>
          </cell>
          <cell r="D506" t="str">
            <v>EBIO</v>
          </cell>
          <cell r="E506">
            <v>1.1839506978969476</v>
          </cell>
          <cell r="F506">
            <v>1.1839495550938168</v>
          </cell>
          <cell r="G506">
            <v>1.1839497559776067</v>
          </cell>
          <cell r="H506">
            <v>1.183949810993344</v>
          </cell>
          <cell r="I506">
            <v>1.1839505622752187</v>
          </cell>
          <cell r="J506">
            <v>1.1839505934025112</v>
          </cell>
          <cell r="K506">
            <v>1.1839481551046391</v>
          </cell>
          <cell r="L506">
            <v>1.1839486990106223</v>
          </cell>
          <cell r="M506">
            <v>1.1839473138624201</v>
          </cell>
          <cell r="N506">
            <v>7.5782750133308081</v>
          </cell>
          <cell r="O506">
            <v>10.301307715973135</v>
          </cell>
          <cell r="P506">
            <v>12.504472265258713</v>
          </cell>
        </row>
        <row r="507">
          <cell r="B507" t="str">
            <v>HPLBIO</v>
          </cell>
          <cell r="C507" t="str">
            <v>VAR_ncap</v>
          </cell>
          <cell r="D507" t="str">
            <v>-</v>
          </cell>
          <cell r="E507">
            <v>4.4838047756901898E-6</v>
          </cell>
          <cell r="F507">
            <v>3.2761685433329301E-6</v>
          </cell>
          <cell r="G507">
            <v>3.8206601092243101E-6</v>
          </cell>
          <cell r="H507">
            <v>6.2924110931294602E-2</v>
          </cell>
          <cell r="I507">
            <v>5.1449471083954298E-2</v>
          </cell>
          <cell r="J507">
            <v>7.3870172204830696E-6</v>
          </cell>
          <cell r="K507">
            <v>3.20230744064917E-2</v>
          </cell>
          <cell r="L507">
            <v>5.2102171804942102E-2</v>
          </cell>
          <cell r="M507">
            <v>3.6642858512730601E-2</v>
          </cell>
          <cell r="N507">
            <v>0.61137061834231998</v>
          </cell>
          <cell r="O507">
            <v>0.29509094805619501</v>
          </cell>
          <cell r="P507">
            <v>0.26494973875750299</v>
          </cell>
        </row>
        <row r="508">
          <cell r="B508" t="str">
            <v>HPLBIO</v>
          </cell>
          <cell r="C508" t="str">
            <v>VAR_cap</v>
          </cell>
          <cell r="D508" t="str">
            <v>-</v>
          </cell>
          <cell r="E508">
            <v>0.11438372434899031</v>
          </cell>
          <cell r="F508">
            <v>0.11438479705919652</v>
          </cell>
          <cell r="G508">
            <v>0.11438674853790941</v>
          </cell>
          <cell r="H508">
            <v>0.11438089441011884</v>
          </cell>
          <cell r="I508">
            <v>0.11438143108271538</v>
          </cell>
          <cell r="J508">
            <v>0.11438258149745527</v>
          </cell>
          <cell r="K508">
            <v>0.12645285980071261</v>
          </cell>
          <cell r="L508">
            <v>0.13557736510392915</v>
          </cell>
          <cell r="M508">
            <v>0.13638689090198652</v>
          </cell>
          <cell r="N508">
            <v>0.73213258299690542</v>
          </cell>
          <cell r="O508">
            <v>0.99520059832475904</v>
          </cell>
          <cell r="P508">
            <v>1.2080456757289209</v>
          </cell>
        </row>
        <row r="509">
          <cell r="B509" t="str">
            <v>ENUC_LRG_BMGL</v>
          </cell>
          <cell r="C509" t="str">
            <v>VAR_fout</v>
          </cell>
          <cell r="D509" t="str">
            <v>LTH</v>
          </cell>
          <cell r="K509">
            <v>2.7643873475282462E-2</v>
          </cell>
          <cell r="L509">
            <v>9.0494538945358804E-2</v>
          </cell>
          <cell r="M509">
            <v>9.084798134480436E-2</v>
          </cell>
          <cell r="N509">
            <v>7.8495687477270079E-2</v>
          </cell>
          <cell r="O509">
            <v>7.1070577915584132E-2</v>
          </cell>
          <cell r="P509">
            <v>6.8745724979271575E-2</v>
          </cell>
        </row>
        <row r="510">
          <cell r="B510" t="str">
            <v>ENUC_LRG_BMGL</v>
          </cell>
          <cell r="C510" t="str">
            <v>VAR_fout</v>
          </cell>
          <cell r="D510" t="str">
            <v>ELC</v>
          </cell>
          <cell r="K510">
            <v>2.2564986832124958E-2</v>
          </cell>
          <cell r="L510">
            <v>0.15277998418865454</v>
          </cell>
          <cell r="M510">
            <v>0.15153217659925458</v>
          </cell>
          <cell r="N510">
            <v>0.15477682000633947</v>
          </cell>
          <cell r="O510">
            <v>0.15632501620555256</v>
          </cell>
          <cell r="P510">
            <v>0.15697682409162686</v>
          </cell>
        </row>
        <row r="511">
          <cell r="B511" t="str">
            <v>ENUC_LRG_BMGL</v>
          </cell>
          <cell r="C511" t="str">
            <v>VAR_fin</v>
          </cell>
          <cell r="D511" t="str">
            <v>URN</v>
          </cell>
          <cell r="K511">
            <v>8.0341285376545793E-2</v>
          </cell>
          <cell r="L511">
            <v>0.50099632144276851</v>
          </cell>
          <cell r="M511">
            <v>0.49739079073987097</v>
          </cell>
          <cell r="N511">
            <v>0.5016807438660984</v>
          </cell>
          <cell r="O511">
            <v>0.50305085632887991</v>
          </cell>
          <cell r="P511">
            <v>0.50397887022370547</v>
          </cell>
        </row>
        <row r="512">
          <cell r="B512" t="str">
            <v>ENUC_LRG_BMGL</v>
          </cell>
          <cell r="C512" t="str">
            <v>VAR_ncap</v>
          </cell>
          <cell r="D512" t="str">
            <v>-</v>
          </cell>
          <cell r="J512">
            <v>6.0517572810966404E-3</v>
          </cell>
          <cell r="K512">
            <v>8.1948296794483806E-8</v>
          </cell>
          <cell r="L512">
            <v>1.71534662921404E-7</v>
          </cell>
          <cell r="M512">
            <v>1.90567452914616E-7</v>
          </cell>
          <cell r="N512">
            <v>1.44414180425402E-6</v>
          </cell>
        </row>
        <row r="513">
          <cell r="B513" t="str">
            <v>ENUC_LRG_BMGL</v>
          </cell>
          <cell r="C513" t="str">
            <v>VAR_cap</v>
          </cell>
          <cell r="D513" t="str">
            <v>-</v>
          </cell>
          <cell r="K513">
            <v>9.4740241933656197E-4</v>
          </cell>
          <cell r="L513">
            <v>6.0517572810966404E-3</v>
          </cell>
          <cell r="M513">
            <v>6.0518266377034601E-3</v>
          </cell>
          <cell r="N513">
            <v>6.0520566561055901E-3</v>
          </cell>
          <cell r="O513">
            <v>6.0522013315092698E-3</v>
          </cell>
          <cell r="P513">
            <v>6.0536454733135297E-3</v>
          </cell>
        </row>
        <row r="514">
          <cell r="B514" t="str">
            <v>G-INTC5</v>
          </cell>
          <cell r="C514" t="str">
            <v>VAR_fout</v>
          </cell>
          <cell r="D514" t="str">
            <v>ELC5</v>
          </cell>
          <cell r="E514">
            <v>251.68621268661295</v>
          </cell>
          <cell r="F514">
            <v>120.31272474025231</v>
          </cell>
          <cell r="G514">
            <v>116.3312750505052</v>
          </cell>
          <cell r="H514">
            <v>134.22550233865098</v>
          </cell>
          <cell r="I514">
            <v>98.689902795408713</v>
          </cell>
          <cell r="J514">
            <v>146.24927350648477</v>
          </cell>
          <cell r="K514">
            <v>103.04278876434424</v>
          </cell>
          <cell r="L514">
            <v>169.0857220554733</v>
          </cell>
          <cell r="M514">
            <v>128.20757273419767</v>
          </cell>
          <cell r="N514">
            <v>125.34357382361148</v>
          </cell>
          <cell r="O514">
            <v>121.65511701935336</v>
          </cell>
          <cell r="P514">
            <v>116.16352090882935</v>
          </cell>
        </row>
        <row r="515">
          <cell r="B515" t="str">
            <v>G-INTC5</v>
          </cell>
          <cell r="C515" t="str">
            <v>VAR_fout</v>
          </cell>
          <cell r="D515" t="str">
            <v>ELC13</v>
          </cell>
          <cell r="E515">
            <v>2.8559311587586622E-2</v>
          </cell>
          <cell r="F515">
            <v>6.3135815413205038E-4</v>
          </cell>
          <cell r="G515">
            <v>9.2399825775594125E-4</v>
          </cell>
          <cell r="H515">
            <v>3.7031915233088155E-4</v>
          </cell>
          <cell r="I515">
            <v>7.4574746706963389E-4</v>
          </cell>
          <cell r="J515">
            <v>6.2570882436636282E-4</v>
          </cell>
          <cell r="K515">
            <v>6.9657307268044654E-4</v>
          </cell>
          <cell r="L515">
            <v>1.8602014980688196E-3</v>
          </cell>
          <cell r="M515">
            <v>9.0473560725090867E-4</v>
          </cell>
          <cell r="N515">
            <v>1.9164752302152457E-3</v>
          </cell>
          <cell r="O515">
            <v>1.3891442252190486E-3</v>
          </cell>
          <cell r="P515">
            <v>3.6975523847078092E-3</v>
          </cell>
        </row>
        <row r="516">
          <cell r="B516" t="str">
            <v>G-INTC5</v>
          </cell>
          <cell r="C516" t="str">
            <v>VAR_fin</v>
          </cell>
          <cell r="D516" t="str">
            <v>ELC35</v>
          </cell>
          <cell r="E516">
            <v>259.66487192522152</v>
          </cell>
          <cell r="F516">
            <v>126.00335511553779</v>
          </cell>
          <cell r="G516">
            <v>121.56944330102026</v>
          </cell>
          <cell r="H516">
            <v>139.76303096154379</v>
          </cell>
          <cell r="I516">
            <v>102.39277258084979</v>
          </cell>
          <cell r="J516">
            <v>151.19300701793154</v>
          </cell>
          <cell r="K516">
            <v>106.14634916063459</v>
          </cell>
          <cell r="L516">
            <v>173.56020409144426</v>
          </cell>
          <cell r="M516">
            <v>131.59978526451039</v>
          </cell>
          <cell r="N516">
            <v>128.66106776041576</v>
          </cell>
          <cell r="O516">
            <v>124.87450442524836</v>
          </cell>
          <cell r="P516">
            <v>119.24001677558097</v>
          </cell>
        </row>
        <row r="517">
          <cell r="B517" t="str">
            <v>G-INTC5</v>
          </cell>
          <cell r="C517" t="str">
            <v>VAR_ncap</v>
          </cell>
          <cell r="D517" t="str">
            <v>-</v>
          </cell>
          <cell r="E517">
            <v>1.4761653200783001E-7</v>
          </cell>
          <cell r="F517">
            <v>1.5328642121396701E-7</v>
          </cell>
          <cell r="G517">
            <v>1.73827797642771E-7</v>
          </cell>
          <cell r="H517">
            <v>2.39415545950784E-7</v>
          </cell>
          <cell r="I517">
            <v>3.0682081327750401E-7</v>
          </cell>
          <cell r="J517">
            <v>4.3914809161906099E-7</v>
          </cell>
          <cell r="K517">
            <v>5.9170512022512699E-7</v>
          </cell>
          <cell r="L517">
            <v>9.5627403852561011E-7</v>
          </cell>
          <cell r="M517">
            <v>1.3006725386428E-6</v>
          </cell>
          <cell r="N517">
            <v>4.9261390756005799E-6</v>
          </cell>
        </row>
        <row r="518">
          <cell r="B518" t="str">
            <v>G-INTC5</v>
          </cell>
          <cell r="C518" t="str">
            <v>VAR_cap</v>
          </cell>
          <cell r="D518" t="str">
            <v>-</v>
          </cell>
          <cell r="E518">
            <v>12.649263788401001</v>
          </cell>
          <cell r="F518">
            <v>12.649263788401001</v>
          </cell>
          <cell r="G518">
            <v>12.649263788401001</v>
          </cell>
          <cell r="H518">
            <v>12.649263932083219</v>
          </cell>
          <cell r="I518">
            <v>12.649264320787294</v>
          </cell>
          <cell r="J518">
            <v>12.649264502547299</v>
          </cell>
          <cell r="K518">
            <v>12.64926482377204</v>
          </cell>
          <cell r="L518">
            <v>12.649265248516203</v>
          </cell>
          <cell r="M518">
            <v>12.649265749303417</v>
          </cell>
          <cell r="N518">
            <v>12.64926710972056</v>
          </cell>
          <cell r="O518">
            <v>12.6492680971679</v>
          </cell>
          <cell r="P518">
            <v>12.649273023306975</v>
          </cell>
        </row>
        <row r="519">
          <cell r="B519" t="str">
            <v>D-SLFO</v>
          </cell>
          <cell r="C519" t="str">
            <v>VAR_fout</v>
          </cell>
          <cell r="D519" t="str">
            <v>CO2</v>
          </cell>
          <cell r="E519">
            <v>2267.7886590784701</v>
          </cell>
          <cell r="F519">
            <v>2005.69153686443</v>
          </cell>
          <cell r="G519">
            <v>1917.8968085859501</v>
          </cell>
          <cell r="H519">
            <v>1414.7238400552101</v>
          </cell>
          <cell r="I519">
            <v>1128.7821530124199</v>
          </cell>
          <cell r="J519">
            <v>708.82530445052498</v>
          </cell>
          <cell r="K519">
            <v>304.61979838268502</v>
          </cell>
          <cell r="M519">
            <v>8.0043360451740597E-3</v>
          </cell>
          <cell r="N519">
            <v>9.2851125500385406E-3</v>
          </cell>
          <cell r="O519">
            <v>8.0370808415845697E-3</v>
          </cell>
          <cell r="P519">
            <v>1.4643224863621299E-2</v>
          </cell>
        </row>
        <row r="520">
          <cell r="B520" t="str">
            <v>D-SLFO</v>
          </cell>
          <cell r="C520" t="str">
            <v>VAR_fout</v>
          </cell>
          <cell r="D520" t="str">
            <v>SLFO</v>
          </cell>
          <cell r="E520">
            <v>30.256634268675175</v>
          </cell>
          <cell r="F520">
            <v>26.759757812416254</v>
          </cell>
          <cell r="G520">
            <v>25.588429292156693</v>
          </cell>
          <cell r="H520">
            <v>18.87528619960209</v>
          </cell>
          <cell r="I520">
            <v>15.060371365348942</v>
          </cell>
          <cell r="J520">
            <v>9.4571662003365908</v>
          </cell>
          <cell r="K520">
            <v>4.0643870122306431</v>
          </cell>
          <cell r="L520">
            <v>1.3833911416852618</v>
          </cell>
          <cell r="M520">
            <v>0.92653864715152967</v>
          </cell>
          <cell r="N520">
            <v>0.93252297930382133</v>
          </cell>
          <cell r="O520">
            <v>0.93279040170534078</v>
          </cell>
          <cell r="P520">
            <v>0.93313185229479045</v>
          </cell>
        </row>
        <row r="521">
          <cell r="B521" t="str">
            <v>D-SLFO</v>
          </cell>
          <cell r="C521" t="str">
            <v>VAR_fin</v>
          </cell>
          <cell r="D521" t="str">
            <v>LFO</v>
          </cell>
          <cell r="E521">
            <v>30.770538115040292</v>
          </cell>
          <cell r="F521">
            <v>27.214267800060121</v>
          </cell>
          <cell r="G521">
            <v>26.023023182984439</v>
          </cell>
          <cell r="H521">
            <v>19.195710177139944</v>
          </cell>
          <cell r="I521">
            <v>15.315904382800879</v>
          </cell>
          <cell r="J521">
            <v>9.6177110508890724</v>
          </cell>
          <cell r="K521">
            <v>4.1332401408776818</v>
          </cell>
          <cell r="M521">
            <v>1.0860700196979719E-4</v>
          </cell>
          <cell r="N521">
            <v>1.2598524491232773E-4</v>
          </cell>
          <cell r="O521">
            <v>1.0905130042855598E-4</v>
          </cell>
          <cell r="P521">
            <v>1.9868690452674796E-4</v>
          </cell>
        </row>
        <row r="522">
          <cell r="B522" t="str">
            <v>D-SLFO</v>
          </cell>
          <cell r="C522" t="str">
            <v>VAR_fin</v>
          </cell>
          <cell r="D522" t="str">
            <v>BDS</v>
          </cell>
          <cell r="G522">
            <v>2.1394621971575736E-5</v>
          </cell>
          <cell r="H522">
            <v>1.6969563852026578E-4</v>
          </cell>
          <cell r="I522">
            <v>2.6486595943210584E-4</v>
          </cell>
          <cell r="J522">
            <v>8.4126839041224791E-5</v>
          </cell>
          <cell r="K522">
            <v>1.8063421044864467E-4</v>
          </cell>
          <cell r="L522">
            <v>1.4068879641643881</v>
          </cell>
          <cell r="M522">
            <v>0.94216771107129882</v>
          </cell>
          <cell r="N522">
            <v>0.94823647199953642</v>
          </cell>
          <cell r="O522">
            <v>0.94852510943714796</v>
          </cell>
          <cell r="P522">
            <v>0.94878316957633313</v>
          </cell>
        </row>
        <row r="523">
          <cell r="B523" t="str">
            <v>D-RCOA</v>
          </cell>
          <cell r="C523" t="str">
            <v>VAR_fout</v>
          </cell>
          <cell r="D523" t="str">
            <v>CO2</v>
          </cell>
          <cell r="E523">
            <v>9.2700336049313599</v>
          </cell>
          <cell r="F523">
            <v>9.2700093903441108</v>
          </cell>
          <cell r="G523">
            <v>6.4806820586420899E-2</v>
          </cell>
          <cell r="H523">
            <v>3.8297484813674301E-2</v>
          </cell>
          <cell r="I523">
            <v>1.4529111402083E-2</v>
          </cell>
        </row>
        <row r="524">
          <cell r="B524" t="str">
            <v>D-RCOA</v>
          </cell>
          <cell r="C524" t="str">
            <v>VAR_fout</v>
          </cell>
          <cell r="D524" t="str">
            <v>RCOA</v>
          </cell>
          <cell r="E524">
            <v>0.10000036251274387</v>
          </cell>
          <cell r="F524">
            <v>0.10000010129821046</v>
          </cell>
          <cell r="G524">
            <v>6.9910270319763635E-4</v>
          </cell>
          <cell r="H524">
            <v>4.1313360101051066E-4</v>
          </cell>
          <cell r="I524">
            <v>1.5673259333422843E-4</v>
          </cell>
        </row>
        <row r="525">
          <cell r="B525" t="str">
            <v>D-RCOA</v>
          </cell>
          <cell r="C525" t="str">
            <v>VAR_fin</v>
          </cell>
          <cell r="D525" t="str">
            <v>COA</v>
          </cell>
          <cell r="E525">
            <v>0.10000036251274387</v>
          </cell>
          <cell r="F525">
            <v>0.10000010129821046</v>
          </cell>
          <cell r="G525">
            <v>6.9910270319763635E-4</v>
          </cell>
          <cell r="H525">
            <v>4.1313360101051066E-4</v>
          </cell>
          <cell r="I525">
            <v>1.5673259333422843E-4</v>
          </cell>
        </row>
        <row r="526">
          <cell r="B526" t="str">
            <v>EHYD-RUN00</v>
          </cell>
          <cell r="C526" t="str">
            <v>VAR_fout</v>
          </cell>
          <cell r="D526" t="str">
            <v>ELC13</v>
          </cell>
          <cell r="E526">
            <v>54.392400462121898</v>
          </cell>
          <cell r="F526">
            <v>43.519620266839397</v>
          </cell>
          <cell r="G526">
            <v>53.297583858941898</v>
          </cell>
          <cell r="H526">
            <v>52.204361506681721</v>
          </cell>
          <cell r="I526">
            <v>51.111085750504515</v>
          </cell>
          <cell r="J526">
            <v>50.018027500688518</v>
          </cell>
          <cell r="K526">
            <v>48.924939655448846</v>
          </cell>
          <cell r="L526">
            <v>47.832043662612911</v>
          </cell>
          <cell r="M526">
            <v>47.83200036784271</v>
          </cell>
          <cell r="N526">
            <v>47.832021362468012</v>
          </cell>
          <cell r="O526">
            <v>47.832028769524761</v>
          </cell>
          <cell r="P526">
            <v>47.831792535052536</v>
          </cell>
        </row>
        <row r="527">
          <cell r="B527" t="str">
            <v>EHYD-RUN00</v>
          </cell>
          <cell r="C527" t="str">
            <v>VAR_fin</v>
          </cell>
          <cell r="D527" t="str">
            <v>HYDR</v>
          </cell>
          <cell r="E527">
            <v>54.392400462121898</v>
          </cell>
          <cell r="F527">
            <v>43.519620266839397</v>
          </cell>
          <cell r="G527">
            <v>53.297583858941898</v>
          </cell>
          <cell r="H527">
            <v>52.204361506681721</v>
          </cell>
          <cell r="I527">
            <v>51.111085750504515</v>
          </cell>
          <cell r="J527">
            <v>50.018027500688518</v>
          </cell>
          <cell r="K527">
            <v>48.924939655448846</v>
          </cell>
          <cell r="L527">
            <v>47.832043662612911</v>
          </cell>
          <cell r="M527">
            <v>47.83200036784271</v>
          </cell>
          <cell r="N527">
            <v>47.832021362468012</v>
          </cell>
          <cell r="O527">
            <v>47.832028769524761</v>
          </cell>
          <cell r="P527">
            <v>47.831792535052536</v>
          </cell>
        </row>
        <row r="528">
          <cell r="B528" t="str">
            <v>EHYD-RUN00</v>
          </cell>
          <cell r="C528" t="str">
            <v>VAR_cap</v>
          </cell>
          <cell r="D528" t="str">
            <v>-</v>
          </cell>
          <cell r="E528">
            <v>3.86687</v>
          </cell>
          <cell r="F528">
            <v>3.9240852000672399</v>
          </cell>
          <cell r="G528">
            <v>3.9610124303882599</v>
          </cell>
          <cell r="H528">
            <v>3.9647700000000001</v>
          </cell>
          <cell r="I528">
            <v>3.9647700000000001</v>
          </cell>
          <cell r="J528">
            <v>3.9647700000000001</v>
          </cell>
          <cell r="K528">
            <v>3.9647700000000001</v>
          </cell>
          <cell r="L528">
            <v>3.9647700000000001</v>
          </cell>
          <cell r="M528">
            <v>3.9647700000000001</v>
          </cell>
          <cell r="N528">
            <v>3.9647700000000001</v>
          </cell>
          <cell r="O528">
            <v>3.9647700000000001</v>
          </cell>
          <cell r="P528">
            <v>3.9647700000000001</v>
          </cell>
        </row>
        <row r="529">
          <cell r="B529" t="str">
            <v>HPLELCHP</v>
          </cell>
          <cell r="C529" t="str">
            <v>VAR_fout</v>
          </cell>
          <cell r="D529" t="str">
            <v>LTH</v>
          </cell>
          <cell r="F529">
            <v>3.7563397819390927</v>
          </cell>
          <cell r="G529">
            <v>3.8701610988307769</v>
          </cell>
          <cell r="H529">
            <v>4.4099656709254917</v>
          </cell>
          <cell r="I529">
            <v>4.6349472143432928</v>
          </cell>
          <cell r="J529">
            <v>4.8713761113693517</v>
          </cell>
          <cell r="K529">
            <v>5.1198649967375625</v>
          </cell>
          <cell r="L529">
            <v>5.3811713533936345</v>
          </cell>
          <cell r="M529">
            <v>5.655666307289299</v>
          </cell>
          <cell r="N529">
            <v>6.0999009695899806</v>
          </cell>
          <cell r="O529">
            <v>6.4110613051731216</v>
          </cell>
          <cell r="P529">
            <v>6.7384268486830177</v>
          </cell>
        </row>
        <row r="530">
          <cell r="B530" t="str">
            <v>HPLELCHP</v>
          </cell>
          <cell r="C530" t="str">
            <v>VAR_fin</v>
          </cell>
          <cell r="D530" t="str">
            <v>ELC35</v>
          </cell>
          <cell r="F530">
            <v>1.2521132606463639</v>
          </cell>
          <cell r="G530">
            <v>1.2900536996102578</v>
          </cell>
          <cell r="H530">
            <v>1.4699885569751647</v>
          </cell>
          <cell r="I530">
            <v>1.5449824047810978</v>
          </cell>
          <cell r="J530">
            <v>1.6237920371231185</v>
          </cell>
          <cell r="K530">
            <v>1.7066216655791879</v>
          </cell>
          <cell r="L530">
            <v>1.7937237844645437</v>
          </cell>
          <cell r="M530">
            <v>1.8852221024297646</v>
          </cell>
          <cell r="N530">
            <v>2.0333003231966607</v>
          </cell>
          <cell r="O530">
            <v>2.1370204350577069</v>
          </cell>
          <cell r="P530">
            <v>2.2461422828943394</v>
          </cell>
        </row>
        <row r="531">
          <cell r="B531" t="str">
            <v>HPLELCHP</v>
          </cell>
          <cell r="C531" t="str">
            <v>VAR_fin</v>
          </cell>
          <cell r="D531" t="str">
            <v>WWTPCC</v>
          </cell>
          <cell r="F531">
            <v>7.5126795638781898</v>
          </cell>
          <cell r="G531">
            <v>7.7403221976615502</v>
          </cell>
          <cell r="H531">
            <v>8.8199313418509906</v>
          </cell>
          <cell r="I531">
            <v>9.2698944286865803</v>
          </cell>
          <cell r="J531">
            <v>9.7427522227387104</v>
          </cell>
          <cell r="K531">
            <v>10.2397299934751</v>
          </cell>
          <cell r="L531">
            <v>10.762342706787299</v>
          </cell>
          <cell r="M531">
            <v>11.3113326145786</v>
          </cell>
          <cell r="N531">
            <v>12.19980193918</v>
          </cell>
          <cell r="O531">
            <v>12.8221226103463</v>
          </cell>
          <cell r="P531">
            <v>13.476853697366</v>
          </cell>
        </row>
        <row r="532">
          <cell r="B532" t="str">
            <v>HPLELCHP</v>
          </cell>
          <cell r="C532" t="str">
            <v>VAR_ncap</v>
          </cell>
          <cell r="D532" t="str">
            <v>-</v>
          </cell>
          <cell r="F532">
            <v>0.231314476362601</v>
          </cell>
          <cell r="G532">
            <v>7.0108378477356601E-3</v>
          </cell>
          <cell r="H532">
            <v>3.3224596540720297E-2</v>
          </cell>
          <cell r="I532">
            <v>1.6020908562023699E-2</v>
          </cell>
          <cell r="J532">
            <v>0.104014609928348</v>
          </cell>
          <cell r="K532">
            <v>0.17658832968938401</v>
          </cell>
          <cell r="L532">
            <v>3.4919246695111601E-2</v>
          </cell>
          <cell r="M532">
            <v>4.4526265481091502E-2</v>
          </cell>
          <cell r="N532">
            <v>0.122436300383774</v>
          </cell>
          <cell r="O532">
            <v>0.19587776062520201</v>
          </cell>
          <cell r="P532">
            <v>5.5267185937492802E-2</v>
          </cell>
        </row>
        <row r="533">
          <cell r="B533" t="str">
            <v>HPLELCHP</v>
          </cell>
          <cell r="C533" t="str">
            <v>VAR_cap</v>
          </cell>
          <cell r="D533" t="str">
            <v>-</v>
          </cell>
          <cell r="F533">
            <v>0.231314476362601</v>
          </cell>
          <cell r="G533">
            <v>0.23832523538912795</v>
          </cell>
          <cell r="H533">
            <v>0.27154965916586138</v>
          </cell>
          <cell r="I533">
            <v>0.28757004834158972</v>
          </cell>
          <cell r="J533">
            <v>0.30247011411934493</v>
          </cell>
          <cell r="K533">
            <v>0.320556284677389</v>
          </cell>
          <cell r="L533">
            <v>0.33154180110639414</v>
          </cell>
          <cell r="M533">
            <v>0.3511286706420273</v>
          </cell>
          <cell r="N533">
            <v>0.37846848991742299</v>
          </cell>
          <cell r="O533">
            <v>0.39775796145009684</v>
          </cell>
          <cell r="P533">
            <v>0.41810524995652387</v>
          </cell>
        </row>
        <row r="534">
          <cell r="B534" t="str">
            <v>D-ITOT_LTH</v>
          </cell>
          <cell r="C534" t="str">
            <v>VAR_fout</v>
          </cell>
          <cell r="D534" t="str">
            <v>ITOT_LTH_DH</v>
          </cell>
          <cell r="E534">
            <v>7.1200024604460195</v>
          </cell>
          <cell r="F534">
            <v>7.6289062169792663</v>
          </cell>
          <cell r="G534">
            <v>7.3310023764827168</v>
          </cell>
          <cell r="H534">
            <v>7.7743057947652217</v>
          </cell>
          <cell r="I534">
            <v>7.6733516495458636</v>
          </cell>
          <cell r="J534">
            <v>7.1257408230635653</v>
          </cell>
          <cell r="K534">
            <v>9.5863878399367159</v>
          </cell>
          <cell r="L534">
            <v>9.9500968939244334</v>
          </cell>
          <cell r="M534">
            <v>9.8751810999605176</v>
          </cell>
          <cell r="N534">
            <v>9.3299246884140654</v>
          </cell>
          <cell r="O534">
            <v>8.3054948040047183</v>
          </cell>
          <cell r="P534">
            <v>8.0292556164542468</v>
          </cell>
        </row>
        <row r="535">
          <cell r="B535" t="str">
            <v>D-ITOT_LTH</v>
          </cell>
          <cell r="C535" t="str">
            <v>VAR_fin</v>
          </cell>
          <cell r="D535" t="str">
            <v>LTH</v>
          </cell>
          <cell r="E535">
            <v>7.7403383653570996</v>
          </cell>
          <cell r="F535">
            <v>8.291401115121257</v>
          </cell>
          <cell r="G535">
            <v>7.9644875330603764</v>
          </cell>
          <cell r="H535">
            <v>8.4405540866260544</v>
          </cell>
          <cell r="I535">
            <v>8.3254839471249618</v>
          </cell>
          <cell r="J535">
            <v>7.7262657889052919</v>
          </cell>
          <cell r="K535">
            <v>10.387476142731176</v>
          </cell>
          <cell r="L535">
            <v>10.774520757668533</v>
          </cell>
          <cell r="M535">
            <v>10.693397750953453</v>
          </cell>
          <cell r="N535">
            <v>10.102963648945233</v>
          </cell>
          <cell r="O535">
            <v>8.9936537425176493</v>
          </cell>
          <cell r="P535">
            <v>8.6945265187253646</v>
          </cell>
        </row>
        <row r="536">
          <cell r="B536" t="str">
            <v>D-ITOT_LTH</v>
          </cell>
          <cell r="C536" t="str">
            <v>VAR_ncap</v>
          </cell>
          <cell r="D536" t="str">
            <v>-</v>
          </cell>
          <cell r="E536">
            <v>0.79547230876513697</v>
          </cell>
          <cell r="H536">
            <v>1.11542813860312E-8</v>
          </cell>
          <cell r="I536">
            <v>1.50428881743493E-8</v>
          </cell>
          <cell r="J536">
            <v>1.81402583456967E-8</v>
          </cell>
          <cell r="K536">
            <v>2.3241600015593799E-8</v>
          </cell>
          <cell r="L536">
            <v>5.8039757952219299E-8</v>
          </cell>
          <cell r="M536">
            <v>3.8698306533562198E-8</v>
          </cell>
          <cell r="N536">
            <v>9.9849673067478697E-8</v>
          </cell>
          <cell r="O536">
            <v>1.13077471858758E-7</v>
          </cell>
          <cell r="P536">
            <v>5.3338020361309496E-7</v>
          </cell>
        </row>
        <row r="537">
          <cell r="B537" t="str">
            <v>D-ITOT_LTH</v>
          </cell>
          <cell r="C537" t="str">
            <v>VAR_cap</v>
          </cell>
          <cell r="D537" t="str">
            <v>-</v>
          </cell>
          <cell r="E537">
            <v>0.79547230876513697</v>
          </cell>
          <cell r="F537">
            <v>0.79547230876513697</v>
          </cell>
          <cell r="G537">
            <v>0.79547230876513697</v>
          </cell>
          <cell r="H537">
            <v>0.79547231991941902</v>
          </cell>
          <cell r="I537">
            <v>0.79547233496230696</v>
          </cell>
          <cell r="J537">
            <v>0.79547235310256503</v>
          </cell>
          <cell r="K537">
            <v>0.79547237634416501</v>
          </cell>
          <cell r="L537">
            <v>0.79547243438392301</v>
          </cell>
          <cell r="M537">
            <v>0.79547247308223001</v>
          </cell>
          <cell r="N537">
            <v>0.79547257293190299</v>
          </cell>
          <cell r="O537">
            <v>0.79547268600937404</v>
          </cell>
          <cell r="P537">
            <v>0.79547321938957805</v>
          </cell>
        </row>
        <row r="538">
          <cell r="B538" t="str">
            <v>D-IH2</v>
          </cell>
          <cell r="C538" t="str">
            <v>VAR_fout</v>
          </cell>
          <cell r="D538" t="str">
            <v>IH2</v>
          </cell>
          <cell r="H538">
            <v>3.6007843371037404E-4</v>
          </cell>
          <cell r="I538">
            <v>1.9351668940257285</v>
          </cell>
          <cell r="J538">
            <v>2.0926268596718312</v>
          </cell>
          <cell r="K538">
            <v>8.6522489617726173</v>
          </cell>
          <cell r="L538">
            <v>8.82681335114723</v>
          </cell>
          <cell r="M538">
            <v>13.811942141207835</v>
          </cell>
          <cell r="N538">
            <v>15.300230985834164</v>
          </cell>
          <cell r="O538">
            <v>15.287704767016981</v>
          </cell>
          <cell r="P538">
            <v>15.243580711048994</v>
          </cell>
        </row>
        <row r="539">
          <cell r="B539" t="str">
            <v>D-IH2</v>
          </cell>
          <cell r="C539" t="str">
            <v>VAR_fin</v>
          </cell>
          <cell r="D539" t="str">
            <v>H2</v>
          </cell>
          <cell r="H539">
            <v>3.6282165093542068E-4</v>
          </cell>
          <cell r="I539">
            <v>1.9499097463046886</v>
          </cell>
          <cell r="J539">
            <v>2.1085693030664387</v>
          </cell>
          <cell r="K539">
            <v>8.7181651515948015</v>
          </cell>
          <cell r="L539">
            <v>8.8940594402218451</v>
          </cell>
          <cell r="M539">
            <v>13.917166875726611</v>
          </cell>
          <cell r="N539">
            <v>15.416794082254698</v>
          </cell>
          <cell r="O539">
            <v>15.404172433842138</v>
          </cell>
          <cell r="P539">
            <v>15.359712223694848</v>
          </cell>
        </row>
        <row r="540">
          <cell r="B540" t="str">
            <v>D-IH2</v>
          </cell>
          <cell r="C540" t="str">
            <v>VAR_ncap</v>
          </cell>
          <cell r="D540" t="str">
            <v>-</v>
          </cell>
          <cell r="H540">
            <v>6.2691681798552904E-5</v>
          </cell>
          <cell r="I540">
            <v>7.6109675195452905E-2</v>
          </cell>
          <cell r="J540">
            <v>3.4989345669430601E-6</v>
          </cell>
          <cell r="K540">
            <v>0.228796929479299</v>
          </cell>
          <cell r="L540">
            <v>2.5672627156536801E-2</v>
          </cell>
          <cell r="M540">
            <v>0.177939184209951</v>
          </cell>
          <cell r="N540">
            <v>6.1801944151187303E-2</v>
          </cell>
          <cell r="O540">
            <v>1.47752852211655E-5</v>
          </cell>
          <cell r="P540">
            <v>1.01562124687407E-3</v>
          </cell>
        </row>
        <row r="541">
          <cell r="B541" t="str">
            <v>D-IH2</v>
          </cell>
          <cell r="C541" t="str">
            <v>VAR_cap</v>
          </cell>
          <cell r="D541" t="str">
            <v>-</v>
          </cell>
          <cell r="H541">
            <v>6.2691681798552904E-5</v>
          </cell>
          <cell r="I541">
            <v>7.6172366877251499E-2</v>
          </cell>
          <cell r="J541">
            <v>7.61758658118184E-2</v>
          </cell>
          <cell r="K541">
            <v>0.30497279529111698</v>
          </cell>
          <cell r="L541">
            <v>0.33064542244765399</v>
          </cell>
          <cell r="M541">
            <v>0.50858460665760497</v>
          </cell>
          <cell r="N541">
            <v>0.57038655080879197</v>
          </cell>
          <cell r="O541">
            <v>0.57038145197261203</v>
          </cell>
          <cell r="P541">
            <v>0.57135425565908904</v>
          </cell>
        </row>
        <row r="542">
          <cell r="B542" t="str">
            <v>RHEM-ESOLPV</v>
          </cell>
          <cell r="C542" t="str">
            <v>VAR_fout</v>
          </cell>
          <cell r="D542" t="str">
            <v>RHEM_SOL_ELC</v>
          </cell>
          <cell r="E542">
            <v>0.86248322578584768</v>
          </cell>
          <cell r="F542">
            <v>1.2875825897622193</v>
          </cell>
          <cell r="G542">
            <v>2.7880820540199922</v>
          </cell>
          <cell r="H542">
            <v>6.7728624597113738</v>
          </cell>
          <cell r="I542">
            <v>7.1183487632296538</v>
          </cell>
          <cell r="J542">
            <v>7.4814563053328618</v>
          </cell>
          <cell r="K542">
            <v>7.8630860644183596</v>
          </cell>
          <cell r="L542">
            <v>8.2641827664586351</v>
          </cell>
          <cell r="M542">
            <v>8.6857394176406189</v>
          </cell>
          <cell r="N542">
            <v>9.1288000325364038</v>
          </cell>
          <cell r="O542">
            <v>9.5944615336802386</v>
          </cell>
          <cell r="P542">
            <v>10.08387983224868</v>
          </cell>
        </row>
        <row r="543">
          <cell r="B543" t="str">
            <v>RHEM-ESOLPV</v>
          </cell>
          <cell r="C543" t="str">
            <v>VAR_fin</v>
          </cell>
          <cell r="D543" t="str">
            <v>SOL</v>
          </cell>
          <cell r="E543">
            <v>0.86248322578584768</v>
          </cell>
          <cell r="F543">
            <v>1.2875825897622193</v>
          </cell>
          <cell r="G543">
            <v>2.7880820540199922</v>
          </cell>
          <cell r="H543">
            <v>6.7728624597113738</v>
          </cell>
          <cell r="I543">
            <v>7.1183487632296538</v>
          </cell>
          <cell r="J543">
            <v>7.4814563053328618</v>
          </cell>
          <cell r="K543">
            <v>7.8630860644183596</v>
          </cell>
          <cell r="L543">
            <v>8.2641827664586351</v>
          </cell>
          <cell r="M543">
            <v>8.6857394176406189</v>
          </cell>
          <cell r="N543">
            <v>9.1288000325364038</v>
          </cell>
          <cell r="O543">
            <v>9.5944615336802386</v>
          </cell>
          <cell r="P543">
            <v>10.08387983224868</v>
          </cell>
        </row>
        <row r="544">
          <cell r="B544" t="str">
            <v>RHEM-ESOLPV</v>
          </cell>
          <cell r="C544" t="str">
            <v>VAR_fin</v>
          </cell>
          <cell r="D544" t="str">
            <v>SOLPVC</v>
          </cell>
          <cell r="E544">
            <v>0.86248322578584802</v>
          </cell>
          <cell r="F544">
            <v>1.28758258976222</v>
          </cell>
          <cell r="G544">
            <v>2.78808205401999</v>
          </cell>
          <cell r="H544">
            <v>6.77286245971138</v>
          </cell>
          <cell r="I544">
            <v>7.1183487632296503</v>
          </cell>
          <cell r="J544">
            <v>7.48145630533286</v>
          </cell>
          <cell r="K544">
            <v>7.8630860644183604</v>
          </cell>
          <cell r="L544">
            <v>8.2641827664586405</v>
          </cell>
          <cell r="M544">
            <v>8.6857394176406206</v>
          </cell>
          <cell r="N544">
            <v>9.1288000325364091</v>
          </cell>
          <cell r="O544">
            <v>9.5944615336802492</v>
          </cell>
          <cell r="P544">
            <v>10.0838798322487</v>
          </cell>
        </row>
        <row r="545">
          <cell r="B545" t="str">
            <v>RHEM-ESOLPV</v>
          </cell>
          <cell r="C545" t="str">
            <v>VAR_ncap</v>
          </cell>
          <cell r="D545" t="str">
            <v>-</v>
          </cell>
          <cell r="G545">
            <v>0.34931737070841201</v>
          </cell>
          <cell r="H545">
            <v>0.85478170710759105</v>
          </cell>
          <cell r="I545">
            <v>0.17391625751956799</v>
          </cell>
          <cell r="J545">
            <v>0.28549320730503203</v>
          </cell>
          <cell r="K545">
            <v>0.84014464391438604</v>
          </cell>
          <cell r="L545">
            <v>0.74490233205863599</v>
          </cell>
          <cell r="M545">
            <v>0.26323661134670701</v>
          </cell>
          <cell r="N545">
            <v>0.41006848412636598</v>
          </cell>
          <cell r="O545">
            <v>0.95534358047496903</v>
          </cell>
          <cell r="P545">
            <v>0.86597844072762697</v>
          </cell>
        </row>
        <row r="546">
          <cell r="B546" t="str">
            <v>RHEM-ESOLPV</v>
          </cell>
          <cell r="C546" t="str">
            <v>VAR_cap</v>
          </cell>
          <cell r="D546" t="str">
            <v>-</v>
          </cell>
          <cell r="E546">
            <v>0.27424799999999999</v>
          </cell>
          <cell r="F546">
            <v>0.43894531747641302</v>
          </cell>
          <cell r="G546">
            <v>0.83246537070841198</v>
          </cell>
          <cell r="H546">
            <v>1.6755222900754818</v>
          </cell>
          <cell r="I546">
            <v>1.7609912679123321</v>
          </cell>
          <cell r="J546">
            <v>1.8508196206101339</v>
          </cell>
          <cell r="K546">
            <v>1.94523007696603</v>
          </cell>
          <cell r="L546">
            <v>2.04445644079762</v>
          </cell>
          <cell r="M546">
            <v>2.1487443550718202</v>
          </cell>
          <cell r="N546">
            <v>2.2583520714461001</v>
          </cell>
          <cell r="O546">
            <v>2.3735510080066802</v>
          </cell>
          <cell r="P546">
            <v>2.4946271166756699</v>
          </cell>
        </row>
        <row r="547">
          <cell r="B547" t="str">
            <v>HPLNUC</v>
          </cell>
          <cell r="C547" t="str">
            <v>VAR_fout</v>
          </cell>
          <cell r="D547" t="str">
            <v>LTH</v>
          </cell>
          <cell r="E547">
            <v>1.4500049168130473</v>
          </cell>
          <cell r="F547">
            <v>3.8018942249479122</v>
          </cell>
          <cell r="G547">
            <v>3.8017110115869905</v>
          </cell>
          <cell r="H547">
            <v>1.1502592363557156</v>
          </cell>
          <cell r="I547">
            <v>0.85634476411890659</v>
          </cell>
        </row>
        <row r="548">
          <cell r="B548" t="str">
            <v>HPLNUC</v>
          </cell>
          <cell r="C548" t="str">
            <v>VAR_fin</v>
          </cell>
          <cell r="D548" t="str">
            <v>URN</v>
          </cell>
          <cell r="E548">
            <v>1.4500049168130473</v>
          </cell>
          <cell r="F548">
            <v>3.8018942249479122</v>
          </cell>
          <cell r="G548">
            <v>3.8017110115869905</v>
          </cell>
          <cell r="H548">
            <v>1.1502592363557156</v>
          </cell>
          <cell r="I548">
            <v>0.85634476411890659</v>
          </cell>
        </row>
        <row r="549">
          <cell r="B549" t="str">
            <v>HPLNUC</v>
          </cell>
          <cell r="C549" t="str">
            <v>VAR_cap</v>
          </cell>
          <cell r="D549" t="str">
            <v>-</v>
          </cell>
          <cell r="E549">
            <v>0.120558721922211</v>
          </cell>
          <cell r="F549">
            <v>0.120558721922211</v>
          </cell>
          <cell r="G549">
            <v>0.120558721922211</v>
          </cell>
          <cell r="H549">
            <v>0.120558721922211</v>
          </cell>
          <cell r="I549">
            <v>0.120558721922211</v>
          </cell>
          <cell r="J549">
            <v>0.120558721922211</v>
          </cell>
          <cell r="K549">
            <v>0.120558721922211</v>
          </cell>
          <cell r="L549">
            <v>0.120558721922211</v>
          </cell>
          <cell r="M549">
            <v>8.85558611937695E-2</v>
          </cell>
        </row>
        <row r="550">
          <cell r="B550" t="str">
            <v>ITOT-CHPWODCCS</v>
          </cell>
          <cell r="C550" t="str">
            <v>VAR_fout</v>
          </cell>
          <cell r="D550" t="str">
            <v>CO2_O</v>
          </cell>
          <cell r="J550">
            <v>569.12105118442014</v>
          </cell>
          <cell r="K550">
            <v>1074.4222513315701</v>
          </cell>
          <cell r="L550">
            <v>1244.5038957833053</v>
          </cell>
          <cell r="M550">
            <v>1239.3758120220205</v>
          </cell>
          <cell r="N550">
            <v>1244.5042960746084</v>
          </cell>
          <cell r="O550">
            <v>1241.7558875774814</v>
          </cell>
          <cell r="P550">
            <v>1244.5046634713683</v>
          </cell>
        </row>
        <row r="551">
          <cell r="B551" t="str">
            <v>ITOT-CHPWODCCS</v>
          </cell>
          <cell r="C551" t="str">
            <v>VAR_fout</v>
          </cell>
          <cell r="D551" t="str">
            <v>CO2</v>
          </cell>
          <cell r="J551">
            <v>-569.12105118442105</v>
          </cell>
          <cell r="K551">
            <v>-1074.4222513315699</v>
          </cell>
          <cell r="L551">
            <v>-1244.5038957833001</v>
          </cell>
          <cell r="M551">
            <v>-1239.37581202202</v>
          </cell>
          <cell r="N551">
            <v>-1244.50429607461</v>
          </cell>
          <cell r="O551">
            <v>-1241.7558875774801</v>
          </cell>
          <cell r="P551">
            <v>-1244.5046634713699</v>
          </cell>
        </row>
        <row r="552">
          <cell r="B552" t="str">
            <v>ITOT-CHPWODCCS</v>
          </cell>
          <cell r="C552" t="str">
            <v>VAR_fout</v>
          </cell>
          <cell r="D552" t="str">
            <v>ITOT_LTH_CHP</v>
          </cell>
          <cell r="J552">
            <v>4.0514995410439862</v>
          </cell>
          <cell r="K552">
            <v>7.8035052264340408</v>
          </cell>
          <cell r="L552">
            <v>9.2255566351771332</v>
          </cell>
          <cell r="M552">
            <v>9.1875419472922832</v>
          </cell>
          <cell r="N552">
            <v>9.2255596025523996</v>
          </cell>
          <cell r="O552">
            <v>9.2051855415849992</v>
          </cell>
          <cell r="P552">
            <v>9.2255623260791246</v>
          </cell>
        </row>
        <row r="553">
          <cell r="B553" t="str">
            <v>ITOT-CHPWODCCS</v>
          </cell>
          <cell r="C553" t="str">
            <v>VAR_fout</v>
          </cell>
          <cell r="D553" t="str">
            <v>ITOT_KEV_WOD_ELC_CHP</v>
          </cell>
          <cell r="J553">
            <v>1.9152543284935168</v>
          </cell>
          <cell r="K553">
            <v>3.6889297434051751</v>
          </cell>
          <cell r="L553">
            <v>4.3611722275382681</v>
          </cell>
          <cell r="M553">
            <v>4.3432016478108926</v>
          </cell>
          <cell r="N553">
            <v>4.3611736302974871</v>
          </cell>
          <cell r="O553">
            <v>4.3515422560219941</v>
          </cell>
          <cell r="P553">
            <v>4.3611749177828534</v>
          </cell>
        </row>
        <row r="554">
          <cell r="B554" t="str">
            <v>ITOT-CHPWODCCS</v>
          </cell>
          <cell r="C554" t="str">
            <v>VAR_fin</v>
          </cell>
          <cell r="D554" t="str">
            <v>IWOD</v>
          </cell>
          <cell r="J554">
            <v>5.7113609809660959</v>
          </cell>
          <cell r="K554">
            <v>10.78179000780797</v>
          </cell>
          <cell r="L554">
            <v>12.488738474362183</v>
          </cell>
          <cell r="M554">
            <v>12.441845869931868</v>
          </cell>
          <cell r="N554">
            <v>12.496791880881988</v>
          </cell>
          <cell r="O554">
            <v>12.466259385688931</v>
          </cell>
          <cell r="P554">
            <v>12.496547317467861</v>
          </cell>
        </row>
        <row r="555">
          <cell r="B555" t="str">
            <v>ITOT-CHPWODCCS</v>
          </cell>
          <cell r="C555" t="str">
            <v>VAR_ncap</v>
          </cell>
          <cell r="D555" t="str">
            <v>-</v>
          </cell>
          <cell r="J555">
            <v>7.0816533644825999E-2</v>
          </cell>
          <cell r="K555">
            <v>7.9129314988045402E-2</v>
          </cell>
          <cell r="L555">
            <v>2.6435536466857999E-2</v>
          </cell>
          <cell r="M555">
            <v>7.3973251754919297E-2</v>
          </cell>
          <cell r="N555">
            <v>7.9527092635348698E-2</v>
          </cell>
          <cell r="O555">
            <v>3.6713992201734401E-2</v>
          </cell>
          <cell r="P555">
            <v>6.0055489097423698E-2</v>
          </cell>
        </row>
        <row r="556">
          <cell r="B556" t="str">
            <v>ITOT-CHPWODCCS</v>
          </cell>
          <cell r="C556" t="str">
            <v>VAR_cap</v>
          </cell>
          <cell r="D556" t="str">
            <v>-</v>
          </cell>
          <cell r="J556">
            <v>7.0816533644825999E-2</v>
          </cell>
          <cell r="K556">
            <v>0.149945848632871</v>
          </cell>
          <cell r="L556">
            <v>0.176381385099729</v>
          </cell>
          <cell r="M556">
            <v>0.179935079890328</v>
          </cell>
          <cell r="N556">
            <v>0.179935880857126</v>
          </cell>
          <cell r="O556">
            <v>0.17144611612786101</v>
          </cell>
          <cell r="P556">
            <v>0.17629657393450701</v>
          </cell>
        </row>
        <row r="557">
          <cell r="B557" t="str">
            <v>SUP_WODBIO</v>
          </cell>
          <cell r="C557" t="str">
            <v>VAR_fout</v>
          </cell>
          <cell r="D557" t="str">
            <v>ELC35</v>
          </cell>
          <cell r="H557">
            <v>2.3797395147428768E-5</v>
          </cell>
          <cell r="I557">
            <v>2.3865203967142603E-5</v>
          </cell>
          <cell r="J557">
            <v>1.7681044750578062E-5</v>
          </cell>
          <cell r="K557">
            <v>1.5197607951541421E-5</v>
          </cell>
          <cell r="L557">
            <v>5.1563679786814625E-6</v>
          </cell>
          <cell r="M557">
            <v>2.3623214742798601E-6</v>
          </cell>
          <cell r="N557">
            <v>5.3407376026431303E-6</v>
          </cell>
          <cell r="O557">
            <v>5.285022473096554E-6</v>
          </cell>
          <cell r="P557">
            <v>1.5499151337260125E-5</v>
          </cell>
        </row>
        <row r="558">
          <cell r="B558" t="str">
            <v>SUP_WODBIO</v>
          </cell>
          <cell r="C558" t="str">
            <v>VAR_fout</v>
          </cell>
          <cell r="D558" t="str">
            <v>BIO</v>
          </cell>
          <cell r="F558">
            <v>2.0974240813242014E-5</v>
          </cell>
          <cell r="G558">
            <v>3.6838344937454463E-5</v>
          </cell>
          <cell r="H558">
            <v>5.9493487868571737E-4</v>
          </cell>
          <cell r="I558">
            <v>5.9663009917856457E-4</v>
          </cell>
          <cell r="J558">
            <v>4.4202611876445079E-4</v>
          </cell>
          <cell r="K558">
            <v>3.8016305137345729E-4</v>
          </cell>
          <cell r="L558">
            <v>1.2890919946703636E-4</v>
          </cell>
          <cell r="M558">
            <v>9.7684200989905758E-5</v>
          </cell>
          <cell r="N558">
            <v>1.3351844006607823E-4</v>
          </cell>
          <cell r="O558">
            <v>1.3212556182741353E-4</v>
          </cell>
          <cell r="P558">
            <v>3.8747878343150258E-4</v>
          </cell>
        </row>
        <row r="559">
          <cell r="B559" t="str">
            <v>SUP_WODBIO</v>
          </cell>
          <cell r="C559" t="str">
            <v>VAR_fout</v>
          </cell>
          <cell r="D559" t="str">
            <v>LTH</v>
          </cell>
          <cell r="F559">
            <v>2.7583121628426444E-7</v>
          </cell>
          <cell r="G559">
            <v>4.420601392494539E-6</v>
          </cell>
          <cell r="H559">
            <v>7.139218544228613E-5</v>
          </cell>
          <cell r="I559">
            <v>7.1595611901427783E-5</v>
          </cell>
          <cell r="J559">
            <v>5.3043134251734113E-5</v>
          </cell>
          <cell r="K559">
            <v>4.5619566164814912E-5</v>
          </cell>
          <cell r="L559">
            <v>1.5469103936044362E-5</v>
          </cell>
          <cell r="M559">
            <v>1.1722104118788697E-5</v>
          </cell>
          <cell r="N559">
            <v>1.6022212807929383E-5</v>
          </cell>
          <cell r="O559">
            <v>1.5855067419289633E-5</v>
          </cell>
          <cell r="P559">
            <v>4.6497454011780338E-5</v>
          </cell>
        </row>
        <row r="560">
          <cell r="B560" t="str">
            <v>SUP_WODBIO</v>
          </cell>
          <cell r="C560" t="str">
            <v>VAR_fin</v>
          </cell>
          <cell r="D560" t="str">
            <v>CWOD</v>
          </cell>
          <cell r="F560">
            <v>2.8315225097876739E-5</v>
          </cell>
          <cell r="G560">
            <v>4.9731765665563546E-5</v>
          </cell>
          <cell r="H560">
            <v>8.0316208622571912E-4</v>
          </cell>
          <cell r="I560">
            <v>8.0545063389106223E-4</v>
          </cell>
          <cell r="J560">
            <v>5.9673526033200848E-4</v>
          </cell>
          <cell r="K560">
            <v>5.1322011935416771E-4</v>
          </cell>
          <cell r="L560">
            <v>1.7402741928049928E-4</v>
          </cell>
          <cell r="M560">
            <v>1.3187367133637298E-4</v>
          </cell>
          <cell r="N560">
            <v>1.8024989408920567E-4</v>
          </cell>
          <cell r="O560">
            <v>1.7836950846700843E-4</v>
          </cell>
          <cell r="P560">
            <v>5.2309635763252919E-4</v>
          </cell>
        </row>
        <row r="561">
          <cell r="B561" t="str">
            <v>SUP_WODBIO</v>
          </cell>
          <cell r="C561" t="str">
            <v>VAR_ncap</v>
          </cell>
          <cell r="D561" t="str">
            <v>-</v>
          </cell>
          <cell r="E561">
            <v>2.6920326030907499E-7</v>
          </cell>
          <cell r="F561">
            <v>8.6400995905371503E-6</v>
          </cell>
          <cell r="G561">
            <v>1.22226073367886E-6</v>
          </cell>
          <cell r="H561">
            <v>1.51979756340562E-5</v>
          </cell>
          <cell r="I561">
            <v>3.0335522000073E-6</v>
          </cell>
          <cell r="J561">
            <v>2.8572504694121802E-7</v>
          </cell>
          <cell r="K561">
            <v>6.3462400069480001E-6</v>
          </cell>
          <cell r="L561">
            <v>6.30861888398277E-6</v>
          </cell>
          <cell r="M561">
            <v>3.9652240785429102E-7</v>
          </cell>
          <cell r="N561">
            <v>7.9311171439342106E-6</v>
          </cell>
          <cell r="O561">
            <v>2.5800718267253598E-6</v>
          </cell>
          <cell r="P561">
            <v>2.94224990439145E-5</v>
          </cell>
        </row>
        <row r="562">
          <cell r="B562" t="str">
            <v>SUP_WODBIO</v>
          </cell>
          <cell r="C562" t="str">
            <v>VAR_cap</v>
          </cell>
          <cell r="D562" t="str">
            <v>-</v>
          </cell>
          <cell r="E562">
            <v>2.6920326030907499E-7</v>
          </cell>
          <cell r="F562">
            <v>8.8915945890198268E-6</v>
          </cell>
          <cell r="G562">
            <v>1.0077000043336723E-5</v>
          </cell>
          <cell r="H562">
            <v>2.5248625383732897E-5</v>
          </cell>
          <cell r="I562">
            <v>2.8135991596005824E-5</v>
          </cell>
          <cell r="J562">
            <v>2.469672649894526E-5</v>
          </cell>
          <cell r="K562">
            <v>2.0009698922055025E-5</v>
          </cell>
          <cell r="L562">
            <v>1.57666161594555E-5</v>
          </cell>
          <cell r="M562">
            <v>1.383752457505544E-5</v>
          </cell>
          <cell r="N562">
            <v>2.0623501823581454E-5</v>
          </cell>
          <cell r="O562">
            <v>1.6921289238040551E-5</v>
          </cell>
          <cell r="P562">
            <v>4.0053681018853599E-5</v>
          </cell>
        </row>
        <row r="563">
          <cell r="B563" t="str">
            <v>D-RLFO</v>
          </cell>
          <cell r="C563" t="str">
            <v>VAR_fout</v>
          </cell>
          <cell r="D563" t="str">
            <v>CO2</v>
          </cell>
          <cell r="E563">
            <v>4514.4824894441699</v>
          </cell>
          <cell r="F563">
            <v>3846.5255512366298</v>
          </cell>
          <cell r="G563">
            <v>3758.76441699012</v>
          </cell>
          <cell r="H563">
            <v>3110.9902338659799</v>
          </cell>
          <cell r="I563">
            <v>1558.44601752006</v>
          </cell>
          <cell r="J563">
            <v>753.31395307156004</v>
          </cell>
          <cell r="K563">
            <v>396.63974323916</v>
          </cell>
          <cell r="M563">
            <v>7.8723881623802509E-3</v>
          </cell>
          <cell r="N563">
            <v>9.1878270060146705E-3</v>
          </cell>
          <cell r="O563">
            <v>7.9188808476125198E-3</v>
          </cell>
          <cell r="P563">
            <v>1.4349174658785799E-2</v>
          </cell>
        </row>
        <row r="564">
          <cell r="B564" t="str">
            <v>D-RLFO</v>
          </cell>
          <cell r="C564" t="str">
            <v>VAR_fout</v>
          </cell>
          <cell r="D564" t="str">
            <v>RLFO</v>
          </cell>
          <cell r="E564">
            <v>60.231823211849054</v>
          </cell>
          <cell r="F564">
            <v>51.320001245695252</v>
          </cell>
          <cell r="G564">
            <v>50.149121048302796</v>
          </cell>
          <cell r="H564">
            <v>41.506721638882844</v>
          </cell>
          <cell r="I564">
            <v>20.792908278620114</v>
          </cell>
          <cell r="J564">
            <v>10.050730275315507</v>
          </cell>
          <cell r="K564">
            <v>5.2921207463339019</v>
          </cell>
          <cell r="L564">
            <v>5.2919148927530149</v>
          </cell>
          <cell r="M564">
            <v>5.2917645935801021</v>
          </cell>
          <cell r="N564">
            <v>3.7438513535782807</v>
          </cell>
          <cell r="O564">
            <v>3.7438093409404112</v>
          </cell>
          <cell r="P564">
            <v>0.79246892793161916</v>
          </cell>
        </row>
        <row r="565">
          <cell r="B565" t="str">
            <v>D-RLFO</v>
          </cell>
          <cell r="C565" t="str">
            <v>VAR_fin</v>
          </cell>
          <cell r="D565" t="str">
            <v>LFO</v>
          </cell>
          <cell r="E565">
            <v>61.254850603041611</v>
          </cell>
          <cell r="F565">
            <v>52.191662839031572</v>
          </cell>
          <cell r="G565">
            <v>51.000874043285307</v>
          </cell>
          <cell r="H565">
            <v>42.211536416092045</v>
          </cell>
          <cell r="I565">
            <v>21.145807564722741</v>
          </cell>
          <cell r="J565">
            <v>10.221356215353577</v>
          </cell>
          <cell r="K565">
            <v>5.3818146979533203</v>
          </cell>
          <cell r="M565">
            <v>1.0681666434708616E-4</v>
          </cell>
          <cell r="N565">
            <v>1.2466522396220708E-4</v>
          </cell>
          <cell r="O565">
            <v>1.0744750132445758E-4</v>
          </cell>
          <cell r="P565">
            <v>1.9469707813820676E-4</v>
          </cell>
        </row>
        <row r="566">
          <cell r="B566" t="str">
            <v>D-RLFO</v>
          </cell>
          <cell r="C566" t="str">
            <v>VAR_fin</v>
          </cell>
          <cell r="D566" t="str">
            <v>BDS</v>
          </cell>
          <cell r="G566">
            <v>2.1402717749178342E-5</v>
          </cell>
          <cell r="H566">
            <v>1.6991849680723849E-4</v>
          </cell>
          <cell r="I566">
            <v>2.6477463184076174E-4</v>
          </cell>
          <cell r="J566">
            <v>8.4063766868209882E-5</v>
          </cell>
          <cell r="K566">
            <v>1.9186523575652329E-4</v>
          </cell>
          <cell r="L566">
            <v>5.3817965955843956</v>
          </cell>
          <cell r="M566">
            <v>5.3815375367756308</v>
          </cell>
          <cell r="N566">
            <v>3.8073154036986625</v>
          </cell>
          <cell r="O566">
            <v>3.8072898855764779</v>
          </cell>
          <cell r="P566">
            <v>0.80573422094863867</v>
          </cell>
        </row>
        <row r="567">
          <cell r="B567" t="str">
            <v>G-INTC-EXP00-IT</v>
          </cell>
          <cell r="C567" t="str">
            <v>VAR_fout</v>
          </cell>
          <cell r="D567" t="str">
            <v>ELC_E-IT</v>
          </cell>
          <cell r="E567">
            <v>71.694107994534633</v>
          </cell>
          <cell r="F567">
            <v>35.676046360749915</v>
          </cell>
          <cell r="G567">
            <v>64.429969724661262</v>
          </cell>
          <cell r="H567">
            <v>69.655336905592549</v>
          </cell>
          <cell r="I567">
            <v>47.576719452134633</v>
          </cell>
          <cell r="J567">
            <v>30.500219919571808</v>
          </cell>
          <cell r="K567">
            <v>16.512610758752984</v>
          </cell>
          <cell r="L567">
            <v>33.926103328171251</v>
          </cell>
          <cell r="M567">
            <v>33.546034143853468</v>
          </cell>
          <cell r="N567">
            <v>29.229262736633384</v>
          </cell>
          <cell r="O567">
            <v>30.768864041124665</v>
          </cell>
          <cell r="P567">
            <v>34.394343748108348</v>
          </cell>
        </row>
        <row r="568">
          <cell r="B568" t="str">
            <v>G-INTC-EXP00-IT</v>
          </cell>
          <cell r="C568" t="str">
            <v>VAR_fin</v>
          </cell>
          <cell r="D568" t="str">
            <v>ELC</v>
          </cell>
          <cell r="E568">
            <v>71.694107994534633</v>
          </cell>
          <cell r="F568">
            <v>35.676046360749915</v>
          </cell>
          <cell r="G568">
            <v>64.429969724661262</v>
          </cell>
          <cell r="H568">
            <v>69.655336905592549</v>
          </cell>
          <cell r="I568">
            <v>47.576719452134633</v>
          </cell>
          <cell r="J568">
            <v>30.500219919571808</v>
          </cell>
          <cell r="K568">
            <v>16.512610758752984</v>
          </cell>
          <cell r="L568">
            <v>33.926103328171251</v>
          </cell>
          <cell r="M568">
            <v>33.546034143853468</v>
          </cell>
          <cell r="N568">
            <v>29.229262736633384</v>
          </cell>
          <cell r="O568">
            <v>30.768864041124665</v>
          </cell>
          <cell r="P568">
            <v>34.394343748108348</v>
          </cell>
        </row>
        <row r="569">
          <cell r="B569" t="str">
            <v>G-INTC-EXP00-IT</v>
          </cell>
          <cell r="C569" t="str">
            <v>VAR_ncap</v>
          </cell>
          <cell r="D569" t="str">
            <v>-</v>
          </cell>
          <cell r="E569">
            <v>1.4534760825664299</v>
          </cell>
          <cell r="F569">
            <v>6.48529069289868E-6</v>
          </cell>
          <cell r="G569">
            <v>2.32369382051816E-6</v>
          </cell>
          <cell r="H569">
            <v>1.67170843102767E-6</v>
          </cell>
          <cell r="I569">
            <v>1.87261878717927E-6</v>
          </cell>
          <cell r="J569">
            <v>7.6940926865083997E-5</v>
          </cell>
          <cell r="K569">
            <v>2.8624346021932701E-5</v>
          </cell>
          <cell r="L569">
            <v>1.6945981736792399</v>
          </cell>
          <cell r="M569">
            <v>1.5507963272632801</v>
          </cell>
          <cell r="N569">
            <v>1.50395839376426</v>
          </cell>
        </row>
        <row r="570">
          <cell r="B570" t="str">
            <v>G-INTC-EXP00-IT</v>
          </cell>
          <cell r="C570" t="str">
            <v>VAR_cap</v>
          </cell>
          <cell r="D570" t="str">
            <v>-</v>
          </cell>
          <cell r="E570">
            <v>3.7499998176186518</v>
          </cell>
          <cell r="F570">
            <v>3.7499996651475658</v>
          </cell>
          <cell r="G570">
            <v>3.7499995787139442</v>
          </cell>
          <cell r="H570">
            <v>4.5496891742467387</v>
          </cell>
          <cell r="I570">
            <v>5.2034840891591987</v>
          </cell>
          <cell r="J570">
            <v>5.2034842458382045</v>
          </cell>
          <cell r="K570">
            <v>5.2034964907991652</v>
          </cell>
          <cell r="L570">
            <v>5.2035604808363924</v>
          </cell>
          <cell r="M570">
            <v>5.2035833034598067</v>
          </cell>
          <cell r="N570">
            <v>4.4941482723767949</v>
          </cell>
          <cell r="O570">
            <v>4.6989798735688266</v>
          </cell>
          <cell r="P570">
            <v>5.2459610323306594</v>
          </cell>
        </row>
        <row r="571">
          <cell r="B571" t="str">
            <v>EWOD-CCS</v>
          </cell>
          <cell r="C571" t="str">
            <v>VAR_fout</v>
          </cell>
          <cell r="D571" t="str">
            <v>CO2_O</v>
          </cell>
          <cell r="J571">
            <v>6.0875624985085759E-2</v>
          </cell>
          <cell r="K571">
            <v>7.7537862602946168</v>
          </cell>
          <cell r="L571">
            <v>178.99013385201792</v>
          </cell>
          <cell r="M571">
            <v>179.67141192089659</v>
          </cell>
          <cell r="N571">
            <v>180.31737369441788</v>
          </cell>
          <cell r="O571">
            <v>180.26928694220913</v>
          </cell>
          <cell r="P571">
            <v>180.26826177388634</v>
          </cell>
        </row>
        <row r="572">
          <cell r="B572" t="str">
            <v>EWOD-CCS</v>
          </cell>
          <cell r="C572" t="str">
            <v>VAR_fout</v>
          </cell>
          <cell r="D572" t="str">
            <v>CO2</v>
          </cell>
          <cell r="J572">
            <v>-6.0875624985085801E-2</v>
          </cell>
          <cell r="K572">
            <v>-7.7537862602946204</v>
          </cell>
          <cell r="L572">
            <v>-178.990133852018</v>
          </cell>
          <cell r="M572">
            <v>-179.67141192089699</v>
          </cell>
          <cell r="N572">
            <v>-180.317373694418</v>
          </cell>
          <cell r="O572">
            <v>-180.26928694220899</v>
          </cell>
          <cell r="P572">
            <v>-180.268261773886</v>
          </cell>
        </row>
        <row r="573">
          <cell r="B573" t="str">
            <v>EWOD-CCS</v>
          </cell>
          <cell r="C573" t="str">
            <v>VAR_fout</v>
          </cell>
          <cell r="D573" t="str">
            <v>ELC13</v>
          </cell>
          <cell r="J573">
            <v>1.3492128524031344E-4</v>
          </cell>
          <cell r="K573">
            <v>1.7185052440511866E-2</v>
          </cell>
          <cell r="L573">
            <v>0.39670358884309626</v>
          </cell>
          <cell r="M573">
            <v>0.39821353494519734</v>
          </cell>
          <cell r="N573">
            <v>0.39964520801173142</v>
          </cell>
          <cell r="O573">
            <v>0.39953863125933448</v>
          </cell>
          <cell r="P573">
            <v>0.39953635913436214</v>
          </cell>
        </row>
        <row r="574">
          <cell r="B574" t="str">
            <v>EWOD-CCS</v>
          </cell>
          <cell r="C574" t="str">
            <v>VAR_fin</v>
          </cell>
          <cell r="D574" t="str">
            <v>EWOD</v>
          </cell>
          <cell r="J574">
            <v>7.7573095605985268E-4</v>
          </cell>
          <cell r="K574">
            <v>7.7006845942599711E-2</v>
          </cell>
          <cell r="L574">
            <v>1.4988517145062481</v>
          </cell>
          <cell r="M574">
            <v>1.5056707381559713</v>
          </cell>
          <cell r="N574">
            <v>1.5120705567785373</v>
          </cell>
          <cell r="O574">
            <v>1.5207938117947171</v>
          </cell>
          <cell r="P574">
            <v>1.51295666094702</v>
          </cell>
        </row>
        <row r="575">
          <cell r="B575" t="str">
            <v>EWOD-CCS</v>
          </cell>
          <cell r="C575" t="str">
            <v>VAR_ncap</v>
          </cell>
          <cell r="D575" t="str">
            <v>-</v>
          </cell>
          <cell r="J575">
            <v>3.9724439268403899E-5</v>
          </cell>
          <cell r="K575">
            <v>1.6042290755160799E-2</v>
          </cell>
          <cell r="L575">
            <v>1.4655691295957999E-6</v>
          </cell>
          <cell r="M575">
            <v>4.70639343533378E-3</v>
          </cell>
          <cell r="N575">
            <v>1.9273584213395701E-7</v>
          </cell>
          <cell r="O575">
            <v>6.9358617816414597E-3</v>
          </cell>
        </row>
        <row r="576">
          <cell r="B576" t="str">
            <v>EWOD-CCS</v>
          </cell>
          <cell r="C576" t="str">
            <v>VAR_cap</v>
          </cell>
          <cell r="D576" t="str">
            <v>-</v>
          </cell>
          <cell r="J576">
            <v>1.5303835945221501E-5</v>
          </cell>
          <cell r="K576">
            <v>7.7638779693655598E-3</v>
          </cell>
          <cell r="L576">
            <v>1.6081959990086055E-2</v>
          </cell>
          <cell r="M576">
            <v>1.8672819497121927E-2</v>
          </cell>
          <cell r="N576">
            <v>2.0789753839616957E-2</v>
          </cell>
          <cell r="O576">
            <v>2.4091238459014459E-2</v>
          </cell>
          <cell r="P576">
            <v>2.2469895074218756E-2</v>
          </cell>
        </row>
        <row r="577">
          <cell r="B577" t="str">
            <v>EOIL-ENG</v>
          </cell>
          <cell r="C577" t="str">
            <v>VAR_fout</v>
          </cell>
          <cell r="D577" t="str">
            <v>ELC35</v>
          </cell>
          <cell r="E577">
            <v>3.9600469765465142E-2</v>
          </cell>
          <cell r="F577">
            <v>1.7352097847463624E-5</v>
          </cell>
          <cell r="G577">
            <v>1.0520200571407946E-3</v>
          </cell>
          <cell r="H577">
            <v>1.623339418949797E-4</v>
          </cell>
          <cell r="I577">
            <v>1.0943426129379375E-4</v>
          </cell>
          <cell r="J577">
            <v>0.17118818900329241</v>
          </cell>
          <cell r="K577">
            <v>0.17139281161247868</v>
          </cell>
          <cell r="L577">
            <v>3.7545905649659599E-6</v>
          </cell>
          <cell r="M577">
            <v>1.6476900604465497E-3</v>
          </cell>
          <cell r="N577">
            <v>1.535865152195811E-3</v>
          </cell>
          <cell r="O577">
            <v>1.3570682827257158E-3</v>
          </cell>
          <cell r="P577">
            <v>1.9021997094572027E-3</v>
          </cell>
        </row>
        <row r="578">
          <cell r="B578" t="str">
            <v>EOIL-ENG</v>
          </cell>
          <cell r="C578" t="str">
            <v>VAR_fout</v>
          </cell>
          <cell r="D578" t="str">
            <v>CO2_E</v>
          </cell>
          <cell r="E578">
            <v>8.4831529070137002</v>
          </cell>
          <cell r="F578">
            <v>2.1210745287063099E-2</v>
          </cell>
          <cell r="G578">
            <v>0.26340988292726097</v>
          </cell>
          <cell r="H578">
            <v>4.33786819940679E-2</v>
          </cell>
          <cell r="I578">
            <v>2.7098079660477201E-2</v>
          </cell>
          <cell r="J578">
            <v>36.065101952080603</v>
          </cell>
          <cell r="K578">
            <v>36.275377773254398</v>
          </cell>
          <cell r="L578">
            <v>8.9077271993178797E-4</v>
          </cell>
          <cell r="M578">
            <v>0.38553101996671202</v>
          </cell>
          <cell r="N578">
            <v>0.36193061285366701</v>
          </cell>
          <cell r="O578">
            <v>0.31986677127334301</v>
          </cell>
          <cell r="P578">
            <v>0.45199041041936999</v>
          </cell>
        </row>
        <row r="579">
          <cell r="B579" t="str">
            <v>EOIL-ENG</v>
          </cell>
          <cell r="C579" t="str">
            <v>VAR_fin</v>
          </cell>
          <cell r="D579" t="str">
            <v>ELFO</v>
          </cell>
          <cell r="E579">
            <v>0.11510383862976516</v>
          </cell>
          <cell r="F579">
            <v>2.8779844351510271E-4</v>
          </cell>
          <cell r="G579">
            <v>3.5740825363264677E-3</v>
          </cell>
          <cell r="H579">
            <v>5.8858455894257643E-4</v>
          </cell>
          <cell r="I579">
            <v>3.6768086377852348E-4</v>
          </cell>
          <cell r="J579">
            <v>0.48935009432945176</v>
          </cell>
          <cell r="K579">
            <v>0.49220322623140306</v>
          </cell>
          <cell r="L579">
            <v>1.2086468384420459E-5</v>
          </cell>
          <cell r="M579">
            <v>5.2310857526012373E-3</v>
          </cell>
          <cell r="N579">
            <v>4.9108631323428386E-3</v>
          </cell>
          <cell r="O579">
            <v>4.3401190132068401E-3</v>
          </cell>
          <cell r="P579">
            <v>6.1328413896793816E-3</v>
          </cell>
        </row>
        <row r="580">
          <cell r="B580" t="str">
            <v>EOIL-ENG</v>
          </cell>
          <cell r="C580" t="str">
            <v>VAR_ncap</v>
          </cell>
          <cell r="D580" t="str">
            <v>-</v>
          </cell>
          <cell r="F580">
            <v>1.4331473857944499E-6</v>
          </cell>
          <cell r="G580">
            <v>2.2414719624002599E-5</v>
          </cell>
          <cell r="H580">
            <v>6.4175358219825396E-2</v>
          </cell>
          <cell r="I580">
            <v>4.3301167937604501E-5</v>
          </cell>
          <cell r="J580">
            <v>3.1114676213648302E-6</v>
          </cell>
          <cell r="K580">
            <v>5.4485561696554696E-3</v>
          </cell>
          <cell r="L580">
            <v>2.2263307000246598E-5</v>
          </cell>
          <cell r="M580">
            <v>2.1821862380341301E-2</v>
          </cell>
          <cell r="N580">
            <v>2.26063031391451E-5</v>
          </cell>
          <cell r="O580">
            <v>1.07642722824642E-5</v>
          </cell>
          <cell r="P580">
            <v>8.6018315038432196E-3</v>
          </cell>
        </row>
        <row r="581">
          <cell r="B581" t="str">
            <v>EOIL-ENG</v>
          </cell>
          <cell r="C581" t="str">
            <v>VAR_cap</v>
          </cell>
          <cell r="D581" t="str">
            <v>-</v>
          </cell>
          <cell r="E581">
            <v>2.1243694182192303E-2</v>
          </cell>
          <cell r="F581">
            <v>2.1213026542154595E-2</v>
          </cell>
          <cell r="G581">
            <v>1.1877324715175296E-2</v>
          </cell>
          <cell r="H581">
            <v>7.1198327779836715E-2</v>
          </cell>
          <cell r="I581">
            <v>7.1240799431238885E-2</v>
          </cell>
          <cell r="J581">
            <v>7.1241844095427304E-2</v>
          </cell>
          <cell r="K581">
            <v>7.0929773088277151E-2</v>
          </cell>
          <cell r="L581">
            <v>6.9688762797940992E-2</v>
          </cell>
          <cell r="M581">
            <v>2.7336581827630112E-2</v>
          </cell>
          <cell r="N581">
            <v>2.7315127440393223E-2</v>
          </cell>
          <cell r="O581">
            <v>2.6469324342650355E-2</v>
          </cell>
          <cell r="P581">
            <v>3.0475244409093258E-2</v>
          </cell>
        </row>
        <row r="582">
          <cell r="B582" t="str">
            <v>D-SWOD</v>
          </cell>
          <cell r="C582" t="str">
            <v>VAR_fout</v>
          </cell>
          <cell r="D582" t="str">
            <v>SWOD</v>
          </cell>
          <cell r="E582">
            <v>8.5743680674701714</v>
          </cell>
          <cell r="F582">
            <v>9.650091026935657</v>
          </cell>
          <cell r="G582">
            <v>9.5646719460893959</v>
          </cell>
          <cell r="H582">
            <v>7.4517071928384766</v>
          </cell>
          <cell r="I582">
            <v>7.1499963784104308</v>
          </cell>
          <cell r="J582">
            <v>7.5993506411080194</v>
          </cell>
          <cell r="K582">
            <v>4.8426820563374875</v>
          </cell>
          <cell r="L582">
            <v>4.0152343991311312</v>
          </cell>
          <cell r="M582">
            <v>0.5756036365617806</v>
          </cell>
          <cell r="N582">
            <v>0.57392829487468178</v>
          </cell>
          <cell r="O582">
            <v>0.57376236020963201</v>
          </cell>
          <cell r="P582">
            <v>0.57619905899554469</v>
          </cell>
        </row>
        <row r="583">
          <cell r="B583" t="str">
            <v>D-SWOD</v>
          </cell>
          <cell r="C583" t="str">
            <v>VAR_fin</v>
          </cell>
          <cell r="D583" t="str">
            <v>WOD</v>
          </cell>
          <cell r="E583">
            <v>8.5743680674701714</v>
          </cell>
          <cell r="F583">
            <v>9.650091026935657</v>
          </cell>
          <cell r="G583">
            <v>9.5646719460893959</v>
          </cell>
          <cell r="H583">
            <v>7.4517071928384766</v>
          </cell>
          <cell r="I583">
            <v>7.1499963784104308</v>
          </cell>
          <cell r="J583">
            <v>7.5993506411080194</v>
          </cell>
          <cell r="K583">
            <v>4.8426820563374875</v>
          </cell>
          <cell r="L583">
            <v>4.0152343991311312</v>
          </cell>
          <cell r="M583">
            <v>0.5756036365617806</v>
          </cell>
          <cell r="N583">
            <v>0.57392829487468178</v>
          </cell>
          <cell r="O583">
            <v>0.57376236020963201</v>
          </cell>
          <cell r="P583">
            <v>0.57619905899554469</v>
          </cell>
        </row>
        <row r="584">
          <cell r="B584" t="str">
            <v>SCOM-CHPWOD</v>
          </cell>
          <cell r="C584" t="str">
            <v>VAR_fout</v>
          </cell>
          <cell r="D584" t="str">
            <v>SCOM_KEV_WOD_ELC_CHP</v>
          </cell>
          <cell r="H584">
            <v>3.0662443959922852E-4</v>
          </cell>
          <cell r="I584">
            <v>2.5508759938586395E-4</v>
          </cell>
          <cell r="J584">
            <v>3.1899850796382537E-3</v>
          </cell>
          <cell r="K584">
            <v>5.5552700775452395E-3</v>
          </cell>
          <cell r="L584">
            <v>5.6219294712975239E-3</v>
          </cell>
          <cell r="M584">
            <v>2.9244106100906682E-3</v>
          </cell>
          <cell r="N584">
            <v>8.8061758830360938E-4</v>
          </cell>
          <cell r="O584">
            <v>8.1955211360106473E-4</v>
          </cell>
          <cell r="P584">
            <v>1.4399383221726319E-3</v>
          </cell>
        </row>
        <row r="585">
          <cell r="B585" t="str">
            <v>SCOM-CHPWOD</v>
          </cell>
          <cell r="C585" t="str">
            <v>VAR_fout</v>
          </cell>
          <cell r="D585" t="str">
            <v>SCOM_LTH_CHPWOD</v>
          </cell>
          <cell r="H585">
            <v>4.9003749504857518E-4</v>
          </cell>
          <cell r="I585">
            <v>3.988868898975313E-4</v>
          </cell>
          <cell r="J585">
            <v>4.8783862734707376E-3</v>
          </cell>
          <cell r="K585">
            <v>8.3270107130936737E-3</v>
          </cell>
          <cell r="L585">
            <v>8.256343466160462E-3</v>
          </cell>
          <cell r="M585">
            <v>4.294777897208283E-3</v>
          </cell>
          <cell r="N585">
            <v>1.2932715197685387E-3</v>
          </cell>
          <cell r="O585">
            <v>1.2035910042724988E-3</v>
          </cell>
          <cell r="P585">
            <v>2.1146877453089448E-3</v>
          </cell>
        </row>
        <row r="586">
          <cell r="B586" t="str">
            <v>SCOM-CHPWOD</v>
          </cell>
          <cell r="C586" t="str">
            <v>VAR_fin</v>
          </cell>
          <cell r="D586" t="str">
            <v>SWOD</v>
          </cell>
          <cell r="H586">
            <v>1.150255127970731E-3</v>
          </cell>
          <cell r="I586">
            <v>1.325520253120341E-3</v>
          </cell>
          <cell r="J586">
            <v>9.2796872844490442E-3</v>
          </cell>
          <cell r="K586">
            <v>1.5623078000525131E-2</v>
          </cell>
          <cell r="L586">
            <v>1.5505857891250511E-2</v>
          </cell>
          <cell r="M586">
            <v>8.0567795272343742E-3</v>
          </cell>
          <cell r="N586">
            <v>2.6993567941644204E-3</v>
          </cell>
          <cell r="O586">
            <v>2.3769747590099114E-3</v>
          </cell>
          <cell r="P586">
            <v>4.5900108349225498E-3</v>
          </cell>
        </row>
        <row r="587">
          <cell r="B587" t="str">
            <v>SCOM-CHPWOD</v>
          </cell>
          <cell r="C587" t="str">
            <v>VAR_ncap</v>
          </cell>
          <cell r="D587" t="str">
            <v>-</v>
          </cell>
          <cell r="H587">
            <v>3.0730706553103302E-5</v>
          </cell>
          <cell r="I587">
            <v>1.68833296770782E-6</v>
          </cell>
          <cell r="J587">
            <v>2.0628353626420801E-4</v>
          </cell>
          <cell r="K587">
            <v>2.04884939736895E-4</v>
          </cell>
          <cell r="L587">
            <v>1.13915415492834E-5</v>
          </cell>
          <cell r="M587">
            <v>3.8398030077158598E-7</v>
          </cell>
          <cell r="N587">
            <v>8.0948115813131707E-5</v>
          </cell>
          <cell r="O587">
            <v>2.0903777220140999E-6</v>
          </cell>
          <cell r="P587">
            <v>6.8736362000360596E-5</v>
          </cell>
        </row>
        <row r="588">
          <cell r="B588" t="str">
            <v>SCOM-CHPWOD</v>
          </cell>
          <cell r="C588" t="str">
            <v>VAR_cap</v>
          </cell>
          <cell r="D588" t="str">
            <v>-</v>
          </cell>
          <cell r="H588">
            <v>3.0730706553103302E-5</v>
          </cell>
          <cell r="I588">
            <v>3.2396310462472543E-5</v>
          </cell>
          <cell r="J588">
            <v>2.3273737291821695E-4</v>
          </cell>
          <cell r="K588">
            <v>4.1280660596272498E-4</v>
          </cell>
          <cell r="L588">
            <v>4.2245656942212055E-4</v>
          </cell>
          <cell r="M588">
            <v>2.2091099999387115E-4</v>
          </cell>
          <cell r="N588">
            <v>9.2608476477178356E-5</v>
          </cell>
          <cell r="O588">
            <v>8.5094524816022558E-5</v>
          </cell>
          <cell r="P588">
            <v>1.5160355670484289E-4</v>
          </cell>
        </row>
        <row r="589">
          <cell r="B589" t="str">
            <v>ENUC_BMGL</v>
          </cell>
          <cell r="C589" t="str">
            <v>VAR_fout</v>
          </cell>
          <cell r="D589" t="str">
            <v>ELC</v>
          </cell>
          <cell r="E589">
            <v>32.820800215245825</v>
          </cell>
          <cell r="F589">
            <v>7.888380966828458E-4</v>
          </cell>
        </row>
        <row r="590">
          <cell r="B590" t="str">
            <v>ENUC_BMGL</v>
          </cell>
          <cell r="C590" t="str">
            <v>VAR_fin</v>
          </cell>
          <cell r="D590" t="str">
            <v>URN</v>
          </cell>
          <cell r="E590">
            <v>98.945500055568928</v>
          </cell>
          <cell r="F590">
            <v>2.3781254395775181E-3</v>
          </cell>
        </row>
        <row r="591">
          <cell r="B591" t="str">
            <v>ENUC_BMGL</v>
          </cell>
          <cell r="C591" t="str">
            <v>VAR_cap</v>
          </cell>
          <cell r="D591" t="str">
            <v>-</v>
          </cell>
          <cell r="E591">
            <v>1.2330000000000001</v>
          </cell>
          <cell r="F591">
            <v>2.9348258830053098E-5</v>
          </cell>
        </row>
        <row r="592">
          <cell r="B592" t="str">
            <v>D-RSH2R</v>
          </cell>
          <cell r="C592" t="str">
            <v>VAR_fout</v>
          </cell>
          <cell r="D592" t="str">
            <v>RSH2</v>
          </cell>
          <cell r="H592">
            <v>1.0706467373666112E-4</v>
          </cell>
          <cell r="I592">
            <v>1.1193557373746885E-4</v>
          </cell>
          <cell r="J592">
            <v>7.5700269830899225E-3</v>
          </cell>
          <cell r="K592">
            <v>9.621441764309887E-4</v>
          </cell>
          <cell r="L592">
            <v>1.0458840887191678E-3</v>
          </cell>
          <cell r="M592">
            <v>0.37130939891581943</v>
          </cell>
          <cell r="N592">
            <v>0.46504672497440736</v>
          </cell>
          <cell r="O592">
            <v>2.0090956622760531E-2</v>
          </cell>
          <cell r="P592">
            <v>2.1143454057318137E-3</v>
          </cell>
        </row>
        <row r="593">
          <cell r="B593" t="str">
            <v>D-RSH2R</v>
          </cell>
          <cell r="C593" t="str">
            <v>VAR_fin</v>
          </cell>
          <cell r="D593" t="str">
            <v>H2</v>
          </cell>
          <cell r="H593">
            <v>1.0706467373666112E-4</v>
          </cell>
          <cell r="I593">
            <v>1.1193557373746885E-4</v>
          </cell>
          <cell r="J593">
            <v>7.5700269830899225E-3</v>
          </cell>
          <cell r="K593">
            <v>9.621441764309887E-4</v>
          </cell>
          <cell r="L593">
            <v>1.0458840887191678E-3</v>
          </cell>
          <cell r="M593">
            <v>0.37130939891581943</v>
          </cell>
          <cell r="N593">
            <v>0.46504672497440736</v>
          </cell>
          <cell r="O593">
            <v>2.0090956622760531E-2</v>
          </cell>
          <cell r="P593">
            <v>2.1143454057318137E-3</v>
          </cell>
        </row>
        <row r="594">
          <cell r="B594" t="str">
            <v>D-RSH2R</v>
          </cell>
          <cell r="C594" t="str">
            <v>VAR_ncap</v>
          </cell>
          <cell r="D594" t="str">
            <v>-</v>
          </cell>
          <cell r="H594">
            <v>1.4605719552527499E-5</v>
          </cell>
          <cell r="I594">
            <v>1.5173625097789899E-5</v>
          </cell>
          <cell r="J594">
            <v>4.21844263398106E-4</v>
          </cell>
          <cell r="K594">
            <v>4.5433253059641198E-5</v>
          </cell>
          <cell r="L594">
            <v>1.73971722643329E-7</v>
          </cell>
          <cell r="M594">
            <v>1.3076237482353099E-2</v>
          </cell>
          <cell r="N594">
            <v>6.4603644947003602E-3</v>
          </cell>
          <cell r="O594">
            <v>1.4336161266837E-6</v>
          </cell>
          <cell r="P594">
            <v>1.5150755232527701E-4</v>
          </cell>
        </row>
        <row r="595">
          <cell r="B595" t="str">
            <v>D-RSH2R</v>
          </cell>
          <cell r="C595" t="str">
            <v>VAR_cap</v>
          </cell>
          <cell r="D595" t="str">
            <v>-</v>
          </cell>
          <cell r="H595">
            <v>1.4605719552527499E-5</v>
          </cell>
          <cell r="I595">
            <v>2.6262026291519699E-5</v>
          </cell>
          <cell r="J595">
            <v>4.2503067820496898E-4</v>
          </cell>
          <cell r="K595">
            <v>4.5433253059641198E-5</v>
          </cell>
          <cell r="L595">
            <v>4.5607224782284602E-5</v>
          </cell>
          <cell r="M595">
            <v>1.3083271297900399E-2</v>
          </cell>
          <cell r="N595">
            <v>1.6387610241639702E-2</v>
          </cell>
          <cell r="O595">
            <v>1.1457058003955501E-3</v>
          </cell>
          <cell r="P595">
            <v>1.5294116845196101E-4</v>
          </cell>
        </row>
        <row r="596">
          <cell r="B596" t="str">
            <v>ENGA-GTOC</v>
          </cell>
          <cell r="C596" t="str">
            <v>VAR_fout</v>
          </cell>
          <cell r="D596" t="str">
            <v>ELC13</v>
          </cell>
          <cell r="J596">
            <v>7.1347733375424903E-8</v>
          </cell>
          <cell r="L596">
            <v>1.074896485130094E-3</v>
          </cell>
          <cell r="M596">
            <v>1.2434783046629963E-3</v>
          </cell>
          <cell r="N596">
            <v>9.6135071863559767E-4</v>
          </cell>
          <cell r="O596">
            <v>8.8292963958049302E-4</v>
          </cell>
          <cell r="P596">
            <v>1.6323954048026246E-3</v>
          </cell>
        </row>
        <row r="597">
          <cell r="B597" t="str">
            <v>ENGA-GTOC</v>
          </cell>
          <cell r="C597" t="str">
            <v>VAR_fout</v>
          </cell>
          <cell r="D597" t="str">
            <v>CO2_E</v>
          </cell>
          <cell r="J597">
            <v>3.0175681162335498E-4</v>
          </cell>
          <cell r="K597">
            <v>5.9656516586761702E-5</v>
          </cell>
          <cell r="L597">
            <v>0.15381064794438601</v>
          </cell>
          <cell r="M597">
            <v>0.17168378482143901</v>
          </cell>
          <cell r="N597">
            <v>0.13908329603974201</v>
          </cell>
          <cell r="O597">
            <v>0.12723425149567</v>
          </cell>
          <cell r="P597">
            <v>0.23598718197091301</v>
          </cell>
        </row>
        <row r="598">
          <cell r="B598" t="str">
            <v>ENGA-GTOC</v>
          </cell>
          <cell r="C598" t="str">
            <v>VAR_fin</v>
          </cell>
          <cell r="D598" t="str">
            <v>ENGA</v>
          </cell>
          <cell r="J598">
            <v>5.3502980784282796E-6</v>
          </cell>
          <cell r="K598">
            <v>1.0577396557936472E-6</v>
          </cell>
          <cell r="L598">
            <v>2.7271391479501044E-3</v>
          </cell>
          <cell r="M598">
            <v>3.044038737968767E-3</v>
          </cell>
          <cell r="N598">
            <v>2.4660158872294767E-3</v>
          </cell>
          <cell r="O598">
            <v>2.2559264449586833E-3</v>
          </cell>
          <cell r="P598">
            <v>4.1841698931012897E-3</v>
          </cell>
        </row>
        <row r="599">
          <cell r="B599" t="str">
            <v>ENGA-GTOC</v>
          </cell>
          <cell r="C599" t="str">
            <v>VAR_fin</v>
          </cell>
          <cell r="D599" t="str">
            <v>GTC</v>
          </cell>
          <cell r="I599">
            <v>6.8086597397813996E-5</v>
          </cell>
          <cell r="J599">
            <v>2.8374841137620557E-4</v>
          </cell>
          <cell r="K599">
            <v>4.0541357822727214E-4</v>
          </cell>
          <cell r="L599">
            <v>5.3423299969122362E-4</v>
          </cell>
          <cell r="M599">
            <v>4.5894602987011316E-3</v>
          </cell>
          <cell r="N599">
            <v>4.5295308433449481E-3</v>
          </cell>
          <cell r="O599">
            <v>4.3734136461255398E-3</v>
          </cell>
          <cell r="P599">
            <v>4.3439725600305382E-3</v>
          </cell>
        </row>
        <row r="600">
          <cell r="B600" t="str">
            <v>ENGA-GTOC</v>
          </cell>
          <cell r="C600" t="str">
            <v>VAR_ncap</v>
          </cell>
          <cell r="D600" t="str">
            <v>-</v>
          </cell>
          <cell r="I600">
            <v>2.82730661667556E-4</v>
          </cell>
          <cell r="J600">
            <v>3.1590733456023702E-6</v>
          </cell>
          <cell r="K600">
            <v>2.49513579773904E-4</v>
          </cell>
          <cell r="L600">
            <v>4.0471261767787599E-3</v>
          </cell>
          <cell r="M600">
            <v>1.6795681331718099E-5</v>
          </cell>
          <cell r="N600">
            <v>1.2037517560828799E-5</v>
          </cell>
          <cell r="O600">
            <v>1.0460316811302499E-4</v>
          </cell>
        </row>
        <row r="601">
          <cell r="B601" t="str">
            <v>ENGA-GTOC</v>
          </cell>
          <cell r="C601" t="str">
            <v>VAR_cap</v>
          </cell>
          <cell r="D601" t="str">
            <v>-</v>
          </cell>
          <cell r="I601">
            <v>6.8086597397813996E-5</v>
          </cell>
          <cell r="J601">
            <v>2.837484113762053E-4</v>
          </cell>
          <cell r="K601">
            <v>4.0541357822727241E-4</v>
          </cell>
          <cell r="L601">
            <v>5.3423299969122351E-4</v>
          </cell>
          <cell r="M601">
            <v>4.5894602987011273E-3</v>
          </cell>
          <cell r="N601">
            <v>4.529530843344942E-3</v>
          </cell>
          <cell r="O601">
            <v>4.373413646125545E-3</v>
          </cell>
          <cell r="P601">
            <v>4.3439725600305391E-3</v>
          </cell>
        </row>
        <row r="602">
          <cell r="B602" t="str">
            <v>D-RSH2</v>
          </cell>
          <cell r="C602" t="str">
            <v>VAR_fout</v>
          </cell>
          <cell r="D602" t="str">
            <v>RSH2</v>
          </cell>
          <cell r="H602">
            <v>1.0526506043200864E-4</v>
          </cell>
          <cell r="I602">
            <v>1.1296346018400406E-4</v>
          </cell>
          <cell r="J602">
            <v>7.0331668330878339E-2</v>
          </cell>
          <cell r="K602">
            <v>0.10351476855285612</v>
          </cell>
          <cell r="L602">
            <v>1.3852222670393761</v>
          </cell>
          <cell r="M602">
            <v>1.1110142336507083</v>
          </cell>
          <cell r="N602">
            <v>1.0064518290451132</v>
          </cell>
          <cell r="O602">
            <v>7.7356210887942159E-2</v>
          </cell>
          <cell r="P602">
            <v>5.1052773597769059E-2</v>
          </cell>
        </row>
        <row r="603">
          <cell r="B603" t="str">
            <v>D-RSH2</v>
          </cell>
          <cell r="C603" t="str">
            <v>VAR_fin</v>
          </cell>
          <cell r="D603" t="str">
            <v>H2</v>
          </cell>
          <cell r="H603">
            <v>1.0606701050715497E-4</v>
          </cell>
          <cell r="I603">
            <v>1.1382405965558159E-4</v>
          </cell>
          <cell r="J603">
            <v>7.0867482270201052E-2</v>
          </cell>
          <cell r="K603">
            <v>0.10430338422532175</v>
          </cell>
          <cell r="L603">
            <v>1.3957754277613443</v>
          </cell>
          <cell r="M603">
            <v>1.119478371176573</v>
          </cell>
          <cell r="N603">
            <v>1.014119369600559</v>
          </cell>
          <cell r="O603">
            <v>7.7945540518116016E-2</v>
          </cell>
          <cell r="P603">
            <v>5.1441713436450029E-2</v>
          </cell>
        </row>
        <row r="604">
          <cell r="B604" t="str">
            <v>D-RSH2</v>
          </cell>
          <cell r="C604" t="str">
            <v>VAR_ncap</v>
          </cell>
          <cell r="D604" t="str">
            <v>-</v>
          </cell>
          <cell r="H604">
            <v>2.18643092203066E-5</v>
          </cell>
          <cell r="I604">
            <v>1.08456763940175E-5</v>
          </cell>
          <cell r="J604">
            <v>7.6608983597273601E-3</v>
          </cell>
          <cell r="K604">
            <v>2.3263335098805799E-3</v>
          </cell>
          <cell r="L604">
            <v>4.18321284058474E-2</v>
          </cell>
          <cell r="M604">
            <v>1.02175754903345E-7</v>
          </cell>
          <cell r="N604">
            <v>1.6972340061233501E-7</v>
          </cell>
          <cell r="O604">
            <v>1.6438521110658599E-7</v>
          </cell>
          <cell r="P604">
            <v>7.9074195619726302E-7</v>
          </cell>
        </row>
        <row r="605">
          <cell r="B605" t="str">
            <v>D-RSH2</v>
          </cell>
          <cell r="C605" t="str">
            <v>VAR_cap</v>
          </cell>
          <cell r="D605" t="str">
            <v>-</v>
          </cell>
          <cell r="H605">
            <v>2.18643092203066E-5</v>
          </cell>
          <cell r="I605">
            <v>3.2709985614324098E-5</v>
          </cell>
          <cell r="J605">
            <v>7.6936083453416799E-3</v>
          </cell>
          <cell r="K605">
            <v>1.00199418552223E-2</v>
          </cell>
          <cell r="L605">
            <v>5.1852070261069597E-2</v>
          </cell>
          <cell r="M605">
            <v>5.1852172436824502E-2</v>
          </cell>
          <cell r="N605">
            <v>5.18523421602251E-2</v>
          </cell>
          <cell r="O605">
            <v>5.1845575260083501E-2</v>
          </cell>
          <cell r="P605">
            <v>5.18314329781722E-2</v>
          </cell>
        </row>
        <row r="606">
          <cell r="B606" t="str">
            <v>D-RWOD</v>
          </cell>
          <cell r="C606" t="str">
            <v>VAR_fout</v>
          </cell>
          <cell r="D606" t="str">
            <v>RWOD</v>
          </cell>
          <cell r="E606">
            <v>13.722989280830848</v>
          </cell>
          <cell r="F606">
            <v>14.022752711153705</v>
          </cell>
          <cell r="G606">
            <v>12.27784903420191</v>
          </cell>
          <cell r="H606">
            <v>10.576848026396952</v>
          </cell>
          <cell r="I606">
            <v>8.7873526532129773</v>
          </cell>
          <cell r="J606">
            <v>7.4744936568853939</v>
          </cell>
          <cell r="K606">
            <v>6.7941492287426977</v>
          </cell>
          <cell r="L606">
            <v>7.5107699801766907</v>
          </cell>
          <cell r="M606">
            <v>6.1150591567427375</v>
          </cell>
          <cell r="N606">
            <v>5.1575632431843728</v>
          </cell>
          <cell r="O606">
            <v>5.1044979056779409</v>
          </cell>
          <cell r="P606">
            <v>4.1537186936548514</v>
          </cell>
        </row>
        <row r="607">
          <cell r="B607" t="str">
            <v>D-RWOD</v>
          </cell>
          <cell r="C607" t="str">
            <v>VAR_fin</v>
          </cell>
          <cell r="D607" t="str">
            <v>WOD</v>
          </cell>
          <cell r="E607">
            <v>13.722989280830848</v>
          </cell>
          <cell r="F607">
            <v>14.022752711153705</v>
          </cell>
          <cell r="G607">
            <v>12.27784903420191</v>
          </cell>
          <cell r="H607">
            <v>10.576848026396952</v>
          </cell>
          <cell r="I607">
            <v>8.7873526532129773</v>
          </cell>
          <cell r="J607">
            <v>7.4744936568853939</v>
          </cell>
          <cell r="K607">
            <v>6.7941492287426977</v>
          </cell>
          <cell r="L607">
            <v>7.5107699801766907</v>
          </cell>
          <cell r="M607">
            <v>6.1150591567427375</v>
          </cell>
          <cell r="N607">
            <v>5.1575632431843728</v>
          </cell>
          <cell r="O607">
            <v>5.1044979056779409</v>
          </cell>
          <cell r="P607">
            <v>4.1537186936548514</v>
          </cell>
        </row>
        <row r="608">
          <cell r="B608" t="str">
            <v>SCOM-CHPGFC</v>
          </cell>
          <cell r="C608" t="str">
            <v>VAR_fout</v>
          </cell>
          <cell r="D608" t="str">
            <v>CO2_S</v>
          </cell>
          <cell r="M608">
            <v>3.0553115088187002E-2</v>
          </cell>
          <cell r="N608">
            <v>5.7333319368849903E-2</v>
          </cell>
          <cell r="O608">
            <v>4.6248070231965997E-2</v>
          </cell>
          <cell r="P608">
            <v>9.9925714236369007E-2</v>
          </cell>
        </row>
        <row r="609">
          <cell r="B609" t="str">
            <v>SCOM-CHPGFC</v>
          </cell>
          <cell r="C609" t="str">
            <v>VAR_fout</v>
          </cell>
          <cell r="D609" t="str">
            <v>SCOM_NKEV_GAS_ELC_CHP</v>
          </cell>
          <cell r="M609">
            <v>3.3586757721056645E-4</v>
          </cell>
          <cell r="N609">
            <v>6.3025989377104501E-4</v>
          </cell>
          <cell r="O609">
            <v>5.0840077205352723E-4</v>
          </cell>
          <cell r="P609">
            <v>1.0984741635912919E-3</v>
          </cell>
        </row>
        <row r="610">
          <cell r="B610" t="str">
            <v>SCOM-CHPGFC</v>
          </cell>
          <cell r="C610" t="str">
            <v>VAR_fout</v>
          </cell>
          <cell r="D610" t="str">
            <v>SCOM_LTH_CHPNGA</v>
          </cell>
          <cell r="M610">
            <v>9.7509941770809535E-5</v>
          </cell>
          <cell r="N610">
            <v>1.8297867883675483E-4</v>
          </cell>
          <cell r="O610">
            <v>1.4760022414457227E-4</v>
          </cell>
          <cell r="P610">
            <v>3.1891185394585826E-4</v>
          </cell>
        </row>
        <row r="611">
          <cell r="B611" t="str">
            <v>SCOM-CHPGFC</v>
          </cell>
          <cell r="C611" t="str">
            <v>VAR_fin</v>
          </cell>
          <cell r="D611" t="str">
            <v>SNGA</v>
          </cell>
          <cell r="M611">
            <v>5.4172189872672032E-4</v>
          </cell>
          <cell r="N611">
            <v>1.0165482157597507E-3</v>
          </cell>
          <cell r="O611">
            <v>8.2000124524762516E-4</v>
          </cell>
          <cell r="P611">
            <v>1.7717325219214358E-3</v>
          </cell>
        </row>
        <row r="612">
          <cell r="B612" t="str">
            <v>SCOM-CHPGFC</v>
          </cell>
          <cell r="C612" t="str">
            <v>VAR_ncap</v>
          </cell>
          <cell r="D612" t="str">
            <v>-</v>
          </cell>
          <cell r="M612">
            <v>4.9506889302805099E-5</v>
          </cell>
          <cell r="N612">
            <v>4.1608856649286899E-5</v>
          </cell>
          <cell r="O612">
            <v>1.1236879302253601E-6</v>
          </cell>
          <cell r="P612">
            <v>1.1531288860634801E-4</v>
          </cell>
        </row>
        <row r="613">
          <cell r="B613" t="str">
            <v>SCOM-CHPGFC</v>
          </cell>
          <cell r="C613" t="str">
            <v>VAR_cap</v>
          </cell>
          <cell r="D613" t="str">
            <v>-</v>
          </cell>
          <cell r="M613">
            <v>4.9506889302805099E-5</v>
          </cell>
          <cell r="N613">
            <v>9.108249162423742E-5</v>
          </cell>
          <cell r="O613">
            <v>7.6456296494311769E-5</v>
          </cell>
          <cell r="P613">
            <v>1.5791688141398092E-4</v>
          </cell>
        </row>
        <row r="614">
          <cell r="B614" t="str">
            <v>CHPOIL</v>
          </cell>
          <cell r="C614" t="str">
            <v>VAR_fout</v>
          </cell>
          <cell r="D614" t="str">
            <v>ELC35</v>
          </cell>
          <cell r="E614">
            <v>1.8004100692733157E-3</v>
          </cell>
          <cell r="F614">
            <v>1.1503527549617057E-5</v>
          </cell>
          <cell r="G614">
            <v>3.6824898299967179E-4</v>
          </cell>
          <cell r="H614">
            <v>1.2798295933191662E-4</v>
          </cell>
          <cell r="I614">
            <v>5.1525653322236343E-5</v>
          </cell>
          <cell r="J614">
            <v>3.4284112541867803E-4</v>
          </cell>
          <cell r="K614">
            <v>1.3884380149218435E-4</v>
          </cell>
          <cell r="M614">
            <v>2.8800010031926382E-5</v>
          </cell>
          <cell r="N614">
            <v>2.8890081647568304E-5</v>
          </cell>
          <cell r="O614">
            <v>2.8937390794155971E-5</v>
          </cell>
          <cell r="P614">
            <v>2.9964399712219252E-5</v>
          </cell>
        </row>
        <row r="615">
          <cell r="B615" t="str">
            <v>CHPOIL</v>
          </cell>
          <cell r="C615" t="str">
            <v>VAR_fout</v>
          </cell>
          <cell r="D615" t="str">
            <v>LTH</v>
          </cell>
          <cell r="E615">
            <v>9.2592517848341799E-3</v>
          </cell>
          <cell r="F615">
            <v>5.9160998826601977E-5</v>
          </cell>
          <cell r="G615">
            <v>1.8938519125697405E-3</v>
          </cell>
          <cell r="H615">
            <v>6.581980765641421E-4</v>
          </cell>
          <cell r="I615">
            <v>2.6498907422864404E-4</v>
          </cell>
          <cell r="J615">
            <v>1.7631829307246274E-3</v>
          </cell>
          <cell r="K615">
            <v>7.1405383624551953E-4</v>
          </cell>
          <cell r="L615">
            <v>5.1776850220922695E-6</v>
          </cell>
          <cell r="M615">
            <v>1.4811433730704999E-4</v>
          </cell>
          <cell r="N615">
            <v>1.4857756275892249E-4</v>
          </cell>
          <cell r="O615">
            <v>1.488208669413734E-4</v>
          </cell>
          <cell r="P615">
            <v>1.5410262709141323E-4</v>
          </cell>
        </row>
        <row r="616">
          <cell r="B616" t="str">
            <v>CHPOIL</v>
          </cell>
          <cell r="C616" t="str">
            <v>VAR_fout</v>
          </cell>
          <cell r="D616" t="str">
            <v>CO2_E</v>
          </cell>
          <cell r="E616">
            <v>1.3582541202796301</v>
          </cell>
          <cell r="F616">
            <v>2.5161327023643699E-2</v>
          </cell>
          <cell r="G616">
            <v>0.27742344756808701</v>
          </cell>
          <cell r="H616">
            <v>9.4140972076226903E-2</v>
          </cell>
          <cell r="I616">
            <v>3.72635504911056E-2</v>
          </cell>
          <cell r="J616">
            <v>0.24376265621391799</v>
          </cell>
          <cell r="K616">
            <v>0.10500980192885501</v>
          </cell>
          <cell r="L616">
            <v>7.2611777285615795E-4</v>
          </cell>
          <cell r="M616">
            <v>2.4546385991751601E-2</v>
          </cell>
          <cell r="N616">
            <v>2.7691209382891602E-2</v>
          </cell>
          <cell r="O616">
            <v>2.62949496347917E-2</v>
          </cell>
          <cell r="P616">
            <v>3.3869692328572898E-2</v>
          </cell>
        </row>
        <row r="617">
          <cell r="B617" t="str">
            <v>CHPOIL</v>
          </cell>
          <cell r="C617" t="str">
            <v>VAR_fin</v>
          </cell>
          <cell r="D617" t="str">
            <v>ELFO</v>
          </cell>
          <cell r="E617">
            <v>1.8429499596738591E-2</v>
          </cell>
          <cell r="F617">
            <v>3.4140199489340076E-4</v>
          </cell>
          <cell r="G617">
            <v>3.7642258828777045E-3</v>
          </cell>
          <cell r="H617">
            <v>1.277353759514612E-3</v>
          </cell>
          <cell r="I617">
            <v>5.0561126853603271E-4</v>
          </cell>
          <cell r="J617">
            <v>3.3074987274615648E-3</v>
          </cell>
          <cell r="K617">
            <v>1.4248277059546129E-3</v>
          </cell>
          <cell r="L617">
            <v>9.8523442721324185E-6</v>
          </cell>
          <cell r="M617">
            <v>3.3305815456922082E-4</v>
          </cell>
          <cell r="N617">
            <v>3.7572875689133691E-4</v>
          </cell>
          <cell r="O617">
            <v>3.5678357713421531E-4</v>
          </cell>
          <cell r="P617">
            <v>4.5956163268077142E-4</v>
          </cell>
        </row>
        <row r="618">
          <cell r="B618" t="str">
            <v>CHPOIL</v>
          </cell>
          <cell r="C618" t="str">
            <v>VAR_ncap</v>
          </cell>
          <cell r="D618" t="str">
            <v>-</v>
          </cell>
          <cell r="F618">
            <v>4.6310518663448499E-7</v>
          </cell>
          <cell r="G618">
            <v>4.6120895826499899E-7</v>
          </cell>
          <cell r="H618">
            <v>5.3479422849959197E-7</v>
          </cell>
          <cell r="I618">
            <v>2.4405604313694899E-6</v>
          </cell>
          <cell r="J618">
            <v>2.1000445815759501E-5</v>
          </cell>
          <cell r="K618">
            <v>3.8185908659691701E-5</v>
          </cell>
          <cell r="L618">
            <v>7.7983652659799403E-6</v>
          </cell>
          <cell r="M618">
            <v>2.88463750456772E-6</v>
          </cell>
          <cell r="N618">
            <v>3.3302444246713899E-5</v>
          </cell>
          <cell r="O618">
            <v>1.4826022738292901E-5</v>
          </cell>
          <cell r="P618">
            <v>8.5357155530536799E-7</v>
          </cell>
        </row>
        <row r="619">
          <cell r="B619" t="str">
            <v>CHPOIL</v>
          </cell>
          <cell r="C619" t="str">
            <v>VAR_cap</v>
          </cell>
          <cell r="D619" t="str">
            <v>-</v>
          </cell>
          <cell r="E619">
            <v>1.2872760604126302E-3</v>
          </cell>
          <cell r="F619">
            <v>2.704641332031358E-4</v>
          </cell>
          <cell r="G619">
            <v>2.5135107461687727E-4</v>
          </cell>
          <cell r="H619">
            <v>2.0357320003892843E-4</v>
          </cell>
          <cell r="I619">
            <v>1.9529433973968814E-4</v>
          </cell>
          <cell r="J619">
            <v>9.769234821267427E-5</v>
          </cell>
          <cell r="K619">
            <v>6.149300729647125E-5</v>
          </cell>
          <cell r="L619">
            <v>6.842129081865601E-5</v>
          </cell>
          <cell r="M619">
            <v>6.625269232018988E-5</v>
          </cell>
          <cell r="N619">
            <v>8.070789958856778E-5</v>
          </cell>
          <cell r="O619">
            <v>5.7513806258914521E-5</v>
          </cell>
          <cell r="P619">
            <v>4.9038830297879354E-5</v>
          </cell>
        </row>
        <row r="620">
          <cell r="B620" t="str">
            <v>CHPHFC</v>
          </cell>
          <cell r="C620" t="str">
            <v>VAR_fout</v>
          </cell>
          <cell r="D620" t="str">
            <v>ELC35</v>
          </cell>
          <cell r="J620">
            <v>0.22692758222399953</v>
          </cell>
          <cell r="K620">
            <v>0.2496854451464588</v>
          </cell>
          <cell r="L620">
            <v>0.24969843389044849</v>
          </cell>
          <cell r="M620">
            <v>0.24970068206890611</v>
          </cell>
          <cell r="N620">
            <v>1.0733139452552554</v>
          </cell>
          <cell r="O620">
            <v>1.0733150733644325</v>
          </cell>
          <cell r="P620">
            <v>1.0734890292376207</v>
          </cell>
        </row>
        <row r="621">
          <cell r="B621" t="str">
            <v>CHPHFC</v>
          </cell>
          <cell r="C621" t="str">
            <v>VAR_fout</v>
          </cell>
          <cell r="D621" t="str">
            <v>LTH</v>
          </cell>
          <cell r="J621">
            <v>0.27555492127199849</v>
          </cell>
          <cell r="K621">
            <v>0.3091343606575197</v>
          </cell>
          <cell r="L621">
            <v>0.31509564276651797</v>
          </cell>
          <cell r="M621">
            <v>0.31509847975361915</v>
          </cell>
          <cell r="N621">
            <v>1.3544199785363931</v>
          </cell>
          <cell r="O621">
            <v>1.3544214021027334</v>
          </cell>
          <cell r="P621">
            <v>1.3546409178474714</v>
          </cell>
        </row>
        <row r="622">
          <cell r="B622" t="str">
            <v>CHPHFC</v>
          </cell>
          <cell r="C622" t="str">
            <v>VAR_fin</v>
          </cell>
          <cell r="D622" t="str">
            <v>EH2</v>
          </cell>
          <cell r="J622">
            <v>0.54030376719999862</v>
          </cell>
          <cell r="K622">
            <v>0.59448915511061584</v>
          </cell>
          <cell r="L622">
            <v>0.59452008069154449</v>
          </cell>
          <cell r="M622">
            <v>0.59452543349739528</v>
          </cell>
          <cell r="N622">
            <v>2.5555093934648943</v>
          </cell>
          <cell r="O622">
            <v>2.5555120794391226</v>
          </cell>
          <cell r="P622">
            <v>2.555926260089572</v>
          </cell>
        </row>
        <row r="623">
          <cell r="B623" t="str">
            <v>CHPHFC</v>
          </cell>
          <cell r="C623" t="str">
            <v>VAR_ncap</v>
          </cell>
          <cell r="D623" t="str">
            <v>-</v>
          </cell>
          <cell r="J623">
            <v>1.3531130724355399E-2</v>
          </cell>
          <cell r="K623">
            <v>8.2591112410537197E-7</v>
          </cell>
          <cell r="L623">
            <v>1.6839550568673099E-3</v>
          </cell>
          <cell r="M623">
            <v>5.1224720409579804E-3</v>
          </cell>
          <cell r="N623">
            <v>5.6411906123394501E-2</v>
          </cell>
          <cell r="O623">
            <v>1.1565248469172101E-2</v>
          </cell>
          <cell r="P623">
            <v>3.9886036823855599E-6</v>
          </cell>
        </row>
        <row r="624">
          <cell r="B624" t="str">
            <v>CHPHFC</v>
          </cell>
          <cell r="C624" t="str">
            <v>VAR_cap</v>
          </cell>
          <cell r="D624" t="str">
            <v>-</v>
          </cell>
          <cell r="J624">
            <v>1.3531130724355399E-2</v>
          </cell>
          <cell r="K624">
            <v>1.3531918027811986E-2</v>
          </cell>
          <cell r="L624">
            <v>1.5215756557391096E-2</v>
          </cell>
          <cell r="M624">
            <v>1.854526862486925E-2</v>
          </cell>
          <cell r="N624">
            <v>6.3218767968132403E-2</v>
          </cell>
          <cell r="O624">
            <v>7.4783137808520028E-2</v>
          </cell>
          <cell r="P624">
            <v>7.3102928451572916E-2</v>
          </cell>
        </row>
        <row r="625">
          <cell r="B625" t="str">
            <v>ITOT-ESOLPV</v>
          </cell>
          <cell r="C625" t="str">
            <v>VAR_fout</v>
          </cell>
          <cell r="D625" t="str">
            <v>ITOT_SOL_ELC</v>
          </cell>
          <cell r="E625">
            <v>3.517953999707534</v>
          </cell>
          <cell r="F625">
            <v>4.848622236228552</v>
          </cell>
          <cell r="G625">
            <v>11.92707515588485</v>
          </cell>
          <cell r="H625">
            <v>14.116625611950123</v>
          </cell>
          <cell r="I625">
            <v>19.784681245657222</v>
          </cell>
          <cell r="J625">
            <v>20.793899522347854</v>
          </cell>
          <cell r="K625">
            <v>21.854597656596109</v>
          </cell>
          <cell r="L625">
            <v>22.969402022290875</v>
          </cell>
          <cell r="M625">
            <v>24.141072564795003</v>
          </cell>
          <cell r="N625">
            <v>25.372510151228418</v>
          </cell>
          <cell r="O625">
            <v>26.666763451954903</v>
          </cell>
          <cell r="P625">
            <v>28.027036784470535</v>
          </cell>
        </row>
        <row r="626">
          <cell r="B626" t="str">
            <v>ITOT-ESOLPV</v>
          </cell>
          <cell r="C626" t="str">
            <v>VAR_fin</v>
          </cell>
          <cell r="D626" t="str">
            <v>SOL</v>
          </cell>
          <cell r="E626">
            <v>3.517953999707534</v>
          </cell>
          <cell r="F626">
            <v>4.848622236228552</v>
          </cell>
          <cell r="G626">
            <v>11.92707515588485</v>
          </cell>
          <cell r="H626">
            <v>14.116625611950123</v>
          </cell>
          <cell r="I626">
            <v>19.784681245657222</v>
          </cell>
          <cell r="J626">
            <v>20.793899522347854</v>
          </cell>
          <cell r="K626">
            <v>21.854597656596109</v>
          </cell>
          <cell r="L626">
            <v>22.969402022290875</v>
          </cell>
          <cell r="M626">
            <v>24.141072564795003</v>
          </cell>
          <cell r="N626">
            <v>25.372510151228418</v>
          </cell>
          <cell r="O626">
            <v>26.666763451954903</v>
          </cell>
          <cell r="P626">
            <v>28.027036784470535</v>
          </cell>
        </row>
        <row r="627">
          <cell r="B627" t="str">
            <v>ITOT-ESOLPV</v>
          </cell>
          <cell r="C627" t="str">
            <v>VAR_fin</v>
          </cell>
          <cell r="D627" t="str">
            <v>SOLPVC</v>
          </cell>
          <cell r="E627">
            <v>3.51795399970753</v>
          </cell>
          <cell r="F627">
            <v>4.8486222362285503</v>
          </cell>
          <cell r="G627">
            <v>11.9270751558848</v>
          </cell>
          <cell r="H627">
            <v>14.1166256119501</v>
          </cell>
          <cell r="I627">
            <v>19.7846812456572</v>
          </cell>
          <cell r="J627">
            <v>20.7938995223479</v>
          </cell>
          <cell r="K627">
            <v>21.854597656596098</v>
          </cell>
          <cell r="L627">
            <v>22.9694020222909</v>
          </cell>
          <cell r="M627">
            <v>24.141072564795</v>
          </cell>
          <cell r="N627">
            <v>25.372510151228401</v>
          </cell>
          <cell r="O627">
            <v>26.6667634519549</v>
          </cell>
          <cell r="P627">
            <v>28.0270367844705</v>
          </cell>
        </row>
        <row r="628">
          <cell r="B628" t="str">
            <v>ITOT-ESOLPV</v>
          </cell>
          <cell r="C628" t="str">
            <v>VAR_ncap</v>
          </cell>
          <cell r="D628" t="str">
            <v>-</v>
          </cell>
          <cell r="G628">
            <v>1.767964292519</v>
          </cell>
          <cell r="H628">
            <v>8.8540188196022303E-6</v>
          </cell>
          <cell r="I628">
            <v>1.9145899605108101</v>
          </cell>
          <cell r="J628">
            <v>0.86938937188734899</v>
          </cell>
          <cell r="K628">
            <v>2.3094260545865599</v>
          </cell>
          <cell r="L628">
            <v>0.58894007424948702</v>
          </cell>
          <cell r="M628">
            <v>1.73844299394871</v>
          </cell>
          <cell r="N628">
            <v>1.64003555909715</v>
          </cell>
          <cell r="O628">
            <v>2.6296083853219998</v>
          </cell>
          <cell r="P628">
            <v>0.92545493301071202</v>
          </cell>
        </row>
        <row r="629">
          <cell r="B629" t="str">
            <v>ITOT-ESOLPV</v>
          </cell>
          <cell r="C629" t="str">
            <v>VAR_cap</v>
          </cell>
          <cell r="D629" t="str">
            <v>-</v>
          </cell>
          <cell r="E629">
            <v>1.1186210000000001</v>
          </cell>
          <cell r="F629">
            <v>1.65292701458705</v>
          </cell>
          <cell r="G629">
            <v>3.5611852925190002</v>
          </cell>
          <cell r="H629">
            <v>3.4922782497337099</v>
          </cell>
          <cell r="I629">
            <v>4.8944849641081802</v>
          </cell>
          <cell r="J629">
            <v>5.1441531035418206</v>
          </cell>
          <cell r="K629">
            <v>5.4065566699062204</v>
          </cell>
          <cell r="L629">
            <v>5.6823454612342097</v>
          </cell>
          <cell r="M629">
            <v>5.9722022541434896</v>
          </cell>
          <cell r="N629">
            <v>6.2768446818819204</v>
          </cell>
          <cell r="O629">
            <v>6.5970270126173496</v>
          </cell>
          <cell r="P629">
            <v>6.9335418713785799</v>
          </cell>
        </row>
        <row r="630">
          <cell r="B630" t="str">
            <v>SUP_WODBIOCCS</v>
          </cell>
          <cell r="C630" t="str">
            <v>VAR_fout</v>
          </cell>
          <cell r="D630" t="str">
            <v>ELC35</v>
          </cell>
          <cell r="J630">
            <v>6.4057978060238317E-6</v>
          </cell>
          <cell r="K630">
            <v>8.8956389344763214E-6</v>
          </cell>
          <cell r="L630">
            <v>1.9018319386781101E-5</v>
          </cell>
          <cell r="M630">
            <v>2.0238922946922537E-5</v>
          </cell>
          <cell r="N630">
            <v>1.8937098036673487E-5</v>
          </cell>
          <cell r="O630">
            <v>1.913038387160192E-5</v>
          </cell>
          <cell r="P630">
            <v>2.8232310052586077E-5</v>
          </cell>
        </row>
        <row r="631">
          <cell r="B631" t="str">
            <v>SUP_WODBIOCCS</v>
          </cell>
          <cell r="C631" t="str">
            <v>VAR_fout</v>
          </cell>
          <cell r="D631" t="str">
            <v>CO2_O</v>
          </cell>
          <cell r="J631">
            <v>9.9622764271086323E-3</v>
          </cell>
          <cell r="K631">
            <v>1.3939071401280633E-2</v>
          </cell>
          <cell r="L631">
            <v>3.0032870447992421E-2</v>
          </cell>
          <cell r="M631">
            <v>3.1982585619811064E-2</v>
          </cell>
          <cell r="N631">
            <v>2.9918980030587627E-2</v>
          </cell>
          <cell r="O631">
            <v>3.0039161286664763E-2</v>
          </cell>
          <cell r="P631">
            <v>4.4174785631206297E-2</v>
          </cell>
        </row>
        <row r="632">
          <cell r="B632" t="str">
            <v>SUP_WODBIOCCS</v>
          </cell>
          <cell r="C632" t="str">
            <v>VAR_fout</v>
          </cell>
          <cell r="D632" t="str">
            <v>CO2</v>
          </cell>
          <cell r="J632">
            <v>-9.9622764271086305E-3</v>
          </cell>
          <cell r="K632">
            <v>-1.39390714012806E-2</v>
          </cell>
          <cell r="L632">
            <v>-3.00328704479924E-2</v>
          </cell>
          <cell r="M632">
            <v>-3.1982585619811099E-2</v>
          </cell>
          <cell r="N632">
            <v>-2.99189800305876E-2</v>
          </cell>
          <cell r="O632">
            <v>-3.0039161286664701E-2</v>
          </cell>
          <cell r="P632">
            <v>-4.4174785631206297E-2</v>
          </cell>
        </row>
        <row r="633">
          <cell r="B633" t="str">
            <v>SUP_WODBIOCCS</v>
          </cell>
          <cell r="C633" t="str">
            <v>VAR_fout</v>
          </cell>
          <cell r="D633" t="str">
            <v>BIO</v>
          </cell>
          <cell r="J633">
            <v>1.5593037780685994E-4</v>
          </cell>
          <cell r="K633">
            <v>2.1836482938828144E-4</v>
          </cell>
          <cell r="L633">
            <v>4.7086625420614199E-4</v>
          </cell>
          <cell r="M633">
            <v>5.0146644851460252E-4</v>
          </cell>
          <cell r="N633">
            <v>4.6908749752590397E-4</v>
          </cell>
          <cell r="O633">
            <v>4.7091215082722759E-4</v>
          </cell>
          <cell r="P633">
            <v>6.9242597893884328E-4</v>
          </cell>
        </row>
        <row r="634">
          <cell r="B634" t="str">
            <v>SUP_WODBIOCCS</v>
          </cell>
          <cell r="C634" t="str">
            <v>VAR_fout</v>
          </cell>
          <cell r="D634" t="str">
            <v>LTH</v>
          </cell>
          <cell r="J634">
            <v>1.9012356249995958E-5</v>
          </cell>
          <cell r="K634">
            <v>2.6479743831519296E-5</v>
          </cell>
          <cell r="L634">
            <v>5.6819485787631434E-5</v>
          </cell>
          <cell r="M634">
            <v>6.0490373634350766E-5</v>
          </cell>
          <cell r="N634">
            <v>5.6606256941944846E-5</v>
          </cell>
          <cell r="O634">
            <v>5.6776040110579144E-5</v>
          </cell>
          <cell r="P634">
            <v>8.3478454070392766E-5</v>
          </cell>
        </row>
        <row r="635">
          <cell r="B635" t="str">
            <v>SUP_WODBIOCCS</v>
          </cell>
          <cell r="C635" t="str">
            <v>VAR_fin</v>
          </cell>
          <cell r="D635" t="str">
            <v>CWOD</v>
          </cell>
          <cell r="J635">
            <v>2.3318510925435416E-4</v>
          </cell>
          <cell r="K635">
            <v>3.2689751992955122E-4</v>
          </cell>
          <cell r="L635">
            <v>7.042532911762081E-4</v>
          </cell>
          <cell r="M635">
            <v>7.5017599177881354E-4</v>
          </cell>
          <cell r="N635">
            <v>7.0159525829731611E-4</v>
          </cell>
          <cell r="O635">
            <v>7.0580736105885298E-4</v>
          </cell>
          <cell r="P635">
            <v>1.0379413917106744E-3</v>
          </cell>
        </row>
        <row r="636">
          <cell r="B636" t="str">
            <v>SUP_WODBIOCCS</v>
          </cell>
          <cell r="C636" t="str">
            <v>VAR_ncap</v>
          </cell>
          <cell r="D636" t="str">
            <v>-</v>
          </cell>
          <cell r="J636">
            <v>9.0587365451118499E-6</v>
          </cell>
          <cell r="K636">
            <v>1.9925826808309699E-6</v>
          </cell>
          <cell r="L636">
            <v>1.1422911054139101E-5</v>
          </cell>
          <cell r="M636">
            <v>9.8748194720301301E-8</v>
          </cell>
          <cell r="N636">
            <v>9.4788677853563801E-6</v>
          </cell>
          <cell r="O636">
            <v>4.3205246129906302E-7</v>
          </cell>
          <cell r="P636">
            <v>2.5048046781337699E-5</v>
          </cell>
        </row>
        <row r="637">
          <cell r="B637" t="str">
            <v>SUP_WODBIOCCS</v>
          </cell>
          <cell r="C637" t="str">
            <v>VAR_cap</v>
          </cell>
          <cell r="D637" t="str">
            <v>-</v>
          </cell>
          <cell r="J637">
            <v>9.0587365451118499E-6</v>
          </cell>
          <cell r="K637">
            <v>1.10513192259428E-5</v>
          </cell>
          <cell r="L637">
            <v>2.2474230280081901E-5</v>
          </cell>
          <cell r="M637">
            <v>2.1372737294508501E-5</v>
          </cell>
          <cell r="N637">
            <v>2.2993109715046701E-5</v>
          </cell>
          <cell r="O637">
            <v>2.1432579495514801E-5</v>
          </cell>
          <cell r="P637">
            <v>3.5057715222713398E-5</v>
          </cell>
        </row>
        <row r="638">
          <cell r="B638" t="str">
            <v>RHNS-CHPNGA</v>
          </cell>
          <cell r="C638" t="str">
            <v>VAR_fout</v>
          </cell>
          <cell r="D638" t="str">
            <v>CO2_R</v>
          </cell>
          <cell r="F638">
            <v>0.100048162209516</v>
          </cell>
          <cell r="G638">
            <v>0.17529563136662901</v>
          </cell>
          <cell r="H638">
            <v>0.14778888216542099</v>
          </cell>
          <cell r="I638">
            <v>0.15184939454767499</v>
          </cell>
          <cell r="J638">
            <v>9.5031725385495994E-2</v>
          </cell>
          <cell r="M638">
            <v>5.0291011511984299E-2</v>
          </cell>
          <cell r="N638">
            <v>7.3606682200180407E-2</v>
          </cell>
          <cell r="O638">
            <v>5.2804211425850102E-2</v>
          </cell>
          <cell r="P638">
            <v>0.14051594523040101</v>
          </cell>
        </row>
        <row r="639">
          <cell r="B639" t="str">
            <v>RHNS-CHPNGA</v>
          </cell>
          <cell r="C639" t="str">
            <v>VAR_fout</v>
          </cell>
          <cell r="D639" t="str">
            <v>RHNS_LTH_CHPNGA</v>
          </cell>
          <cell r="F639">
            <v>1.131491284061419E-3</v>
          </cell>
          <cell r="G639">
            <v>1.5310233937257849E-3</v>
          </cell>
          <cell r="H639">
            <v>1.4909243724515364E-3</v>
          </cell>
          <cell r="I639">
            <v>1.4782999633015268E-3</v>
          </cell>
          <cell r="J639">
            <v>9.0245421405461812E-4</v>
          </cell>
          <cell r="M639">
            <v>5.0792779402467829E-4</v>
          </cell>
          <cell r="N639">
            <v>7.2580385582998947E-4</v>
          </cell>
          <cell r="O639">
            <v>5.0231363209043652E-4</v>
          </cell>
          <cell r="P639">
            <v>1.394345020430279E-3</v>
          </cell>
        </row>
        <row r="640">
          <cell r="B640" t="str">
            <v>RHNS-CHPNGA</v>
          </cell>
          <cell r="C640" t="str">
            <v>VAR_fout</v>
          </cell>
          <cell r="D640" t="str">
            <v>RHNS_NKEV_GAS_ELC_CHP</v>
          </cell>
          <cell r="F640">
            <v>4.7480429104708672E-4</v>
          </cell>
          <cell r="G640">
            <v>6.5245416327885681E-4</v>
          </cell>
          <cell r="H640">
            <v>6.5227941294754678E-4</v>
          </cell>
          <cell r="I640">
            <v>6.5247974043950092E-4</v>
          </cell>
          <cell r="J640">
            <v>4.0187414219619653E-4</v>
          </cell>
          <cell r="M640">
            <v>2.3380803217008987E-4</v>
          </cell>
          <cell r="N640">
            <v>3.3410018760428057E-4</v>
          </cell>
          <cell r="O640">
            <v>2.3122373540670886E-4</v>
          </cell>
          <cell r="P640">
            <v>6.4184135861076303E-4</v>
          </cell>
        </row>
        <row r="641">
          <cell r="B641" t="str">
            <v>RHNS-CHPNGA</v>
          </cell>
          <cell r="C641" t="str">
            <v>VAR_fin</v>
          </cell>
          <cell r="D641" t="str">
            <v>RNGA</v>
          </cell>
          <cell r="F641">
            <v>1.7739035852751069E-3</v>
          </cell>
          <cell r="G641">
            <v>3.1080785703302971E-3</v>
          </cell>
          <cell r="H641">
            <v>2.620370251159943E-3</v>
          </cell>
          <cell r="I641">
            <v>2.6923651515545206E-3</v>
          </cell>
          <cell r="J641">
            <v>1.6849596699556038E-3</v>
          </cell>
          <cell r="M641">
            <v>8.9168460127631683E-4</v>
          </cell>
          <cell r="N641">
            <v>1.3050830177336954E-3</v>
          </cell>
          <cell r="O641">
            <v>9.3624488343705889E-4</v>
          </cell>
          <cell r="P641">
            <v>2.4914174686241331E-3</v>
          </cell>
        </row>
        <row r="642">
          <cell r="B642" t="str">
            <v>RHNS-CHPNGA</v>
          </cell>
          <cell r="C642" t="str">
            <v>VAR_ncap</v>
          </cell>
          <cell r="D642" t="str">
            <v>-</v>
          </cell>
          <cell r="F642">
            <v>5.8003483105771099E-5</v>
          </cell>
          <cell r="M642">
            <v>2.31398711486278E-5</v>
          </cell>
          <cell r="N642">
            <v>9.4577594745003293E-6</v>
          </cell>
          <cell r="O642">
            <v>7.0887634451816203E-8</v>
          </cell>
          <cell r="P642">
            <v>3.42797386619281E-5</v>
          </cell>
        </row>
        <row r="643">
          <cell r="B643" t="str">
            <v>RHNS-CHPNGA</v>
          </cell>
          <cell r="C643" t="str">
            <v>VAR_cap</v>
          </cell>
          <cell r="D643" t="str">
            <v>-</v>
          </cell>
          <cell r="F643">
            <v>5.8003483105771099E-5</v>
          </cell>
          <cell r="G643">
            <v>5.8003483105771099E-5</v>
          </cell>
          <cell r="H643">
            <v>5.8003483105771099E-5</v>
          </cell>
          <cell r="I643">
            <v>5.8003483105771099E-5</v>
          </cell>
          <cell r="J643">
            <v>3.5650853680872133E-5</v>
          </cell>
          <cell r="M643">
            <v>2.31398711486278E-5</v>
          </cell>
          <cell r="N643">
            <v>3.25976306231282E-5</v>
          </cell>
          <cell r="O643">
            <v>3.2648557486540163E-5</v>
          </cell>
          <cell r="P643">
            <v>6.6876881517449139E-5</v>
          </cell>
        </row>
        <row r="644">
          <cell r="B644" t="str">
            <v>ENUC_BEZ</v>
          </cell>
          <cell r="C644" t="str">
            <v>VAR_fout</v>
          </cell>
          <cell r="D644" t="str">
            <v>ELC</v>
          </cell>
          <cell r="E644">
            <v>20.224800250743645</v>
          </cell>
          <cell r="F644">
            <v>20.224796515024622</v>
          </cell>
          <cell r="G644">
            <v>12.613183749416997</v>
          </cell>
          <cell r="H644">
            <v>10.92407909349145</v>
          </cell>
        </row>
        <row r="645">
          <cell r="B645" t="str">
            <v>ENUC_BEZ</v>
          </cell>
          <cell r="C645" t="str">
            <v>VAR_fin</v>
          </cell>
          <cell r="D645" t="str">
            <v>URN</v>
          </cell>
          <cell r="E645">
            <v>60.972095781024017</v>
          </cell>
          <cell r="F645">
            <v>60.972084518879782</v>
          </cell>
          <cell r="G645">
            <v>38.025208562681925</v>
          </cell>
          <cell r="H645">
            <v>32.933032146181631</v>
          </cell>
        </row>
        <row r="646">
          <cell r="B646" t="str">
            <v>ENUC_BEZ</v>
          </cell>
          <cell r="C646" t="str">
            <v>VAR_cap</v>
          </cell>
          <cell r="D646" t="str">
            <v>-</v>
          </cell>
          <cell r="E646">
            <v>0.73</v>
          </cell>
          <cell r="F646">
            <v>0.72999989879612037</v>
          </cell>
          <cell r="G646">
            <v>0.47113519440927998</v>
          </cell>
          <cell r="H646">
            <v>0.39429703030598906</v>
          </cell>
        </row>
        <row r="647">
          <cell r="B647" t="str">
            <v>RHNM-CHPWOD</v>
          </cell>
          <cell r="C647" t="str">
            <v>VAR_fout</v>
          </cell>
          <cell r="D647" t="str">
            <v>RHNM_LTH_CHPWOD</v>
          </cell>
          <cell r="H647">
            <v>5.0482719229589666E-4</v>
          </cell>
          <cell r="I647">
            <v>7.3484859740421927E-4</v>
          </cell>
          <cell r="J647">
            <v>3.545695786591556E-3</v>
          </cell>
          <cell r="K647">
            <v>4.9556295741887708E-3</v>
          </cell>
          <cell r="L647">
            <v>2.6076372292664169E-3</v>
          </cell>
          <cell r="M647">
            <v>1.8302795219662694E-3</v>
          </cell>
          <cell r="N647">
            <v>4.0899183886595027E-3</v>
          </cell>
          <cell r="O647">
            <v>1.5432906709144777E-3</v>
          </cell>
          <cell r="P647">
            <v>3.4294907816656548E-3</v>
          </cell>
        </row>
        <row r="648">
          <cell r="B648" t="str">
            <v>RHNM-CHPWOD</v>
          </cell>
          <cell r="C648" t="str">
            <v>VAR_fout</v>
          </cell>
          <cell r="D648" t="str">
            <v>RHNM_KEV_WOD_ELC_CHP</v>
          </cell>
          <cell r="H648">
            <v>1.8977762969642019E-4</v>
          </cell>
          <cell r="I648">
            <v>2.762486393945488E-4</v>
          </cell>
          <cell r="J648">
            <v>1.3329189716260834E-3</v>
          </cell>
          <cell r="K648">
            <v>1.8629496362228119E-3</v>
          </cell>
          <cell r="L648">
            <v>9.8027843989089282E-4</v>
          </cell>
          <cell r="M648">
            <v>6.8804952399843106E-4</v>
          </cell>
          <cell r="N648">
            <v>1.5375063572182939E-3</v>
          </cell>
          <cell r="O648">
            <v>5.8016297443636889E-4</v>
          </cell>
          <cell r="P648">
            <v>1.2892344975520876E-3</v>
          </cell>
        </row>
        <row r="649">
          <cell r="B649" t="str">
            <v>RHNM-CHPWOD</v>
          </cell>
          <cell r="C649" t="str">
            <v>VAR_fin</v>
          </cell>
          <cell r="D649" t="str">
            <v>RWOD</v>
          </cell>
          <cell r="H649">
            <v>9.2621043307536887E-4</v>
          </cell>
          <cell r="I649">
            <v>1.5147791003483348E-3</v>
          </cell>
          <cell r="J649">
            <v>5.0752362324727436E-3</v>
          </cell>
          <cell r="K649">
            <v>6.8160772478585577E-3</v>
          </cell>
          <cell r="L649">
            <v>3.6559492023954488E-3</v>
          </cell>
          <cell r="M649">
            <v>2.5040569947645083E-3</v>
          </cell>
          <cell r="N649">
            <v>5.6569940598951854E-3</v>
          </cell>
          <cell r="O649">
            <v>2.2058227139237366E-3</v>
          </cell>
          <cell r="P649">
            <v>5.1453462349082737E-3</v>
          </cell>
        </row>
        <row r="650">
          <cell r="B650" t="str">
            <v>RHNM-CHPWOD</v>
          </cell>
          <cell r="C650" t="str">
            <v>VAR_ncap</v>
          </cell>
          <cell r="D650" t="str">
            <v>-</v>
          </cell>
          <cell r="H650">
            <v>1.4388170410088899E-5</v>
          </cell>
          <cell r="I650">
            <v>2.2203136225607299E-5</v>
          </cell>
          <cell r="J650">
            <v>6.5212029939263198E-5</v>
          </cell>
          <cell r="K650">
            <v>5.0874212151116601E-5</v>
          </cell>
          <cell r="L650">
            <v>8.5344795980627496E-7</v>
          </cell>
          <cell r="M650">
            <v>7.9163646777901392E-6</v>
          </cell>
          <cell r="N650">
            <v>1.09447192618392E-4</v>
          </cell>
          <cell r="O650">
            <v>2.2730263427247899E-7</v>
          </cell>
          <cell r="P650">
            <v>6.5900753473849598E-6</v>
          </cell>
        </row>
        <row r="651">
          <cell r="B651" t="str">
            <v>RHNM-CHPWOD</v>
          </cell>
          <cell r="C651" t="str">
            <v>VAR_cap</v>
          </cell>
          <cell r="D651" t="str">
            <v>-</v>
          </cell>
          <cell r="H651">
            <v>1.4388170410088899E-5</v>
          </cell>
          <cell r="I651">
            <v>3.6559251444051222E-5</v>
          </cell>
          <cell r="J651">
            <v>9.8965706800277701E-5</v>
          </cell>
          <cell r="K651">
            <v>1.3825730713804246E-4</v>
          </cell>
          <cell r="L651">
            <v>1.0071896002296451E-4</v>
          </cell>
          <cell r="M651">
            <v>6.0010942561829032E-5</v>
          </cell>
          <cell r="N651">
            <v>1.181635093825735E-4</v>
          </cell>
          <cell r="O651">
            <v>1.090876292561374E-4</v>
          </cell>
          <cell r="P651">
            <v>1.1545838071573001E-4</v>
          </cell>
        </row>
        <row r="652">
          <cell r="B652" t="str">
            <v>RHNM-SHSTG-CHPNGA</v>
          </cell>
          <cell r="C652" t="str">
            <v>VAR_fout</v>
          </cell>
          <cell r="D652" t="str">
            <v>AUX_RNM-CHPNGA_OUT</v>
          </cell>
          <cell r="E652">
            <v>3.6609918580668555E-5</v>
          </cell>
          <cell r="F652">
            <v>2.8469443905302319E-5</v>
          </cell>
          <cell r="G652">
            <v>1.2040733275760786E-3</v>
          </cell>
          <cell r="H652">
            <v>2.0411960520308639E-3</v>
          </cell>
          <cell r="I652">
            <v>2.1305433928088019E-3</v>
          </cell>
          <cell r="J652">
            <v>3.3922076870619312E-3</v>
          </cell>
          <cell r="K652">
            <v>6.1269338510568777E-5</v>
          </cell>
          <cell r="L652">
            <v>9.457387895585854E-5</v>
          </cell>
          <cell r="M652">
            <v>7.6736823021700078E-4</v>
          </cell>
          <cell r="N652">
            <v>1.0810048326272712E-3</v>
          </cell>
          <cell r="O652">
            <v>1.335931387801931E-3</v>
          </cell>
          <cell r="P652">
            <v>2.5787552255412652E-3</v>
          </cell>
        </row>
        <row r="653">
          <cell r="B653" t="str">
            <v>RHNM-SHSTG-CHPNGA</v>
          </cell>
          <cell r="C653" t="str">
            <v>VAR_fout</v>
          </cell>
          <cell r="D653" t="str">
            <v>RHNM_LTH_CHPNGA</v>
          </cell>
          <cell r="E653">
            <v>3.6609918580668461E-5</v>
          </cell>
          <cell r="F653">
            <v>2.848842353457247E-5</v>
          </cell>
          <cell r="G653">
            <v>1.2053275706256344E-3</v>
          </cell>
          <cell r="H653">
            <v>2.0411960520308639E-3</v>
          </cell>
          <cell r="I653">
            <v>2.1325016128389516E-3</v>
          </cell>
          <cell r="J653">
            <v>3.3922076870619173E-3</v>
          </cell>
          <cell r="K653">
            <v>6.131939515967862E-5</v>
          </cell>
          <cell r="L653">
            <v>9.4573878955858486E-5</v>
          </cell>
          <cell r="M653">
            <v>7.6736823021699991E-4</v>
          </cell>
          <cell r="N653">
            <v>1.0810048326272703E-3</v>
          </cell>
          <cell r="O653">
            <v>1.3359313878019302E-3</v>
          </cell>
          <cell r="P653">
            <v>2.5787552255412626E-3</v>
          </cell>
        </row>
        <row r="654">
          <cell r="B654" t="str">
            <v>RHNM-SHSTG-CHPNGA</v>
          </cell>
          <cell r="C654" t="str">
            <v>VAR_fin</v>
          </cell>
          <cell r="D654" t="str">
            <v>AUX_RNM-CHPNGA_IN</v>
          </cell>
          <cell r="E654">
            <v>2.9129656639035862E-5</v>
          </cell>
          <cell r="F654">
            <v>3.7369434410065802E-5</v>
          </cell>
          <cell r="G654">
            <v>1.555201578947091E-3</v>
          </cell>
          <cell r="H654">
            <v>2.5514796364031604E-3</v>
          </cell>
          <cell r="I654">
            <v>2.5848163858040118E-3</v>
          </cell>
          <cell r="J654">
            <v>3.9908313951387527E-3</v>
          </cell>
          <cell r="K654">
            <v>5.0854976109151926E-5</v>
          </cell>
          <cell r="L654">
            <v>8.1102221174909642E-5</v>
          </cell>
          <cell r="M654">
            <v>8.5263009932058122E-4</v>
          </cell>
          <cell r="N654">
            <v>1.2013774900713231E-3</v>
          </cell>
          <cell r="O654">
            <v>1.484355927106551E-3</v>
          </cell>
          <cell r="P654">
            <v>2.8656424368476898E-3</v>
          </cell>
        </row>
        <row r="655">
          <cell r="B655" t="str">
            <v>RHNM-SHSTG-CHPNGA</v>
          </cell>
          <cell r="C655" t="str">
            <v>VAR_fin</v>
          </cell>
          <cell r="D655" t="str">
            <v>RHNM_LTH_CHPNGA</v>
          </cell>
          <cell r="E655">
            <v>2.9129656639035862E-5</v>
          </cell>
          <cell r="F655">
            <v>3.7369434410065802E-5</v>
          </cell>
          <cell r="G655">
            <v>1.555201578947091E-3</v>
          </cell>
          <cell r="H655">
            <v>2.5514796364031604E-3</v>
          </cell>
          <cell r="I655">
            <v>2.5848163858040118E-3</v>
          </cell>
          <cell r="J655">
            <v>3.9908313951387527E-3</v>
          </cell>
          <cell r="K655">
            <v>5.0854976109151926E-5</v>
          </cell>
          <cell r="L655">
            <v>8.1102221174909642E-5</v>
          </cell>
          <cell r="M655">
            <v>8.5263009932058122E-4</v>
          </cell>
          <cell r="N655">
            <v>1.2013774900713231E-3</v>
          </cell>
          <cell r="O655">
            <v>1.484355927106551E-3</v>
          </cell>
          <cell r="P655">
            <v>2.8656424368476898E-3</v>
          </cell>
        </row>
        <row r="656">
          <cell r="B656" t="str">
            <v>RHNM-SHSTG-CHPNGA</v>
          </cell>
          <cell r="C656" t="str">
            <v>VAR_ncap</v>
          </cell>
          <cell r="D656" t="str">
            <v>-</v>
          </cell>
          <cell r="E656">
            <v>9.1903657371754702E-4</v>
          </cell>
          <cell r="F656">
            <v>2.6777043386705102E-5</v>
          </cell>
          <cell r="G656">
            <v>2.6308319666049402E-5</v>
          </cell>
          <cell r="H656">
            <v>1.5655832545082301E-5</v>
          </cell>
          <cell r="I656">
            <v>8.0112126675188297E-4</v>
          </cell>
          <cell r="J656">
            <v>5.3241991602206901E-5</v>
          </cell>
          <cell r="K656">
            <v>1.53234946868182E-5</v>
          </cell>
          <cell r="L656">
            <v>1.0222215001920399E-3</v>
          </cell>
          <cell r="M656">
            <v>8.8467646679494695E-5</v>
          </cell>
          <cell r="N656">
            <v>1.04437758398428E-3</v>
          </cell>
          <cell r="O656">
            <v>3.6772833590902699E-4</v>
          </cell>
          <cell r="P656">
            <v>2.2062323604410501E-3</v>
          </cell>
        </row>
        <row r="657">
          <cell r="B657" t="str">
            <v>RHNM-SHSTG-CHPNGA</v>
          </cell>
          <cell r="C657" t="str">
            <v>VAR_cap</v>
          </cell>
          <cell r="D657" t="str">
            <v>-</v>
          </cell>
          <cell r="E657">
            <v>9.1903657371754702E-4</v>
          </cell>
          <cell r="F657">
            <v>9.4440799071219997E-4</v>
          </cell>
          <cell r="G657">
            <v>9.6620296369311098E-4</v>
          </cell>
          <cell r="H657">
            <v>9.701895374543602E-4</v>
          </cell>
          <cell r="I657">
            <v>1.0752454338830305E-3</v>
          </cell>
          <cell r="J657">
            <v>8.6301414627625798E-4</v>
          </cell>
          <cell r="K657">
            <v>8.5106357617120937E-4</v>
          </cell>
          <cell r="L657">
            <v>1.0770636742294681E-3</v>
          </cell>
          <cell r="M657">
            <v>1.1185673314855853E-3</v>
          </cell>
          <cell r="N657">
            <v>2.137932223352236E-3</v>
          </cell>
          <cell r="O657">
            <v>1.6282082620704013E-3</v>
          </cell>
          <cell r="P657">
            <v>3.6028537191537496E-3</v>
          </cell>
        </row>
        <row r="658">
          <cell r="B658" t="str">
            <v>CT_CWODBDS</v>
          </cell>
          <cell r="C658" t="str">
            <v>VAR_fout</v>
          </cell>
          <cell r="D658" t="str">
            <v>BDS</v>
          </cell>
          <cell r="E658">
            <v>0.72064632393516703</v>
          </cell>
          <cell r="F658">
            <v>0.63724302722632475</v>
          </cell>
          <cell r="G658">
            <v>0.47898109431104147</v>
          </cell>
          <cell r="H658">
            <v>7.7098703580664554E-5</v>
          </cell>
          <cell r="I658">
            <v>2.0496332426608822E-4</v>
          </cell>
          <cell r="J658">
            <v>1.1652673171979328E-4</v>
          </cell>
          <cell r="K658">
            <v>5.7810953902267069E-5</v>
          </cell>
          <cell r="L658">
            <v>5.0480285304870845E-5</v>
          </cell>
          <cell r="M658">
            <v>2.1249660153135461E-5</v>
          </cell>
          <cell r="N658">
            <v>8.6113058281350402E-5</v>
          </cell>
          <cell r="O658">
            <v>3.0873482106412362E-5</v>
          </cell>
          <cell r="P658">
            <v>1.3168447649651141E-4</v>
          </cell>
        </row>
        <row r="659">
          <cell r="B659" t="str">
            <v>CT_CWODBDS</v>
          </cell>
          <cell r="C659" t="str">
            <v>VAR_fout</v>
          </cell>
          <cell r="D659" t="str">
            <v>LTH</v>
          </cell>
          <cell r="E659">
            <v>0.28105206633471475</v>
          </cell>
          <cell r="F659">
            <v>0.24852478061826633</v>
          </cell>
          <cell r="G659">
            <v>0.18680262678130599</v>
          </cell>
          <cell r="H659">
            <v>3.0068494396459126E-5</v>
          </cell>
          <cell r="I659">
            <v>7.9935696463774185E-5</v>
          </cell>
          <cell r="J659">
            <v>4.5445425370719303E-5</v>
          </cell>
          <cell r="K659">
            <v>2.2536924340582407E-5</v>
          </cell>
          <cell r="L659">
            <v>1.9687311268899622E-5</v>
          </cell>
          <cell r="M659">
            <v>8.2873674597228302E-6</v>
          </cell>
          <cell r="N659">
            <v>3.3584092729726589E-5</v>
          </cell>
          <cell r="O659">
            <v>1.2040658021500795E-5</v>
          </cell>
          <cell r="P659">
            <v>5.135694583363937E-5</v>
          </cell>
        </row>
        <row r="660">
          <cell r="B660" t="str">
            <v>CT_CWODBDS</v>
          </cell>
          <cell r="C660" t="str">
            <v>VAR_fin</v>
          </cell>
          <cell r="D660" t="str">
            <v>CWOD</v>
          </cell>
          <cell r="E660">
            <v>2.0534817000532586</v>
          </cell>
          <cell r="F660">
            <v>1.8158240060814115</v>
          </cell>
          <cell r="G660">
            <v>1.3648566282393126</v>
          </cell>
          <cell r="H660">
            <v>2.1969275585310353E-4</v>
          </cell>
          <cell r="I660">
            <v>5.8404299249621792E-4</v>
          </cell>
          <cell r="J660">
            <v>3.3204292203555062E-4</v>
          </cell>
          <cell r="K660">
            <v>1.6473231314450987E-4</v>
          </cell>
          <cell r="L660">
            <v>1.4384357297622931E-4</v>
          </cell>
          <cell r="M660">
            <v>6.0550906606359526E-5</v>
          </cell>
          <cell r="N660">
            <v>2.4537915957270769E-4</v>
          </cell>
          <cell r="O660">
            <v>8.7973987262222054E-5</v>
          </cell>
          <cell r="P660">
            <v>3.7523491577680948E-4</v>
          </cell>
        </row>
        <row r="661">
          <cell r="B661" t="str">
            <v>CT_CWODBDS</v>
          </cell>
          <cell r="C661" t="str">
            <v>VAR_fin</v>
          </cell>
          <cell r="D661" t="str">
            <v>CELC</v>
          </cell>
          <cell r="E661">
            <v>5.0084919513494128E-2</v>
          </cell>
          <cell r="F661">
            <v>4.4288390392229537E-2</v>
          </cell>
          <cell r="G661">
            <v>3.3289186054617378E-2</v>
          </cell>
          <cell r="H661">
            <v>5.3583598988561837E-6</v>
          </cell>
          <cell r="I661">
            <v>1.4244951036493121E-5</v>
          </cell>
          <cell r="J661">
            <v>8.098607854525626E-6</v>
          </cell>
          <cell r="K661">
            <v>4.0178612962075573E-6</v>
          </cell>
          <cell r="L661">
            <v>3.5083798286885233E-6</v>
          </cell>
          <cell r="M661">
            <v>1.476851380642915E-6</v>
          </cell>
          <cell r="N661">
            <v>5.9848575505538499E-6</v>
          </cell>
          <cell r="O661">
            <v>2.1457070063956578E-6</v>
          </cell>
          <cell r="P661">
            <v>9.1520711165075462E-6</v>
          </cell>
        </row>
        <row r="662">
          <cell r="B662" t="str">
            <v>CT_CWODBDS</v>
          </cell>
          <cell r="C662" t="str">
            <v>VAR_ncap</v>
          </cell>
          <cell r="D662" t="str">
            <v>-</v>
          </cell>
          <cell r="E662">
            <v>5.5819600079142799E-8</v>
          </cell>
          <cell r="F662">
            <v>3.6187152730174403E-8</v>
          </cell>
          <cell r="G662">
            <v>2.9411662642273598E-8</v>
          </cell>
          <cell r="H662">
            <v>5.5366058177915597E-8</v>
          </cell>
          <cell r="I662">
            <v>1.0540890054283E-5</v>
          </cell>
          <cell r="J662">
            <v>4.41741869805753E-7</v>
          </cell>
          <cell r="K662">
            <v>4.6163089300201599E-7</v>
          </cell>
          <cell r="L662">
            <v>7.2330416762659099E-6</v>
          </cell>
          <cell r="M662">
            <v>9.7964872759671899E-7</v>
          </cell>
          <cell r="N662">
            <v>1.22545590382118E-5</v>
          </cell>
          <cell r="O662">
            <v>2.5268138432807201E-7</v>
          </cell>
          <cell r="P662">
            <v>2.75938449206452E-5</v>
          </cell>
        </row>
        <row r="663">
          <cell r="B663" t="str">
            <v>CT_CWODBDS</v>
          </cell>
          <cell r="C663" t="str">
            <v>VAR_cap</v>
          </cell>
          <cell r="D663" t="str">
            <v>-</v>
          </cell>
          <cell r="E663">
            <v>3.7369623475718275E-2</v>
          </cell>
          <cell r="F663">
            <v>3.3044271352178606E-2</v>
          </cell>
          <cell r="G663">
            <v>2.4837672442256251E-2</v>
          </cell>
          <cell r="H663">
            <v>1.6103318196729333E-5</v>
          </cell>
          <cell r="I663">
            <v>1.4632723003752887E-5</v>
          </cell>
          <cell r="J663">
            <v>1.0965212443536368E-5</v>
          </cell>
          <cell r="K663">
            <v>1.1330283444977652E-5</v>
          </cell>
          <cell r="L663">
            <v>1.8390840326664412E-5</v>
          </cell>
          <cell r="M663">
            <v>1.1805026974614973E-5</v>
          </cell>
          <cell r="N663">
            <v>2.0586515968344109E-5</v>
          </cell>
          <cell r="O663">
            <v>2.0207675211280986E-5</v>
          </cell>
          <cell r="P663">
            <v>4.0577171796308185E-5</v>
          </cell>
        </row>
        <row r="664">
          <cell r="B664" t="str">
            <v>RHNS-EBAT</v>
          </cell>
          <cell r="C664" t="str">
            <v>VAR_fout</v>
          </cell>
          <cell r="D664" t="str">
            <v>RHNS_ELC</v>
          </cell>
          <cell r="E664">
            <v>3.5519694407536157E-4</v>
          </cell>
          <cell r="F664">
            <v>3.5487490536501248E-4</v>
          </cell>
          <cell r="G664">
            <v>3.5616575418934826E-4</v>
          </cell>
          <cell r="H664">
            <v>1.8118794639433201E-2</v>
          </cell>
          <cell r="I664">
            <v>2.5948261806509276E-2</v>
          </cell>
          <cell r="J664">
            <v>1.5488008827098103E-2</v>
          </cell>
          <cell r="K664">
            <v>2.0187744467285895E-2</v>
          </cell>
          <cell r="L664">
            <v>4.0263393523209151E-2</v>
          </cell>
          <cell r="M664">
            <v>3.1923387007105508E-2</v>
          </cell>
          <cell r="N664">
            <v>5.1615849081259206E-2</v>
          </cell>
          <cell r="O664">
            <v>4.4787600454897006E-2</v>
          </cell>
          <cell r="P664">
            <v>6.0294679269566248E-2</v>
          </cell>
        </row>
        <row r="665">
          <cell r="B665" t="str">
            <v>RHNS-EBAT</v>
          </cell>
          <cell r="C665" t="str">
            <v>VAR_fout</v>
          </cell>
          <cell r="D665" t="str">
            <v>AUX_RHNS-EBAT_OUT</v>
          </cell>
          <cell r="E665">
            <v>3.5519694407536189E-4</v>
          </cell>
          <cell r="F665">
            <v>3.5487490536501292E-4</v>
          </cell>
          <cell r="G665">
            <v>3.561657541893487E-4</v>
          </cell>
          <cell r="H665">
            <v>1.8118794639433212E-2</v>
          </cell>
          <cell r="I665">
            <v>2.5948261806509318E-2</v>
          </cell>
          <cell r="J665">
            <v>1.5488008827098115E-2</v>
          </cell>
          <cell r="K665">
            <v>2.0187744467285908E-2</v>
          </cell>
          <cell r="L665">
            <v>4.0263393523209193E-2</v>
          </cell>
          <cell r="M665">
            <v>3.1923387007105536E-2</v>
          </cell>
          <cell r="N665">
            <v>5.1615849081259241E-2</v>
          </cell>
          <cell r="O665">
            <v>4.4787600454897054E-2</v>
          </cell>
          <cell r="P665">
            <v>6.0294679269566331E-2</v>
          </cell>
        </row>
        <row r="666">
          <cell r="B666" t="str">
            <v>RHNS-EBAT</v>
          </cell>
          <cell r="C666" t="str">
            <v>VAR_fin</v>
          </cell>
          <cell r="D666" t="str">
            <v>RHNS_ELC</v>
          </cell>
          <cell r="E666">
            <v>3.9293648767361501E-4</v>
          </cell>
          <cell r="F666">
            <v>3.9261559716402843E-4</v>
          </cell>
          <cell r="G666">
            <v>3.9397256577361142E-4</v>
          </cell>
          <cell r="H666">
            <v>2.0037013930792439E-2</v>
          </cell>
          <cell r="I666">
            <v>2.8695345875005371E-2</v>
          </cell>
          <cell r="J666">
            <v>1.7127667865167034E-2</v>
          </cell>
          <cell r="K666">
            <v>2.2324956753386273E-2</v>
          </cell>
          <cell r="L666">
            <v>4.4526085173903183E-2</v>
          </cell>
          <cell r="M666">
            <v>3.5303048588341789E-2</v>
          </cell>
          <cell r="N666">
            <v>5.7080477704260411E-2</v>
          </cell>
          <cell r="O666">
            <v>4.9529198238734348E-2</v>
          </cell>
          <cell r="P666">
            <v>6.6678086461601213E-2</v>
          </cell>
        </row>
        <row r="667">
          <cell r="B667" t="str">
            <v>RHNS-EBAT</v>
          </cell>
          <cell r="C667" t="str">
            <v>VAR_fin</v>
          </cell>
          <cell r="D667" t="str">
            <v>AUX_RHNS-EBAT_IN</v>
          </cell>
          <cell r="E667">
            <v>3.9293648767361501E-4</v>
          </cell>
          <cell r="F667">
            <v>3.9261559716402843E-4</v>
          </cell>
          <cell r="G667">
            <v>3.9397256577361142E-4</v>
          </cell>
          <cell r="H667">
            <v>2.0037013930792439E-2</v>
          </cell>
          <cell r="I667">
            <v>2.8695345875005371E-2</v>
          </cell>
          <cell r="J667">
            <v>1.7127667865167034E-2</v>
          </cell>
          <cell r="K667">
            <v>2.2324956753386273E-2</v>
          </cell>
          <cell r="L667">
            <v>4.4526085173903183E-2</v>
          </cell>
          <cell r="M667">
            <v>3.5303048588341789E-2</v>
          </cell>
          <cell r="N667">
            <v>5.7080477704260411E-2</v>
          </cell>
          <cell r="O667">
            <v>4.9529198238734348E-2</v>
          </cell>
          <cell r="P667">
            <v>6.6678086461601213E-2</v>
          </cell>
        </row>
        <row r="668">
          <cell r="B668" t="str">
            <v>RHNS-EBAT</v>
          </cell>
          <cell r="C668" t="str">
            <v>VAR_ncap</v>
          </cell>
          <cell r="D668" t="str">
            <v>-</v>
          </cell>
          <cell r="E668">
            <v>1.42648883537361E-4</v>
          </cell>
          <cell r="F668">
            <v>2.2885815524683901E-7</v>
          </cell>
          <cell r="G668">
            <v>6.5023021608350301E-7</v>
          </cell>
          <cell r="H668">
            <v>1.3229481933247101E-2</v>
          </cell>
          <cell r="I668">
            <v>1.8976428392900201E-4</v>
          </cell>
          <cell r="J668">
            <v>4.6957262528004298E-3</v>
          </cell>
          <cell r="K668">
            <v>5.0864867154671303E-3</v>
          </cell>
          <cell r="L668">
            <v>9.8104863055060495E-3</v>
          </cell>
          <cell r="M668">
            <v>9.8392091403278295E-4</v>
          </cell>
          <cell r="N668">
            <v>1.5137664084862799E-2</v>
          </cell>
          <cell r="O668">
            <v>3.0365144013794199E-3</v>
          </cell>
          <cell r="P668">
            <v>1.14479944838792E-2</v>
          </cell>
        </row>
        <row r="669">
          <cell r="B669" t="str">
            <v>RHNS-EBAT</v>
          </cell>
          <cell r="C669" t="str">
            <v>VAR_cap</v>
          </cell>
          <cell r="D669" t="str">
            <v>-</v>
          </cell>
          <cell r="E669">
            <v>1.453920748375794E-4</v>
          </cell>
          <cell r="F669">
            <v>1.4555279007474439E-4</v>
          </cell>
          <cell r="G669">
            <v>1.4606142779222665E-4</v>
          </cell>
          <cell r="H669">
            <v>1.3334518995494272E-2</v>
          </cell>
          <cell r="I669">
            <v>1.3419457409656001E-2</v>
          </cell>
          <cell r="J669">
            <v>7.6635076710408895E-3</v>
          </cell>
          <cell r="K669">
            <v>9.8804632504825383E-3</v>
          </cell>
          <cell r="L669">
            <v>1.6500708647432895E-2</v>
          </cell>
          <cell r="M669">
            <v>1.3082171319262155E-2</v>
          </cell>
          <cell r="N669">
            <v>2.1147573754101735E-2</v>
          </cell>
          <cell r="O669">
            <v>1.8348185046884211E-2</v>
          </cell>
          <cell r="P669">
            <v>2.4699834550663949E-2</v>
          </cell>
        </row>
        <row r="670">
          <cell r="B670" t="str">
            <v>G-INTC-EXP00-AT</v>
          </cell>
          <cell r="C670" t="str">
            <v>VAR_fout</v>
          </cell>
          <cell r="D670" t="str">
            <v>ELC_E-AT</v>
          </cell>
          <cell r="E670">
            <v>6.2295555885975835</v>
          </cell>
          <cell r="F670">
            <v>2.3681486790745818E-4</v>
          </cell>
          <cell r="G670">
            <v>2.9937723409615872E-4</v>
          </cell>
          <cell r="H670">
            <v>7.5322737461659374E-5</v>
          </cell>
          <cell r="I670">
            <v>1.1000514368929726E-4</v>
          </cell>
          <cell r="J670">
            <v>1.0107832910614366E-4</v>
          </cell>
          <cell r="K670">
            <v>7.7712354134964914E-5</v>
          </cell>
          <cell r="L670">
            <v>5.1505141983611977E-5</v>
          </cell>
          <cell r="M670">
            <v>4.5537271294423973E-5</v>
          </cell>
          <cell r="N670">
            <v>5.0288101490376809E-5</v>
          </cell>
          <cell r="O670">
            <v>4.7816376618223232E-5</v>
          </cell>
          <cell r="P670">
            <v>7.9111719841010267E-5</v>
          </cell>
        </row>
        <row r="671">
          <cell r="B671" t="str">
            <v>G-INTC-EXP00-AT</v>
          </cell>
          <cell r="C671" t="str">
            <v>VAR_fin</v>
          </cell>
          <cell r="D671" t="str">
            <v>ELC</v>
          </cell>
          <cell r="E671">
            <v>6.2295555885975835</v>
          </cell>
          <cell r="F671">
            <v>2.3681486790745818E-4</v>
          </cell>
          <cell r="G671">
            <v>2.9937723409615872E-4</v>
          </cell>
          <cell r="H671">
            <v>7.5322737461659374E-5</v>
          </cell>
          <cell r="I671">
            <v>1.1000514368929726E-4</v>
          </cell>
          <cell r="J671">
            <v>1.0107832910614366E-4</v>
          </cell>
          <cell r="K671">
            <v>7.7712354134964914E-5</v>
          </cell>
          <cell r="L671">
            <v>5.1505141983611977E-5</v>
          </cell>
          <cell r="M671">
            <v>4.5537271294423973E-5</v>
          </cell>
          <cell r="N671">
            <v>5.0288101490376809E-5</v>
          </cell>
          <cell r="O671">
            <v>4.7816376618223232E-5</v>
          </cell>
          <cell r="P671">
            <v>7.9111719841010267E-5</v>
          </cell>
        </row>
        <row r="672">
          <cell r="B672" t="str">
            <v>G-INTC-EXP00-AT</v>
          </cell>
          <cell r="C672" t="str">
            <v>VAR_ncap</v>
          </cell>
          <cell r="D672" t="str">
            <v>-</v>
          </cell>
          <cell r="E672">
            <v>1.7474787293487501E-7</v>
          </cell>
          <cell r="F672">
            <v>1.8338120782121999E-7</v>
          </cell>
          <cell r="G672">
            <v>2.6529070321256098E-7</v>
          </cell>
          <cell r="H672">
            <v>3.03245951206453E-7</v>
          </cell>
          <cell r="I672">
            <v>3.5245154577584301E-7</v>
          </cell>
          <cell r="J672">
            <v>4.67339490666382E-7</v>
          </cell>
          <cell r="K672">
            <v>5.0582647322154304E-7</v>
          </cell>
          <cell r="L672">
            <v>1.32107350475241E-6</v>
          </cell>
          <cell r="M672">
            <v>1.4786036289098601E-6</v>
          </cell>
          <cell r="N672">
            <v>9.7979870739443796E-5</v>
          </cell>
        </row>
        <row r="673">
          <cell r="B673" t="str">
            <v>G-INTC-EXP00-AT</v>
          </cell>
          <cell r="C673" t="str">
            <v>VAR_cap</v>
          </cell>
          <cell r="D673" t="str">
            <v>-</v>
          </cell>
          <cell r="E673">
            <v>0.23283056734710195</v>
          </cell>
          <cell r="F673">
            <v>1.8112503553990855E-4</v>
          </cell>
          <cell r="G673">
            <v>1.8049328055003144E-4</v>
          </cell>
          <cell r="H673">
            <v>1.8005106655616387E-4</v>
          </cell>
          <cell r="I673">
            <v>1.7946559513970506E-4</v>
          </cell>
          <cell r="J673">
            <v>1.7856995357523608E-4</v>
          </cell>
          <cell r="K673">
            <v>1.7787323653850606E-4</v>
          </cell>
          <cell r="L673">
            <v>1.7719506092150894E-4</v>
          </cell>
          <cell r="M673">
            <v>1.7735089758441624E-4</v>
          </cell>
          <cell r="N673">
            <v>1.7925715369471185E-4</v>
          </cell>
          <cell r="O673">
            <v>1.8069546620846921E-4</v>
          </cell>
          <cell r="P673">
            <v>2.7963540033781875E-4</v>
          </cell>
        </row>
        <row r="674">
          <cell r="B674" t="str">
            <v>ENUC_LRG_GOE</v>
          </cell>
          <cell r="C674" t="str">
            <v>VAR_fout</v>
          </cell>
          <cell r="D674" t="str">
            <v>LTH</v>
          </cell>
          <cell r="K674">
            <v>2.4043492208364503</v>
          </cell>
          <cell r="L674">
            <v>3.8172226394471171</v>
          </cell>
          <cell r="M674">
            <v>3.7900975990831252</v>
          </cell>
          <cell r="N674">
            <v>3.5864737353796361</v>
          </cell>
          <cell r="O674">
            <v>3.5490205013459626</v>
          </cell>
          <cell r="P674">
            <v>3.4140470301116292</v>
          </cell>
        </row>
        <row r="675">
          <cell r="B675" t="str">
            <v>ENUC_LRG_GOE</v>
          </cell>
          <cell r="C675" t="str">
            <v>VAR_fout</v>
          </cell>
          <cell r="D675" t="str">
            <v>ELC</v>
          </cell>
          <cell r="K675">
            <v>1.9745780036208873</v>
          </cell>
          <cell r="L675">
            <v>13.431507009412423</v>
          </cell>
          <cell r="M675">
            <v>13.440107268728864</v>
          </cell>
          <cell r="N675">
            <v>13.460708465846336</v>
          </cell>
          <cell r="O675">
            <v>13.473004511937901</v>
          </cell>
          <cell r="P675">
            <v>13.503103925338495</v>
          </cell>
        </row>
        <row r="676">
          <cell r="B676" t="str">
            <v>ENUC_LRG_GOE</v>
          </cell>
          <cell r="C676" t="str">
            <v>VAR_fin</v>
          </cell>
          <cell r="D676" t="str">
            <v>URN</v>
          </cell>
          <cell r="K676">
            <v>7.0240782416962473</v>
          </cell>
          <cell r="L676">
            <v>42.204865570885623</v>
          </cell>
          <cell r="M676">
            <v>42.218743339931073</v>
          </cell>
          <cell r="N676">
            <v>42.190336193303843</v>
          </cell>
          <cell r="O676">
            <v>42.210769345417035</v>
          </cell>
          <cell r="P676">
            <v>42.241529998763809</v>
          </cell>
        </row>
        <row r="677">
          <cell r="B677" t="str">
            <v>ENUC_LRG_GOE</v>
          </cell>
          <cell r="C677" t="str">
            <v>VAR_ncap</v>
          </cell>
          <cell r="D677" t="str">
            <v>-</v>
          </cell>
          <cell r="J677">
            <v>0.52635213607522502</v>
          </cell>
          <cell r="K677">
            <v>8.0670065742969594E-8</v>
          </cell>
          <cell r="L677">
            <v>1.5851258096371401E-7</v>
          </cell>
          <cell r="M677">
            <v>1.8008335381110199E-7</v>
          </cell>
          <cell r="N677">
            <v>9.8252529423905003E-7</v>
          </cell>
        </row>
        <row r="678">
          <cell r="B678" t="str">
            <v>ENUC_LRG_GOE</v>
          </cell>
          <cell r="C678" t="str">
            <v>VAR_cap</v>
          </cell>
          <cell r="D678" t="str">
            <v>-</v>
          </cell>
          <cell r="K678">
            <v>8.2400410984472205E-2</v>
          </cell>
          <cell r="L678">
            <v>0.52635213607522502</v>
          </cell>
          <cell r="M678">
            <v>0.52635220435000596</v>
          </cell>
          <cell r="N678">
            <v>0.52635241862516302</v>
          </cell>
          <cell r="O678">
            <v>0.52635255534122605</v>
          </cell>
          <cell r="P678">
            <v>0.52635353786651995</v>
          </cell>
        </row>
        <row r="679">
          <cell r="B679" t="str">
            <v>G-INTC-IMP00-DE</v>
          </cell>
          <cell r="C679" t="str">
            <v>VAR_fout</v>
          </cell>
          <cell r="D679" t="str">
            <v>ELC</v>
          </cell>
          <cell r="E679">
            <v>46.398476043052987</v>
          </cell>
          <cell r="F679">
            <v>28.781867820102132</v>
          </cell>
          <cell r="G679">
            <v>23.811590407601408</v>
          </cell>
          <cell r="H679">
            <v>29.643029103301121</v>
          </cell>
          <cell r="I679">
            <v>19.376908190921217</v>
          </cell>
          <cell r="J679">
            <v>24.861376434289909</v>
          </cell>
          <cell r="K679">
            <v>26.161008395125918</v>
          </cell>
          <cell r="L679">
            <v>12.029568859052024</v>
          </cell>
          <cell r="M679">
            <v>10.442263640210729</v>
          </cell>
          <cell r="N679">
            <v>6.8320457750297443</v>
          </cell>
          <cell r="O679">
            <v>5.3469693580751017</v>
          </cell>
          <cell r="P679">
            <v>5.2800531443856942</v>
          </cell>
        </row>
        <row r="680">
          <cell r="B680" t="str">
            <v>G-INTC-IMP00-DE</v>
          </cell>
          <cell r="C680" t="str">
            <v>VAR_fin</v>
          </cell>
          <cell r="D680" t="str">
            <v>ELC_I-DE</v>
          </cell>
          <cell r="E680">
            <v>46.398476043052987</v>
          </cell>
          <cell r="F680">
            <v>28.781867820102132</v>
          </cell>
          <cell r="G680">
            <v>23.811590407601408</v>
          </cell>
          <cell r="H680">
            <v>29.643029103301121</v>
          </cell>
          <cell r="I680">
            <v>19.376908190921217</v>
          </cell>
          <cell r="J680">
            <v>24.861376434289909</v>
          </cell>
          <cell r="K680">
            <v>26.161008395125918</v>
          </cell>
          <cell r="L680">
            <v>12.029568859052024</v>
          </cell>
          <cell r="M680">
            <v>10.442263640210729</v>
          </cell>
          <cell r="N680">
            <v>6.8320457750297443</v>
          </cell>
          <cell r="O680">
            <v>5.3469693580751017</v>
          </cell>
          <cell r="P680">
            <v>5.2800531443856942</v>
          </cell>
        </row>
        <row r="681">
          <cell r="B681" t="str">
            <v>G-INTC-IMP00-DE</v>
          </cell>
          <cell r="C681" t="str">
            <v>VAR_ncap</v>
          </cell>
          <cell r="D681" t="str">
            <v>-</v>
          </cell>
          <cell r="E681">
            <v>8.6292515229565399E-7</v>
          </cell>
          <cell r="F681">
            <v>8.1927693179795999E-7</v>
          </cell>
          <cell r="G681">
            <v>8.6065797054031604E-7</v>
          </cell>
          <cell r="H681">
            <v>1.04635800461511E-6</v>
          </cell>
          <cell r="I681">
            <v>1.1539298967794699E-6</v>
          </cell>
          <cell r="J681">
            <v>1.16049129064125E-6</v>
          </cell>
          <cell r="K681">
            <v>1.11735096778778E-6</v>
          </cell>
          <cell r="L681">
            <v>0.30952949857294998</v>
          </cell>
          <cell r="M681">
            <v>0.31850593954824102</v>
          </cell>
          <cell r="N681">
            <v>2.28208975192014E-2</v>
          </cell>
        </row>
        <row r="682">
          <cell r="B682" t="str">
            <v>G-INTC-IMP00-DE</v>
          </cell>
          <cell r="C682" t="str">
            <v>VAR_cap</v>
          </cell>
          <cell r="D682" t="str">
            <v>-</v>
          </cell>
          <cell r="E682">
            <v>2.0558741976251405</v>
          </cell>
          <cell r="F682">
            <v>2.0558576463701099</v>
          </cell>
          <cell r="G682">
            <v>2.0558568412122602</v>
          </cell>
          <cell r="H682">
            <v>2.0558571565614754</v>
          </cell>
          <cell r="I682">
            <v>2.0558574839301671</v>
          </cell>
          <cell r="J682">
            <v>2.0558573282099291</v>
          </cell>
          <cell r="K682">
            <v>2.0558576164095199</v>
          </cell>
          <cell r="L682">
            <v>1.349201699916907</v>
          </cell>
          <cell r="M682">
            <v>1.3490548552856119</v>
          </cell>
          <cell r="N682">
            <v>0.73608883668600311</v>
          </cell>
          <cell r="O682">
            <v>0.62803665861488223</v>
          </cell>
          <cell r="P682">
            <v>0.65085650743993562</v>
          </cell>
        </row>
        <row r="683">
          <cell r="B683" t="str">
            <v>RHEM-SHSTG-CHPWOD</v>
          </cell>
          <cell r="C683" t="str">
            <v>VAR_fout</v>
          </cell>
          <cell r="D683" t="str">
            <v>AUX_REM-CHPWOD_OUT</v>
          </cell>
          <cell r="E683">
            <v>3.1796313420520309E-5</v>
          </cell>
          <cell r="F683">
            <v>2.3696258148329239E-5</v>
          </cell>
          <cell r="G683">
            <v>3.453390816313757E-5</v>
          </cell>
          <cell r="H683">
            <v>2.9998113819533967E-4</v>
          </cell>
          <cell r="I683">
            <v>2.8780419121400547E-4</v>
          </cell>
          <cell r="J683">
            <v>4.174487803088614E-2</v>
          </cell>
          <cell r="K683">
            <v>2.7016430696275046E-2</v>
          </cell>
          <cell r="L683">
            <v>2.1860507589866657E-2</v>
          </cell>
          <cell r="M683">
            <v>2.0780991485821878E-2</v>
          </cell>
          <cell r="N683">
            <v>1.8950669636808859E-2</v>
          </cell>
          <cell r="O683">
            <v>1.9611001899720957E-2</v>
          </cell>
          <cell r="P683">
            <v>1.9408892151810287E-2</v>
          </cell>
        </row>
        <row r="684">
          <cell r="B684" t="str">
            <v>RHEM-SHSTG-CHPWOD</v>
          </cell>
          <cell r="C684" t="str">
            <v>VAR_fout</v>
          </cell>
          <cell r="D684" t="str">
            <v>RHEM_LTH_CHPWOD</v>
          </cell>
          <cell r="E684">
            <v>3.1796313420520208E-5</v>
          </cell>
          <cell r="F684">
            <v>2.3712055653761428E-5</v>
          </cell>
          <cell r="G684">
            <v>3.4569880984140769E-5</v>
          </cell>
          <cell r="H684">
            <v>2.9998113819533967E-4</v>
          </cell>
          <cell r="I684">
            <v>2.8806871712504722E-4</v>
          </cell>
          <cell r="J684">
            <v>4.1744878030885994E-2</v>
          </cell>
          <cell r="K684">
            <v>2.7038502943575866E-2</v>
          </cell>
          <cell r="L684">
            <v>2.1860507589866636E-2</v>
          </cell>
          <cell r="M684">
            <v>2.0780991485821861E-2</v>
          </cell>
          <cell r="N684">
            <v>1.8950669636808849E-2</v>
          </cell>
          <cell r="O684">
            <v>1.9611001899720919E-2</v>
          </cell>
          <cell r="P684">
            <v>1.9408892151810266E-2</v>
          </cell>
        </row>
        <row r="685">
          <cell r="B685" t="str">
            <v>RHEM-SHSTG-CHPWOD</v>
          </cell>
          <cell r="C685" t="str">
            <v>VAR_fin</v>
          </cell>
          <cell r="D685" t="str">
            <v>AUX_REM-CHPWOD_IN</v>
          </cell>
          <cell r="E685">
            <v>2.5308653887438471E-5</v>
          </cell>
          <cell r="F685">
            <v>1.3323591855401568E-5</v>
          </cell>
          <cell r="G685">
            <v>2.7544119079323116E-5</v>
          </cell>
          <cell r="H685">
            <v>3.7496243651364051E-4</v>
          </cell>
          <cell r="I685">
            <v>3.4914573793849311E-4</v>
          </cell>
          <cell r="J685">
            <v>4.9111621212803769E-2</v>
          </cell>
          <cell r="K685">
            <v>3.0901186602238118E-2</v>
          </cell>
          <cell r="L685">
            <v>2.4289495489706082E-2</v>
          </cell>
          <cell r="M685">
            <v>2.3089990401680707E-2</v>
          </cell>
          <cell r="N685">
            <v>2.1056470282213805E-2</v>
          </cell>
          <cell r="O685">
            <v>2.1789998830029508E-2</v>
          </cell>
          <cell r="P685">
            <v>2.1565875491925703E-2</v>
          </cell>
        </row>
        <row r="686">
          <cell r="B686" t="str">
            <v>RHEM-SHSTG-CHPWOD</v>
          </cell>
          <cell r="C686" t="str">
            <v>VAR_fin</v>
          </cell>
          <cell r="D686" t="str">
            <v>RHEM_LTH_CHPWOD</v>
          </cell>
          <cell r="E686">
            <v>2.5308653887438471E-5</v>
          </cell>
          <cell r="F686">
            <v>1.3323591855401568E-5</v>
          </cell>
          <cell r="G686">
            <v>2.7544119079323116E-5</v>
          </cell>
          <cell r="H686">
            <v>3.7496243651364051E-4</v>
          </cell>
          <cell r="I686">
            <v>3.4914573793849311E-4</v>
          </cell>
          <cell r="J686">
            <v>4.9111621212803769E-2</v>
          </cell>
          <cell r="K686">
            <v>3.0901186602238118E-2</v>
          </cell>
          <cell r="L686">
            <v>2.4289495489706082E-2</v>
          </cell>
          <cell r="M686">
            <v>2.3089990401680707E-2</v>
          </cell>
          <cell r="N686">
            <v>2.1056470282213805E-2</v>
          </cell>
          <cell r="O686">
            <v>2.1789998830029508E-2</v>
          </cell>
          <cell r="P686">
            <v>2.1565875491925703E-2</v>
          </cell>
        </row>
        <row r="687">
          <cell r="B687" t="str">
            <v>RHEM-SHSTG-CHPWOD</v>
          </cell>
          <cell r="C687" t="str">
            <v>VAR_ncap</v>
          </cell>
          <cell r="D687" t="str">
            <v>-</v>
          </cell>
          <cell r="E687">
            <v>6.5880276892779502E-4</v>
          </cell>
          <cell r="F687">
            <v>1.4998494955107E-5</v>
          </cell>
          <cell r="G687">
            <v>2.1701968575482701E-5</v>
          </cell>
          <cell r="H687">
            <v>1.7347523535535099E-5</v>
          </cell>
          <cell r="I687">
            <v>9.7585551570963903E-4</v>
          </cell>
          <cell r="J687">
            <v>3.0988597863552802E-3</v>
          </cell>
          <cell r="K687">
            <v>4.2884170584180396E-3</v>
          </cell>
          <cell r="L687">
            <v>4.7092875294034599E-4</v>
          </cell>
          <cell r="M687">
            <v>3.0957289162920898E-3</v>
          </cell>
          <cell r="N687">
            <v>3.4734387848109698E-3</v>
          </cell>
          <cell r="O687">
            <v>6.4979359499374998E-4</v>
          </cell>
          <cell r="P687">
            <v>3.7939935069087201E-3</v>
          </cell>
        </row>
        <row r="688">
          <cell r="B688" t="str">
            <v>RHEM-SHSTG-CHPWOD</v>
          </cell>
          <cell r="C688" t="str">
            <v>VAR_cap</v>
          </cell>
          <cell r="D688" t="str">
            <v>-</v>
          </cell>
          <cell r="E688">
            <v>6.5880276892779502E-4</v>
          </cell>
          <cell r="F688">
            <v>6.7212209353951482E-4</v>
          </cell>
          <cell r="G688">
            <v>6.894097601077622E-4</v>
          </cell>
          <cell r="H688">
            <v>6.995508400821299E-4</v>
          </cell>
          <cell r="I688">
            <v>1.1728163700681748E-3</v>
          </cell>
          <cell r="J688">
            <v>4.0826917582191839E-3</v>
          </cell>
          <cell r="K688">
            <v>8.353926082712371E-3</v>
          </cell>
          <cell r="L688">
            <v>7.8410514360069249E-3</v>
          </cell>
          <cell r="M688">
            <v>7.7405856040706714E-3</v>
          </cell>
          <cell r="N688">
            <v>7.0237983778554704E-3</v>
          </cell>
          <cell r="O688">
            <v>6.2985449258956281E-3</v>
          </cell>
          <cell r="P688">
            <v>7.9017773649988562E-3</v>
          </cell>
        </row>
        <row r="689">
          <cell r="B689" t="str">
            <v>RHNM-CHPGFC</v>
          </cell>
          <cell r="C689" t="str">
            <v>VAR_fout</v>
          </cell>
          <cell r="D689" t="str">
            <v>CO2_R</v>
          </cell>
          <cell r="M689">
            <v>3.9604112827408597E-2</v>
          </cell>
          <cell r="N689">
            <v>0.102868528818193</v>
          </cell>
          <cell r="O689">
            <v>6.2161253932049E-2</v>
          </cell>
          <cell r="P689">
            <v>0.14160070104449499</v>
          </cell>
        </row>
        <row r="690">
          <cell r="B690" t="str">
            <v>RHNM-CHPGFC</v>
          </cell>
          <cell r="C690" t="str">
            <v>VAR_fout</v>
          </cell>
          <cell r="D690" t="str">
            <v>RHNM_NKEV_GAS_ELC_CHP</v>
          </cell>
          <cell r="M690">
            <v>3.1599026192081321E-4</v>
          </cell>
          <cell r="N690">
            <v>8.2075953844303257E-4</v>
          </cell>
          <cell r="O690">
            <v>4.9596745158549691E-4</v>
          </cell>
          <cell r="P690">
            <v>1.1297928274826708E-3</v>
          </cell>
        </row>
        <row r="691">
          <cell r="B691" t="str">
            <v>RHNM-CHPGFC</v>
          </cell>
          <cell r="C691" t="str">
            <v>VAR_fout</v>
          </cell>
          <cell r="D691" t="str">
            <v>RHNM_LTH_CHPNGA</v>
          </cell>
          <cell r="M691">
            <v>3.1599026192081321E-4</v>
          </cell>
          <cell r="N691">
            <v>8.2075953844303257E-4</v>
          </cell>
          <cell r="O691">
            <v>4.9596745158549691E-4</v>
          </cell>
          <cell r="P691">
            <v>1.1297928274826708E-3</v>
          </cell>
        </row>
        <row r="692">
          <cell r="B692" t="str">
            <v>RHNM-CHPGFC</v>
          </cell>
          <cell r="C692" t="str">
            <v>VAR_fin</v>
          </cell>
          <cell r="D692" t="str">
            <v>RNGA</v>
          </cell>
          <cell r="M692">
            <v>7.0220058204625195E-4</v>
          </cell>
          <cell r="N692">
            <v>1.8239100854289618E-3</v>
          </cell>
          <cell r="O692">
            <v>1.1021498924122153E-3</v>
          </cell>
          <cell r="P692">
            <v>2.510650727739267E-3</v>
          </cell>
        </row>
        <row r="693">
          <cell r="B693" t="str">
            <v>RHNM-CHPGFC</v>
          </cell>
          <cell r="C693" t="str">
            <v>VAR_ncap</v>
          </cell>
          <cell r="D693" t="str">
            <v>-</v>
          </cell>
          <cell r="M693">
            <v>4.1120902059208897E-5</v>
          </cell>
          <cell r="N693">
            <v>4.2743386640647003E-5</v>
          </cell>
          <cell r="O693">
            <v>2.2970481615207899E-7</v>
          </cell>
          <cell r="P693">
            <v>5.1550945458771697E-5</v>
          </cell>
        </row>
        <row r="694">
          <cell r="B694" t="str">
            <v>RHNM-CHPGFC</v>
          </cell>
          <cell r="C694" t="str">
            <v>VAR_cap</v>
          </cell>
          <cell r="D694" t="str">
            <v>-</v>
          </cell>
          <cell r="M694">
            <v>4.1120902059208897E-5</v>
          </cell>
          <cell r="N694">
            <v>8.3832696011835642E-5</v>
          </cell>
          <cell r="O694">
            <v>8.3892137613322636E-5</v>
          </cell>
          <cell r="P694">
            <v>1.3518761758438396E-4</v>
          </cell>
        </row>
        <row r="695">
          <cell r="B695" t="str">
            <v>G-INTC-EXP00-FR</v>
          </cell>
          <cell r="C695" t="str">
            <v>VAR_fout</v>
          </cell>
          <cell r="D695" t="str">
            <v>ELC_E-FR</v>
          </cell>
          <cell r="E695">
            <v>12.753359060903362</v>
          </cell>
          <cell r="F695">
            <v>1.7399964016000572E-4</v>
          </cell>
          <cell r="G695">
            <v>1.7694761662432877E-4</v>
          </cell>
          <cell r="H695">
            <v>1.4193321671015388E-4</v>
          </cell>
          <cell r="I695">
            <v>1.5610934609149908E-4</v>
          </cell>
          <cell r="J695">
            <v>1.118746262820347E-4</v>
          </cell>
          <cell r="K695">
            <v>9.4877552919663905E-5</v>
          </cell>
          <cell r="L695">
            <v>1.5820233032766594E-4</v>
          </cell>
          <cell r="M695">
            <v>1.3082787301208114E-4</v>
          </cell>
          <cell r="N695">
            <v>1.6220516651609571E-4</v>
          </cell>
          <cell r="O695">
            <v>1.5121805993626946E-4</v>
          </cell>
          <cell r="P695">
            <v>2.9845324592943779E-4</v>
          </cell>
        </row>
        <row r="696">
          <cell r="B696" t="str">
            <v>G-INTC-EXP00-FR</v>
          </cell>
          <cell r="C696" t="str">
            <v>VAR_fin</v>
          </cell>
          <cell r="D696" t="str">
            <v>ELC</v>
          </cell>
          <cell r="E696">
            <v>12.753359060903362</v>
          </cell>
          <cell r="F696">
            <v>1.7399964016000572E-4</v>
          </cell>
          <cell r="G696">
            <v>1.7694761662432877E-4</v>
          </cell>
          <cell r="H696">
            <v>1.4193321671015388E-4</v>
          </cell>
          <cell r="I696">
            <v>1.5610934609149908E-4</v>
          </cell>
          <cell r="J696">
            <v>1.118746262820347E-4</v>
          </cell>
          <cell r="K696">
            <v>9.4877552919663905E-5</v>
          </cell>
          <cell r="L696">
            <v>1.5820233032766594E-4</v>
          </cell>
          <cell r="M696">
            <v>1.3082787301208114E-4</v>
          </cell>
          <cell r="N696">
            <v>1.6220516651609571E-4</v>
          </cell>
          <cell r="O696">
            <v>1.5121805993626946E-4</v>
          </cell>
          <cell r="P696">
            <v>2.9845324592943779E-4</v>
          </cell>
        </row>
        <row r="697">
          <cell r="B697" t="str">
            <v>G-INTC-EXP00-FR</v>
          </cell>
          <cell r="C697" t="str">
            <v>VAR_ncap</v>
          </cell>
          <cell r="D697" t="str">
            <v>-</v>
          </cell>
          <cell r="E697">
            <v>7.8760542603704898E-7</v>
          </cell>
          <cell r="F697">
            <v>6.9336554725378797E-7</v>
          </cell>
          <cell r="G697">
            <v>8.1547117717110395E-7</v>
          </cell>
          <cell r="H697">
            <v>9.2672356187254799E-7</v>
          </cell>
          <cell r="I697">
            <v>9.9370440418875303E-7</v>
          </cell>
          <cell r="J697">
            <v>1.3875564364539E-6</v>
          </cell>
          <cell r="K697">
            <v>1.0958278978239299E-6</v>
          </cell>
          <cell r="L697">
            <v>5.0586630230701502E-6</v>
          </cell>
          <cell r="M697">
            <v>2.8092352521183598E-6</v>
          </cell>
          <cell r="N697">
            <v>1.2340386983018101E-4</v>
          </cell>
        </row>
        <row r="698">
          <cell r="B698" t="str">
            <v>G-INTC-EXP00-FR</v>
          </cell>
          <cell r="C698" t="str">
            <v>VAR_cap</v>
          </cell>
          <cell r="D698" t="str">
            <v>-</v>
          </cell>
          <cell r="E698">
            <v>1.2999984069413622</v>
          </cell>
          <cell r="F698">
            <v>1.4071406650995044E-4</v>
          </cell>
          <cell r="G698">
            <v>1.3913338118998198E-4</v>
          </cell>
          <cell r="H698">
            <v>1.3873620060800285E-4</v>
          </cell>
          <cell r="I698">
            <v>1.3959457389023378E-4</v>
          </cell>
          <cell r="J698">
            <v>1.3937335602243195E-4</v>
          </cell>
          <cell r="K698">
            <v>1.3967228543965149E-4</v>
          </cell>
          <cell r="L698">
            <v>1.4005915598302998E-4</v>
          </cell>
          <cell r="M698">
            <v>1.4015870652572815E-4</v>
          </cell>
          <cell r="N698">
            <v>1.4510768383035888E-4</v>
          </cell>
          <cell r="O698">
            <v>1.4597977016594932E-4</v>
          </cell>
          <cell r="P698">
            <v>2.683168985562201E-4</v>
          </cell>
        </row>
        <row r="699">
          <cell r="B699" t="str">
            <v>RHNM-EBAT</v>
          </cell>
          <cell r="C699" t="str">
            <v>VAR_fout</v>
          </cell>
          <cell r="D699" t="str">
            <v>RHNM_ELC</v>
          </cell>
          <cell r="E699">
            <v>3.5519741882843138E-4</v>
          </cell>
          <cell r="F699">
            <v>3.5487622728622723E-4</v>
          </cell>
          <cell r="G699">
            <v>3.561299680029488E-4</v>
          </cell>
          <cell r="H699">
            <v>2.200599138834029E-2</v>
          </cell>
          <cell r="I699">
            <v>3.7336034066284073E-2</v>
          </cell>
          <cell r="J699">
            <v>1.8894300194601213E-2</v>
          </cell>
          <cell r="K699">
            <v>2.5111657617359191E-2</v>
          </cell>
          <cell r="L699">
            <v>4.8937960471320159E-2</v>
          </cell>
          <cell r="M699">
            <v>4.7798486816850699E-2</v>
          </cell>
          <cell r="N699">
            <v>6.3331165192490241E-2</v>
          </cell>
          <cell r="O699">
            <v>4.9178796517246347E-2</v>
          </cell>
          <cell r="P699">
            <v>6.2875502006402142E-2</v>
          </cell>
        </row>
        <row r="700">
          <cell r="B700" t="str">
            <v>RHNM-EBAT</v>
          </cell>
          <cell r="C700" t="str">
            <v>VAR_fout</v>
          </cell>
          <cell r="D700" t="str">
            <v>AUX_RHNM-EBAT_OUT</v>
          </cell>
          <cell r="E700">
            <v>3.5519741882843159E-4</v>
          </cell>
          <cell r="F700">
            <v>3.5487622728622761E-4</v>
          </cell>
          <cell r="G700">
            <v>3.5612996800294896E-4</v>
          </cell>
          <cell r="H700">
            <v>2.2005991388340314E-2</v>
          </cell>
          <cell r="I700">
            <v>3.7336034066284114E-2</v>
          </cell>
          <cell r="J700">
            <v>1.8894300194601248E-2</v>
          </cell>
          <cell r="K700">
            <v>2.5111657617359225E-2</v>
          </cell>
          <cell r="L700">
            <v>4.8937960471320228E-2</v>
          </cell>
          <cell r="M700">
            <v>4.7798486816850713E-2</v>
          </cell>
          <cell r="N700">
            <v>6.333116519249031E-2</v>
          </cell>
          <cell r="O700">
            <v>4.9178796517246368E-2</v>
          </cell>
          <cell r="P700">
            <v>6.2875502006402212E-2</v>
          </cell>
        </row>
        <row r="701">
          <cell r="B701" t="str">
            <v>RHNM-EBAT</v>
          </cell>
          <cell r="C701" t="str">
            <v>VAR_fin</v>
          </cell>
          <cell r="D701" t="str">
            <v>RHNM_ELC</v>
          </cell>
          <cell r="E701">
            <v>3.9293701268631613E-4</v>
          </cell>
          <cell r="F701">
            <v>3.92617059030164E-4</v>
          </cell>
          <cell r="G701">
            <v>3.9393299108987791E-4</v>
          </cell>
          <cell r="H701">
            <v>2.4335727934974249E-2</v>
          </cell>
          <cell r="I701">
            <v>4.1288682325267362E-2</v>
          </cell>
          <cell r="J701">
            <v>2.0894565622092014E-2</v>
          </cell>
          <cell r="K701">
            <v>2.7770138954468754E-2</v>
          </cell>
          <cell r="L701">
            <v>5.4118983551959411E-2</v>
          </cell>
          <cell r="M701">
            <v>5.2858763485545371E-2</v>
          </cell>
          <cell r="N701">
            <v>7.0036033510691889E-2</v>
          </cell>
          <cell r="O701">
            <v>5.4385267575736855E-2</v>
          </cell>
          <cell r="P701">
            <v>6.9532127471918212E-2</v>
          </cell>
        </row>
        <row r="702">
          <cell r="B702" t="str">
            <v>RHNM-EBAT</v>
          </cell>
          <cell r="C702" t="str">
            <v>VAR_fin</v>
          </cell>
          <cell r="D702" t="str">
            <v>AUX_RHNM-EBAT_IN</v>
          </cell>
          <cell r="E702">
            <v>3.9293701268631613E-4</v>
          </cell>
          <cell r="F702">
            <v>3.92617059030164E-4</v>
          </cell>
          <cell r="G702">
            <v>3.9393299108987791E-4</v>
          </cell>
          <cell r="H702">
            <v>2.4335727934974249E-2</v>
          </cell>
          <cell r="I702">
            <v>4.1288682325267362E-2</v>
          </cell>
          <cell r="J702">
            <v>2.0894565622092014E-2</v>
          </cell>
          <cell r="K702">
            <v>2.7770138954468754E-2</v>
          </cell>
          <cell r="L702">
            <v>5.4118983551959411E-2</v>
          </cell>
          <cell r="M702">
            <v>5.2858763485545371E-2</v>
          </cell>
          <cell r="N702">
            <v>7.0036033510691889E-2</v>
          </cell>
          <cell r="O702">
            <v>5.4385267575736855E-2</v>
          </cell>
          <cell r="P702">
            <v>6.9532127471918212E-2</v>
          </cell>
        </row>
        <row r="703">
          <cell r="B703" t="str">
            <v>RHNM-EBAT</v>
          </cell>
          <cell r="C703" t="str">
            <v>VAR_ncap</v>
          </cell>
          <cell r="D703" t="str">
            <v>-</v>
          </cell>
          <cell r="E703">
            <v>1.42650009128938E-4</v>
          </cell>
          <cell r="F703">
            <v>2.28688150566002E-7</v>
          </cell>
          <cell r="G703">
            <v>6.4799092679880002E-7</v>
          </cell>
          <cell r="H703">
            <v>1.67248311777979E-2</v>
          </cell>
          <cell r="I703">
            <v>5.3775287570795999E-4</v>
          </cell>
          <cell r="J703">
            <v>5.4154060189050999E-3</v>
          </cell>
          <cell r="K703">
            <v>6.7122611551637904E-3</v>
          </cell>
          <cell r="L703">
            <v>1.14937194845607E-2</v>
          </cell>
          <cell r="M703">
            <v>5.0720955497410396E-3</v>
          </cell>
          <cell r="N703">
            <v>1.49867238263575E-2</v>
          </cell>
          <cell r="O703">
            <v>4.2622834469855098E-3</v>
          </cell>
          <cell r="P703">
            <v>1.1381217498127901E-2</v>
          </cell>
        </row>
        <row r="704">
          <cell r="B704" t="str">
            <v>RHNM-EBAT</v>
          </cell>
          <cell r="C704" t="str">
            <v>VAR_cap</v>
          </cell>
          <cell r="D704" t="str">
            <v>-</v>
          </cell>
          <cell r="E704">
            <v>1.4539317558206097E-4</v>
          </cell>
          <cell r="F704">
            <v>1.4555339116341796E-4</v>
          </cell>
          <cell r="G704">
            <v>1.4606267103156462E-4</v>
          </cell>
          <cell r="H704">
            <v>1.6829868160483832E-2</v>
          </cell>
          <cell r="I704">
            <v>1.7262794144398037E-2</v>
          </cell>
          <cell r="J704">
            <v>9.4651886313618285E-3</v>
          </cell>
          <cell r="K704">
            <v>1.2406353229883744E-2</v>
          </cell>
          <cell r="L704">
            <v>2.0055556887469045E-2</v>
          </cell>
          <cell r="M704">
            <v>1.9584869492982711E-2</v>
          </cell>
          <cell r="N704">
            <v>2.5947202156442788E-2</v>
          </cell>
          <cell r="O704">
            <v>2.01471188716159E-2</v>
          </cell>
          <cell r="P704">
            <v>2.5756962561217667E-2</v>
          </cell>
        </row>
        <row r="705">
          <cell r="B705" t="str">
            <v>ITOT-CHPWST</v>
          </cell>
          <cell r="C705" t="str">
            <v>VAR_fout</v>
          </cell>
          <cell r="D705" t="str">
            <v>ITOT_LTH_CHP</v>
          </cell>
          <cell r="E705">
            <v>1.9347885010707728</v>
          </cell>
          <cell r="F705">
            <v>1.8587653180093802</v>
          </cell>
          <cell r="G705">
            <v>2.5502855205566006</v>
          </cell>
          <cell r="H705">
            <v>2.2433291794041188</v>
          </cell>
          <cell r="I705">
            <v>1.9426642276239277</v>
          </cell>
          <cell r="J705">
            <v>1.0507473158836709</v>
          </cell>
          <cell r="K705">
            <v>3.67130360600896E-4</v>
          </cell>
          <cell r="L705">
            <v>1.5685022993768146E-4</v>
          </cell>
          <cell r="M705">
            <v>1.5856172218295999E-4</v>
          </cell>
          <cell r="N705">
            <v>1.2795601585428859E-4</v>
          </cell>
          <cell r="O705">
            <v>1.9237120056528228E-4</v>
          </cell>
          <cell r="P705">
            <v>7.8983439459817575E-5</v>
          </cell>
        </row>
        <row r="706">
          <cell r="B706" t="str">
            <v>ITOT-CHPWST</v>
          </cell>
          <cell r="C706" t="str">
            <v>VAR_fout</v>
          </cell>
          <cell r="D706" t="str">
            <v>ITOT_KEV_WST_ELC_CHP</v>
          </cell>
          <cell r="E706">
            <v>0.2300410662515808</v>
          </cell>
          <cell r="F706">
            <v>0.23015733221830867</v>
          </cell>
          <cell r="G706">
            <v>0.33670574246888069</v>
          </cell>
          <cell r="H706">
            <v>0.33294532351299533</v>
          </cell>
          <cell r="I706">
            <v>0.32918507264927077</v>
          </cell>
          <cell r="J706">
            <v>0.20745098504106646</v>
          </cell>
          <cell r="K706">
            <v>8.6810779159740664E-5</v>
          </cell>
          <cell r="L706">
            <v>4.6237852472963305E-5</v>
          </cell>
          <cell r="M706">
            <v>4.674238297940405E-5</v>
          </cell>
          <cell r="N706">
            <v>3.7720132042199892E-5</v>
          </cell>
          <cell r="O706">
            <v>5.6709073332684186E-5</v>
          </cell>
          <cell r="P706">
            <v>2.328351461774245E-5</v>
          </cell>
        </row>
        <row r="707">
          <cell r="B707" t="str">
            <v>ITOT-CHPWST</v>
          </cell>
          <cell r="C707" t="str">
            <v>VAR_fout</v>
          </cell>
          <cell r="D707" t="str">
            <v>CO2_I</v>
          </cell>
          <cell r="E707">
            <v>344.47000216307799</v>
          </cell>
          <cell r="F707">
            <v>344.64511668728397</v>
          </cell>
          <cell r="G707">
            <v>504.19487653109098</v>
          </cell>
          <cell r="H707">
            <v>498.56389454288399</v>
          </cell>
          <cell r="I707">
            <v>492.93316426171998</v>
          </cell>
          <cell r="J707">
            <v>310.64431221781302</v>
          </cell>
          <cell r="K707">
            <v>0.13000713041404799</v>
          </cell>
          <cell r="L707">
            <v>6.9238166678500204E-2</v>
          </cell>
          <cell r="M707">
            <v>6.99936681871344E-2</v>
          </cell>
          <cell r="N707">
            <v>5.6483436184671297E-2</v>
          </cell>
          <cell r="O707">
            <v>8.491813658274E-2</v>
          </cell>
          <cell r="P707">
            <v>3.4865543699444002E-2</v>
          </cell>
        </row>
        <row r="708">
          <cell r="B708" t="str">
            <v>ITOT-CHPWST</v>
          </cell>
          <cell r="C708" t="str">
            <v>VAR_fin</v>
          </cell>
          <cell r="D708" t="str">
            <v>IWST</v>
          </cell>
          <cell r="E708">
            <v>3.7119612302055773</v>
          </cell>
          <cell r="F708">
            <v>3.7138482401646962</v>
          </cell>
          <cell r="G708">
            <v>5.4331344453781352</v>
          </cell>
          <cell r="H708">
            <v>5.3724557601603928</v>
          </cell>
          <cell r="I708">
            <v>5.3117797873030161</v>
          </cell>
          <cell r="J708">
            <v>3.3474602609678148</v>
          </cell>
          <cell r="K708">
            <v>1.4009389053237947E-3</v>
          </cell>
          <cell r="L708">
            <v>7.4610093403556252E-4</v>
          </cell>
          <cell r="M708">
            <v>7.5424211408550029E-4</v>
          </cell>
          <cell r="N708">
            <v>6.0865771750723394E-4</v>
          </cell>
          <cell r="O708">
            <v>9.1506612696918123E-4</v>
          </cell>
          <cell r="P708">
            <v>3.757062898646985E-4</v>
          </cell>
        </row>
        <row r="709">
          <cell r="B709" t="str">
            <v>ITOT-CHPWST</v>
          </cell>
          <cell r="C709" t="str">
            <v>VAR_ncap</v>
          </cell>
          <cell r="D709" t="str">
            <v>-</v>
          </cell>
          <cell r="F709">
            <v>1.0618413536878699E-7</v>
          </cell>
          <cell r="G709">
            <v>4.9402179771372397E-7</v>
          </cell>
          <cell r="H709">
            <v>1.5499078353653E-3</v>
          </cell>
          <cell r="I709">
            <v>5.0004318722642101E-3</v>
          </cell>
          <cell r="J709">
            <v>5.7029584807047303E-8</v>
          </cell>
          <cell r="K709">
            <v>5.5932405350836501E-8</v>
          </cell>
          <cell r="L709">
            <v>6.8397400842780096E-8</v>
          </cell>
          <cell r="M709">
            <v>5.3504155520301701E-8</v>
          </cell>
          <cell r="N709">
            <v>1.7925033242110101E-7</v>
          </cell>
          <cell r="O709">
            <v>1.40351325138257E-5</v>
          </cell>
          <cell r="P709">
            <v>4.6605866540872401E-6</v>
          </cell>
        </row>
        <row r="710">
          <cell r="B710" t="str">
            <v>ITOT-CHPWST</v>
          </cell>
          <cell r="C710" t="str">
            <v>VAR_cap</v>
          </cell>
          <cell r="D710" t="str">
            <v>-</v>
          </cell>
          <cell r="E710">
            <v>4.9261568877201053E-2</v>
          </cell>
          <cell r="F710">
            <v>1.3698666370319065E-2</v>
          </cell>
          <cell r="G710">
            <v>1.3699001400004081E-2</v>
          </cell>
          <cell r="H710">
            <v>1.354573685794138E-2</v>
          </cell>
          <cell r="I710">
            <v>1.3392709527208427E-2</v>
          </cell>
          <cell r="J710">
            <v>1.258864446113978E-2</v>
          </cell>
          <cell r="K710">
            <v>3.3283803705390705E-5</v>
          </cell>
          <cell r="L710">
            <v>3.1600623040270101E-5</v>
          </cell>
          <cell r="M710">
            <v>2.617663589739045E-5</v>
          </cell>
          <cell r="N710">
            <v>2.6011462428109956E-5</v>
          </cell>
          <cell r="O710">
            <v>1.8807876455015902E-5</v>
          </cell>
          <cell r="P710">
            <v>1.8884961809027608E-5</v>
          </cell>
        </row>
        <row r="711">
          <cell r="B711" t="str">
            <v>CAES-EBAT</v>
          </cell>
          <cell r="C711" t="str">
            <v>VAR_fout</v>
          </cell>
          <cell r="D711" t="str">
            <v>ELC13</v>
          </cell>
          <cell r="E711">
            <v>9.4507797194679027E-2</v>
          </cell>
          <cell r="F711">
            <v>7.3138090873782957E-3</v>
          </cell>
          <cell r="G711">
            <v>8.0651953947330102E-2</v>
          </cell>
          <cell r="H711">
            <v>4.5818399651112125E-2</v>
          </cell>
          <cell r="I711">
            <v>3.8268127276722838E-2</v>
          </cell>
          <cell r="J711">
            <v>2.8577499515352798E-2</v>
          </cell>
          <cell r="K711">
            <v>1.9548169159512359E-2</v>
          </cell>
          <cell r="L711">
            <v>9.4478802235630654E-2</v>
          </cell>
          <cell r="M711">
            <v>9.4483331250690056E-2</v>
          </cell>
          <cell r="N711">
            <v>9.4488216242943901E-2</v>
          </cell>
          <cell r="O711">
            <v>9.4486263271473733E-2</v>
          </cell>
          <cell r="P711">
            <v>9.4484584370839758E-2</v>
          </cell>
        </row>
        <row r="712">
          <cell r="B712" t="str">
            <v>CAES-EBAT</v>
          </cell>
          <cell r="C712" t="str">
            <v>VAR_fout</v>
          </cell>
          <cell r="D712" t="str">
            <v>AUX_CAES_OUT</v>
          </cell>
          <cell r="E712">
            <v>9.4507797194678986E-2</v>
          </cell>
          <cell r="F712">
            <v>7.3138090873782922E-3</v>
          </cell>
          <cell r="G712">
            <v>8.0651953947330018E-2</v>
          </cell>
          <cell r="H712">
            <v>4.581839965111207E-2</v>
          </cell>
          <cell r="I712">
            <v>3.8268127276722796E-2</v>
          </cell>
          <cell r="J712">
            <v>2.857749951535276E-2</v>
          </cell>
          <cell r="K712">
            <v>1.9548169159512324E-2</v>
          </cell>
          <cell r="L712">
            <v>9.4478802235630613E-2</v>
          </cell>
          <cell r="M712">
            <v>9.4483331250689973E-2</v>
          </cell>
          <cell r="N712">
            <v>9.4488216242943818E-2</v>
          </cell>
          <cell r="O712">
            <v>9.4486263271473678E-2</v>
          </cell>
          <cell r="P712">
            <v>9.4484584370839703E-2</v>
          </cell>
        </row>
        <row r="713">
          <cell r="B713" t="str">
            <v>CAES-EBAT</v>
          </cell>
          <cell r="C713" t="str">
            <v>VAR_fin</v>
          </cell>
          <cell r="D713" t="str">
            <v>ELC13</v>
          </cell>
          <cell r="E713">
            <v>0.13501387266872519</v>
          </cell>
          <cell r="F713">
            <v>1.0448454077088561E-2</v>
          </cell>
          <cell r="G713">
            <v>0.11521720991521077</v>
          </cell>
          <cell r="H713">
            <v>6.5455004916986886E-2</v>
          </cell>
          <cell r="I713">
            <v>5.4669000157175719E-2</v>
          </cell>
          <cell r="J713">
            <v>4.082511512503844E-2</v>
          </cell>
          <cell r="K713">
            <v>2.7926106880525197E-2</v>
          </cell>
          <cell r="L713">
            <v>0.13497000074852855</v>
          </cell>
          <cell r="M713">
            <v>0.13497645414984491</v>
          </cell>
          <cell r="N713">
            <v>0.13498345577832968</v>
          </cell>
          <cell r="O713">
            <v>0.13498062246278583</v>
          </cell>
          <cell r="P713">
            <v>0.13497828519831118</v>
          </cell>
        </row>
        <row r="714">
          <cell r="B714" t="str">
            <v>CAES-EBAT</v>
          </cell>
          <cell r="C714" t="str">
            <v>VAR_fin</v>
          </cell>
          <cell r="D714" t="str">
            <v>AUX_CAES_IN</v>
          </cell>
          <cell r="E714">
            <v>0.13501387266872519</v>
          </cell>
          <cell r="F714">
            <v>1.0448454077088561E-2</v>
          </cell>
          <cell r="G714">
            <v>0.11521720991521077</v>
          </cell>
          <cell r="H714">
            <v>6.5455004916986886E-2</v>
          </cell>
          <cell r="I714">
            <v>5.4669000157175719E-2</v>
          </cell>
          <cell r="J714">
            <v>4.082511512503844E-2</v>
          </cell>
          <cell r="K714">
            <v>2.7926106880525197E-2</v>
          </cell>
          <cell r="L714">
            <v>0.13497000074852855</v>
          </cell>
          <cell r="M714">
            <v>0.13497645414984491</v>
          </cell>
          <cell r="N714">
            <v>0.13498345577832968</v>
          </cell>
          <cell r="O714">
            <v>0.13498062246278583</v>
          </cell>
          <cell r="P714">
            <v>0.13497828519831118</v>
          </cell>
        </row>
        <row r="715">
          <cell r="B715" t="str">
            <v>CAES-EBAT</v>
          </cell>
          <cell r="C715" t="str">
            <v>VAR_ncap</v>
          </cell>
          <cell r="D715" t="str">
            <v>-</v>
          </cell>
          <cell r="F715">
            <v>2.6552555495997398E-7</v>
          </cell>
          <cell r="G715">
            <v>2.8379796936246401E-7</v>
          </cell>
          <cell r="H715">
            <v>3.0658705377323298E-7</v>
          </cell>
          <cell r="I715">
            <v>4.6223312809284698E-7</v>
          </cell>
          <cell r="J715">
            <v>4.2949626501613998E-7</v>
          </cell>
          <cell r="K715">
            <v>3.9226413519389798E-7</v>
          </cell>
          <cell r="L715">
            <v>3.4695580739277502E-7</v>
          </cell>
          <cell r="M715">
            <v>3.2756113270956499E-7</v>
          </cell>
          <cell r="N715">
            <v>3.9718561443478503E-7</v>
          </cell>
          <cell r="O715">
            <v>4.9177987054784495E-7</v>
          </cell>
          <cell r="P715">
            <v>6.2949210541926396E-7</v>
          </cell>
        </row>
        <row r="716">
          <cell r="B716" t="str">
            <v>CAES-EBAT</v>
          </cell>
          <cell r="C716" t="str">
            <v>VAR_cap</v>
          </cell>
          <cell r="D716" t="str">
            <v>-</v>
          </cell>
          <cell r="E716">
            <v>0.1</v>
          </cell>
          <cell r="F716">
            <v>9.9998942142004166E-2</v>
          </cell>
          <cell r="G716">
            <v>9.9998950912320389E-2</v>
          </cell>
          <cell r="H716">
            <v>9.9999009256561758E-2</v>
          </cell>
          <cell r="I716">
            <v>9.9999270513680558E-2</v>
          </cell>
          <cell r="J716">
            <v>9.9999417050963546E-2</v>
          </cell>
          <cell r="K716">
            <v>9.9999430550398019E-2</v>
          </cell>
          <cell r="L716">
            <v>9.9999231211460413E-2</v>
          </cell>
          <cell r="M716">
            <v>9.9999054223926381E-2</v>
          </cell>
          <cell r="N716">
            <v>9.9998852433170457E-2</v>
          </cell>
          <cell r="O716">
            <v>9.9998761721609444E-2</v>
          </cell>
          <cell r="P716">
            <v>9.9998787939434314E-2</v>
          </cell>
        </row>
        <row r="717">
          <cell r="B717" t="str">
            <v>HPLSOL</v>
          </cell>
          <cell r="C717" t="str">
            <v>VAR_fout</v>
          </cell>
          <cell r="D717" t="str">
            <v>LTH</v>
          </cell>
          <cell r="H717">
            <v>1.7356611778457146E-5</v>
          </cell>
          <cell r="I717">
            <v>2.7380772436183747E-5</v>
          </cell>
          <cell r="J717">
            <v>2.748208108875362E-5</v>
          </cell>
          <cell r="K717">
            <v>2.7606646983493848E-5</v>
          </cell>
          <cell r="L717">
            <v>2.8103038811687894E-5</v>
          </cell>
          <cell r="M717">
            <v>2.8392580828241405E-5</v>
          </cell>
          <cell r="N717">
            <v>3.2995373896989973E-5</v>
          </cell>
          <cell r="O717">
            <v>3.4155913767445357E-5</v>
          </cell>
          <cell r="P717">
            <v>6.4202817970911944E-5</v>
          </cell>
        </row>
        <row r="718">
          <cell r="B718" t="str">
            <v>HPLSOL</v>
          </cell>
          <cell r="C718" t="str">
            <v>VAR_fin</v>
          </cell>
          <cell r="D718" t="str">
            <v>SOL</v>
          </cell>
          <cell r="H718">
            <v>1.7356611778457146E-5</v>
          </cell>
          <cell r="I718">
            <v>2.7380772436183747E-5</v>
          </cell>
          <cell r="J718">
            <v>2.748208108875362E-5</v>
          </cell>
          <cell r="K718">
            <v>2.7606646983493848E-5</v>
          </cell>
          <cell r="L718">
            <v>2.8103038811687894E-5</v>
          </cell>
          <cell r="M718">
            <v>2.8392580828241405E-5</v>
          </cell>
          <cell r="N718">
            <v>3.2995373896989973E-5</v>
          </cell>
          <cell r="O718">
            <v>3.4155913767445357E-5</v>
          </cell>
          <cell r="P718">
            <v>6.4202817970911944E-5</v>
          </cell>
        </row>
        <row r="719">
          <cell r="B719" t="str">
            <v>HPLSOL</v>
          </cell>
          <cell r="C719" t="str">
            <v>VAR_fin</v>
          </cell>
          <cell r="D719" t="str">
            <v>SOLPVC</v>
          </cell>
          <cell r="H719">
            <v>1.7356611778457101E-5</v>
          </cell>
          <cell r="I719">
            <v>2.7380772436183699E-5</v>
          </cell>
          <cell r="J719">
            <v>2.74820810887536E-5</v>
          </cell>
          <cell r="K719">
            <v>2.7606646983493899E-5</v>
          </cell>
          <cell r="L719">
            <v>2.8103038811687901E-5</v>
          </cell>
          <cell r="M719">
            <v>2.8392580828241401E-5</v>
          </cell>
          <cell r="N719">
            <v>3.299537389699E-5</v>
          </cell>
          <cell r="O719">
            <v>3.4155913767445303E-5</v>
          </cell>
          <cell r="P719">
            <v>6.4202817970911903E-5</v>
          </cell>
        </row>
        <row r="720">
          <cell r="B720" t="str">
            <v>HPLSOL</v>
          </cell>
          <cell r="C720" t="str">
            <v>VAR_ncap</v>
          </cell>
          <cell r="D720" t="str">
            <v>-</v>
          </cell>
          <cell r="H720">
            <v>3.5017658472181499E-6</v>
          </cell>
          <cell r="I720">
            <v>1.9625159946086601E-6</v>
          </cell>
          <cell r="J720">
            <v>1.04439444864298E-7</v>
          </cell>
          <cell r="K720">
            <v>1.01731530336087E-6</v>
          </cell>
          <cell r="L720">
            <v>3.7855326457767899E-6</v>
          </cell>
          <cell r="M720">
            <v>1.2758888623801401E-7</v>
          </cell>
          <cell r="N720">
            <v>2.7248123775669298E-6</v>
          </cell>
          <cell r="O720">
            <v>4.9266070302329396E-7</v>
          </cell>
          <cell r="P720">
            <v>1.06606076165129E-5</v>
          </cell>
        </row>
        <row r="721">
          <cell r="B721" t="str">
            <v>HPLSOL</v>
          </cell>
          <cell r="C721" t="str">
            <v>VAR_cap</v>
          </cell>
          <cell r="D721" t="str">
            <v>-</v>
          </cell>
          <cell r="H721">
            <v>3.5017658472181499E-6</v>
          </cell>
          <cell r="I721">
            <v>5.4642818418268101E-6</v>
          </cell>
          <cell r="J721">
            <v>5.5687212866911103E-6</v>
          </cell>
          <cell r="K721">
            <v>5.4759288761039603E-6</v>
          </cell>
          <cell r="L721">
            <v>6.86980338861062E-6</v>
          </cell>
          <cell r="M721">
            <v>5.6167808587319101E-6</v>
          </cell>
          <cell r="N721">
            <v>7.6552492129426005E-6</v>
          </cell>
          <cell r="O721">
            <v>7.13059461260503E-6</v>
          </cell>
          <cell r="P721">
            <v>1.40056695833412E-5</v>
          </cell>
        </row>
        <row r="722">
          <cell r="B722" t="str">
            <v>RHEM-CHPNGA</v>
          </cell>
          <cell r="C722" t="str">
            <v>VAR_fout</v>
          </cell>
          <cell r="D722" t="str">
            <v>CO2_R</v>
          </cell>
          <cell r="E722">
            <v>5.7275353382532304</v>
          </cell>
          <cell r="F722">
            <v>8.1475000367435406</v>
          </cell>
          <cell r="G722">
            <v>32.887454793074397</v>
          </cell>
          <cell r="H722">
            <v>32.291044357037798</v>
          </cell>
          <cell r="I722">
            <v>32.182866890064702</v>
          </cell>
          <cell r="J722">
            <v>15.4542818390367</v>
          </cell>
          <cell r="M722">
            <v>8.2945638495214705E-2</v>
          </cell>
          <cell r="N722">
            <v>0.316826075541705</v>
          </cell>
          <cell r="O722">
            <v>0.27299276044717602</v>
          </cell>
          <cell r="P722">
            <v>0.43834633906127601</v>
          </cell>
        </row>
        <row r="723">
          <cell r="B723" t="str">
            <v>RHEM-CHPNGA</v>
          </cell>
          <cell r="C723" t="str">
            <v>VAR_fout</v>
          </cell>
          <cell r="D723" t="str">
            <v>RHEM_LTH_CHPNGA</v>
          </cell>
          <cell r="E723">
            <v>6.010558342907462E-2</v>
          </cell>
          <cell r="F723">
            <v>9.073657562194351E-2</v>
          </cell>
          <cell r="G723">
            <v>0.36420197935691023</v>
          </cell>
          <cell r="H723">
            <v>0.35387338422946746</v>
          </cell>
          <cell r="I723">
            <v>0.35077847100132847</v>
          </cell>
          <cell r="J723">
            <v>0.16763400180157043</v>
          </cell>
          <cell r="M723">
            <v>8.3839690314588039E-4</v>
          </cell>
          <cell r="N723">
            <v>3.3328533871760453E-3</v>
          </cell>
          <cell r="O723">
            <v>2.8742237480510126E-3</v>
          </cell>
          <cell r="P723">
            <v>4.5676297019570196E-3</v>
          </cell>
        </row>
        <row r="724">
          <cell r="B724" t="str">
            <v>RHEM-CHPNGA</v>
          </cell>
          <cell r="C724" t="str">
            <v>VAR_fout</v>
          </cell>
          <cell r="D724" t="str">
            <v>RHEM_NKEV_GAS_ELC_CHP</v>
          </cell>
          <cell r="E724">
            <v>2.7667649514970843E-2</v>
          </cell>
          <cell r="F724">
            <v>4.2178254323087604E-2</v>
          </cell>
          <cell r="G724">
            <v>0.17183065186578728</v>
          </cell>
          <cell r="H724">
            <v>0.17122905688522577</v>
          </cell>
          <cell r="I724">
            <v>0.17182136026028666</v>
          </cell>
          <cell r="J724">
            <v>8.3135561869071464E-2</v>
          </cell>
          <cell r="M724">
            <v>4.2607055733643115E-4</v>
          </cell>
          <cell r="N724">
            <v>1.6937451639747138E-3</v>
          </cell>
          <cell r="O724">
            <v>1.4606710850751047E-3</v>
          </cell>
          <cell r="P724">
            <v>2.3212544386994704E-3</v>
          </cell>
        </row>
        <row r="725">
          <cell r="B725" t="str">
            <v>RHEM-CHPNGA</v>
          </cell>
          <cell r="C725" t="str">
            <v>VAR_fin</v>
          </cell>
          <cell r="D725" t="str">
            <v>RNGA</v>
          </cell>
          <cell r="E725">
            <v>0.10155204500448986</v>
          </cell>
          <cell r="F725">
            <v>0.14445922050963725</v>
          </cell>
          <cell r="G725">
            <v>0.58311090058642601</v>
          </cell>
          <cell r="H725">
            <v>0.57253624746520893</v>
          </cell>
          <cell r="I725">
            <v>0.57061820727065116</v>
          </cell>
          <cell r="J725">
            <v>0.27401208934462346</v>
          </cell>
          <cell r="M725">
            <v>1.4706673492059341E-3</v>
          </cell>
          <cell r="N725">
            <v>5.6174836088954778E-3</v>
          </cell>
          <cell r="O725">
            <v>4.8402971710492142E-3</v>
          </cell>
          <cell r="P725">
            <v>7.7720982103063191E-3</v>
          </cell>
        </row>
        <row r="726">
          <cell r="B726" t="str">
            <v>RHEM-CHPNGA</v>
          </cell>
          <cell r="C726" t="str">
            <v>VAR_ncap</v>
          </cell>
          <cell r="D726" t="str">
            <v>-</v>
          </cell>
          <cell r="F726">
            <v>4.3996645655754096E-3</v>
          </cell>
          <cell r="M726">
            <v>4.9945395515321202E-5</v>
          </cell>
          <cell r="N726">
            <v>8.71182876331129E-5</v>
          </cell>
          <cell r="O726">
            <v>3.6563775906010599E-7</v>
          </cell>
          <cell r="P726">
            <v>8.0946845726369301E-5</v>
          </cell>
        </row>
        <row r="727">
          <cell r="B727" t="str">
            <v>RHEM-CHPNGA</v>
          </cell>
          <cell r="C727" t="str">
            <v>VAR_cap</v>
          </cell>
          <cell r="D727" t="str">
            <v>-</v>
          </cell>
          <cell r="E727">
            <v>8.3621150414341407E-3</v>
          </cell>
          <cell r="F727">
            <v>1.275060333473999E-2</v>
          </cell>
          <cell r="G727">
            <v>1.2750487303070122E-2</v>
          </cell>
          <cell r="H727">
            <v>1.2750359676961861E-2</v>
          </cell>
          <cell r="I727">
            <v>1.2749725848732645E-2</v>
          </cell>
          <cell r="J727">
            <v>6.1687984991993837E-3</v>
          </cell>
          <cell r="M727">
            <v>4.9945395515321202E-5</v>
          </cell>
          <cell r="N727">
            <v>1.3702761897945505E-4</v>
          </cell>
          <cell r="O727">
            <v>1.3726057496921216E-4</v>
          </cell>
          <cell r="P727">
            <v>2.1794404364981252E-4</v>
          </cell>
        </row>
        <row r="728">
          <cell r="B728" t="str">
            <v>D-DH2</v>
          </cell>
          <cell r="C728" t="str">
            <v>VAR_fout</v>
          </cell>
          <cell r="D728" t="str">
            <v>H2</v>
          </cell>
          <cell r="H728">
            <v>7.9582645479971928E-7</v>
          </cell>
          <cell r="I728">
            <v>4.6623355862756514E-4</v>
          </cell>
          <cell r="J728">
            <v>6.0505756729815864E-4</v>
          </cell>
          <cell r="K728">
            <v>6.2504037791262035E-4</v>
          </cell>
          <cell r="L728">
            <v>6.4346428581119888E-4</v>
          </cell>
          <cell r="M728">
            <v>6.4306575224177967E-4</v>
          </cell>
          <cell r="N728">
            <v>6.4617868413625228E-4</v>
          </cell>
          <cell r="O728">
            <v>4.125883491122514E-4</v>
          </cell>
          <cell r="P728">
            <v>6.5058379469398644E-4</v>
          </cell>
        </row>
        <row r="729">
          <cell r="B729" t="str">
            <v>D-DH2</v>
          </cell>
          <cell r="C729" t="str">
            <v>VAR_fin</v>
          </cell>
          <cell r="D729" t="str">
            <v>H2_E</v>
          </cell>
          <cell r="H729">
            <v>8.0386510585830335E-7</v>
          </cell>
          <cell r="I729">
            <v>4.7094298851269235E-4</v>
          </cell>
          <cell r="J729">
            <v>6.1116925989713035E-4</v>
          </cell>
          <cell r="K729">
            <v>6.3135391708345472E-4</v>
          </cell>
          <cell r="L729">
            <v>6.499639250618169E-4</v>
          </cell>
          <cell r="M729">
            <v>6.4956136590078742E-4</v>
          </cell>
          <cell r="N729">
            <v>6.5270574155176992E-4</v>
          </cell>
          <cell r="O729">
            <v>4.167559081941934E-4</v>
          </cell>
          <cell r="P729">
            <v>6.5715534817574397E-4</v>
          </cell>
        </row>
        <row r="730">
          <cell r="B730" t="str">
            <v>D-DH2</v>
          </cell>
          <cell r="C730" t="str">
            <v>VAR_ncap</v>
          </cell>
          <cell r="D730" t="str">
            <v>-</v>
          </cell>
          <cell r="H730">
            <v>1.1395495501849001E-5</v>
          </cell>
          <cell r="I730">
            <v>5.3005878293739703E-5</v>
          </cell>
          <cell r="J730">
            <v>5.9520907896363103E-5</v>
          </cell>
          <cell r="K730">
            <v>8.0534427603932706E-6</v>
          </cell>
          <cell r="L730">
            <v>4.9547492257614897E-5</v>
          </cell>
          <cell r="M730">
            <v>2.38495782828869E-6</v>
          </cell>
          <cell r="N730">
            <v>3.5366944540099699E-5</v>
          </cell>
          <cell r="O730">
            <v>5.5163501628030504E-6</v>
          </cell>
          <cell r="P730">
            <v>1.90418660160426E-4</v>
          </cell>
        </row>
        <row r="731">
          <cell r="B731" t="str">
            <v>D-DH2</v>
          </cell>
          <cell r="C731" t="str">
            <v>VAR_cap</v>
          </cell>
          <cell r="D731" t="str">
            <v>-</v>
          </cell>
          <cell r="H731">
            <v>1.1395495501849001E-5</v>
          </cell>
          <cell r="I731">
            <v>6.4401373795588702E-5</v>
          </cell>
          <cell r="J731">
            <v>1.2392228169195199E-4</v>
          </cell>
          <cell r="K731">
            <v>1.3197572445234501E-4</v>
          </cell>
          <cell r="L731">
            <v>1.8152321670996001E-4</v>
          </cell>
          <cell r="M731">
            <v>1.8390817453824899E-4</v>
          </cell>
          <cell r="N731">
            <v>2.1927511907834799E-4</v>
          </cell>
          <cell r="O731">
            <v>2.21178941158809E-4</v>
          </cell>
          <cell r="P731">
            <v>4.0381463389972802E-4</v>
          </cell>
        </row>
        <row r="732">
          <cell r="B732" t="str">
            <v>D-SBIO</v>
          </cell>
          <cell r="C732" t="str">
            <v>VAR_fout</v>
          </cell>
          <cell r="D732" t="str">
            <v>SBIO</v>
          </cell>
          <cell r="E732">
            <v>4.0476709797021559</v>
          </cell>
          <cell r="F732">
            <v>4.5832859672695205</v>
          </cell>
          <cell r="G732">
            <v>4.597482865379372</v>
          </cell>
          <cell r="H732">
            <v>4.5200486513116811</v>
          </cell>
          <cell r="I732">
            <v>4.6298465472756991</v>
          </cell>
          <cell r="J732">
            <v>6.6009377800843669</v>
          </cell>
          <cell r="K732">
            <v>12.19398540538905</v>
          </cell>
          <cell r="L732">
            <v>14.246300766928288</v>
          </cell>
          <cell r="M732">
            <v>21.738272042628584</v>
          </cell>
          <cell r="N732">
            <v>24.891314062088675</v>
          </cell>
          <cell r="O732">
            <v>30.0561619614177</v>
          </cell>
          <cell r="P732">
            <v>31.311825480068027</v>
          </cell>
        </row>
        <row r="733">
          <cell r="B733" t="str">
            <v>D-SBIO</v>
          </cell>
          <cell r="C733" t="str">
            <v>VAR_fin</v>
          </cell>
          <cell r="D733" t="str">
            <v>BIO</v>
          </cell>
          <cell r="E733">
            <v>4.0476709797021559</v>
          </cell>
          <cell r="F733">
            <v>4.5832859672695205</v>
          </cell>
          <cell r="G733">
            <v>4.597482865379372</v>
          </cell>
          <cell r="H733">
            <v>4.5200486513116811</v>
          </cell>
          <cell r="I733">
            <v>4.6298465472756991</v>
          </cell>
          <cell r="J733">
            <v>6.6009377800843669</v>
          </cell>
          <cell r="K733">
            <v>12.19398540538905</v>
          </cell>
          <cell r="L733">
            <v>14.246300766928288</v>
          </cell>
          <cell r="M733">
            <v>21.738272042628584</v>
          </cell>
          <cell r="N733">
            <v>24.891314062088675</v>
          </cell>
          <cell r="O733">
            <v>30.0561619614177</v>
          </cell>
          <cell r="P733">
            <v>31.311825480068027</v>
          </cell>
        </row>
        <row r="734">
          <cell r="B734" t="str">
            <v>SCOM-CHPBIO</v>
          </cell>
          <cell r="C734" t="str">
            <v>VAR_fout</v>
          </cell>
          <cell r="D734" t="str">
            <v>SCOM_LTH_CHPBIO</v>
          </cell>
          <cell r="E734">
            <v>1.4243086149110777</v>
          </cell>
          <cell r="F734">
            <v>1.5783246717664567</v>
          </cell>
          <cell r="G734">
            <v>1.4829549530168822</v>
          </cell>
          <cell r="H734">
            <v>1.3239484382981175</v>
          </cell>
          <cell r="I734">
            <v>1.1649583634082399</v>
          </cell>
          <cell r="J734">
            <v>1.6147961156615924</v>
          </cell>
          <cell r="K734">
            <v>2.2529001996263633</v>
          </cell>
          <cell r="L734">
            <v>2.2529120130910161</v>
          </cell>
          <cell r="M734">
            <v>3.4286557188361746</v>
          </cell>
          <cell r="N734">
            <v>3.92761505088458</v>
          </cell>
          <cell r="O734">
            <v>4.7399714405266042</v>
          </cell>
          <cell r="P734">
            <v>4.9361810345938952</v>
          </cell>
        </row>
        <row r="735">
          <cell r="B735" t="str">
            <v>SCOM-CHPBIO</v>
          </cell>
          <cell r="C735" t="str">
            <v>VAR_fout</v>
          </cell>
          <cell r="D735" t="str">
            <v>SCOM_KEV_BIO_ELC_CHP</v>
          </cell>
          <cell r="E735">
            <v>0.95936477579627522</v>
          </cell>
          <cell r="F735">
            <v>1.1059442973758238</v>
          </cell>
          <cell r="G735">
            <v>1.1059683916752578</v>
          </cell>
          <cell r="H735">
            <v>1.1059686639745641</v>
          </cell>
          <cell r="I735">
            <v>1.1059846182026227</v>
          </cell>
          <cell r="J735">
            <v>1.7753776070898382</v>
          </cell>
          <cell r="K735">
            <v>2.4769371976016576</v>
          </cell>
          <cell r="L735">
            <v>2.4769501858423446</v>
          </cell>
          <cell r="M735">
            <v>3.7696143349640803</v>
          </cell>
          <cell r="N735">
            <v>4.3181920881402442</v>
          </cell>
          <cell r="O735">
            <v>5.2113322989438258</v>
          </cell>
          <cell r="P735">
            <v>5.4270537242214303</v>
          </cell>
        </row>
        <row r="736">
          <cell r="B736" t="str">
            <v>SCOM-CHPBIO</v>
          </cell>
          <cell r="C736" t="str">
            <v>VAR_fin</v>
          </cell>
          <cell r="D736" t="str">
            <v>SBIO</v>
          </cell>
          <cell r="E736">
            <v>2.6453936339886805</v>
          </cell>
          <cell r="F736">
            <v>3.0460626318933768</v>
          </cell>
          <cell r="G736">
            <v>3.0412603253423542</v>
          </cell>
          <cell r="H736">
            <v>3.0330639342175894</v>
          </cell>
          <cell r="I736">
            <v>2.9921124149895015</v>
          </cell>
          <cell r="J736">
            <v>4.7403288901480423</v>
          </cell>
          <cell r="K736">
            <v>6.5358014008181069</v>
          </cell>
          <cell r="L736">
            <v>6.4327160209717933</v>
          </cell>
          <cell r="M736">
            <v>9.8156062233779959</v>
          </cell>
          <cell r="N736">
            <v>11.239319361140188</v>
          </cell>
          <cell r="O736">
            <v>13.571432314253656</v>
          </cell>
          <cell r="P736">
            <v>14.138423122493876</v>
          </cell>
        </row>
        <row r="737">
          <cell r="B737" t="str">
            <v>SCOM-CHPBIO</v>
          </cell>
          <cell r="C737" t="str">
            <v>VAR_ncap</v>
          </cell>
          <cell r="D737" t="str">
            <v>-</v>
          </cell>
          <cell r="F737">
            <v>2.6187301135805498E-2</v>
          </cell>
          <cell r="G737">
            <v>6.5680683269581297E-3</v>
          </cell>
          <cell r="H737">
            <v>1.2221065425827999E-2</v>
          </cell>
          <cell r="I737">
            <v>4.4084615169439102E-2</v>
          </cell>
          <cell r="J737">
            <v>8.0681155591394493E-2</v>
          </cell>
          <cell r="K737">
            <v>6.5033306983033903E-2</v>
          </cell>
          <cell r="L737">
            <v>4.4085746763888101E-2</v>
          </cell>
          <cell r="M737">
            <v>0.17595312487029899</v>
          </cell>
          <cell r="N737">
            <v>0.110849296804734</v>
          </cell>
          <cell r="O737">
            <v>0.160494985725188</v>
          </cell>
          <cell r="P737">
            <v>0.144512154698614</v>
          </cell>
        </row>
        <row r="738">
          <cell r="B738" t="str">
            <v>SCOM-CHPBIO</v>
          </cell>
          <cell r="C738" t="str">
            <v>VAR_cap</v>
          </cell>
          <cell r="D738" t="str">
            <v>-</v>
          </cell>
          <cell r="E738">
            <v>7.35127E-2</v>
          </cell>
          <cell r="F738">
            <v>8.474463344278664E-2</v>
          </cell>
          <cell r="G738">
            <v>8.474654672824608E-2</v>
          </cell>
          <cell r="H738">
            <v>8.4746617266209814E-2</v>
          </cell>
          <cell r="I738">
            <v>8.4747814253919418E-2</v>
          </cell>
          <cell r="J738">
            <v>0.13604091074989508</v>
          </cell>
          <cell r="K738">
            <v>0.18979897277908847</v>
          </cell>
          <cell r="L738">
            <v>0.18980003025146799</v>
          </cell>
          <cell r="M738">
            <v>0.28885235156681072</v>
          </cell>
          <cell r="N738">
            <v>0.33088798488990206</v>
          </cell>
          <cell r="O738">
            <v>0.39932616102973689</v>
          </cell>
          <cell r="P738">
            <v>0.41585622202538808</v>
          </cell>
        </row>
        <row r="739">
          <cell r="B739" t="str">
            <v>SCOM-CHPHFC</v>
          </cell>
          <cell r="C739" t="str">
            <v>VAR_fout</v>
          </cell>
          <cell r="D739" t="str">
            <v>SCOM_KEV_HFC_ELC_CHP</v>
          </cell>
          <cell r="H739">
            <v>5.0176371028898335E-4</v>
          </cell>
          <cell r="I739">
            <v>1.8738107916799703E-3</v>
          </cell>
          <cell r="J739">
            <v>4.5300669148520996E-3</v>
          </cell>
          <cell r="K739">
            <v>8.5713088881432305E-3</v>
          </cell>
          <cell r="L739">
            <v>5.5045644922721527E-3</v>
          </cell>
          <cell r="M739">
            <v>4.9988898424734923E-3</v>
          </cell>
          <cell r="N739">
            <v>5.6804247643619807E-3</v>
          </cell>
          <cell r="O739">
            <v>5.1250946167853712E-3</v>
          </cell>
          <cell r="P739">
            <v>1.2011666181316018E-2</v>
          </cell>
        </row>
        <row r="740">
          <cell r="B740" t="str">
            <v>SCOM-CHPHFC</v>
          </cell>
          <cell r="C740" t="str">
            <v>VAR_fout</v>
          </cell>
          <cell r="D740" t="str">
            <v>SCOM_LTH_CHPHFC</v>
          </cell>
          <cell r="H740">
            <v>3.776432135332868E-4</v>
          </cell>
          <cell r="I740">
            <v>1.2950479847760872E-3</v>
          </cell>
          <cell r="J740">
            <v>2.8522643537957685E-3</v>
          </cell>
          <cell r="K740">
            <v>5.1207014452514322E-3</v>
          </cell>
          <cell r="L740">
            <v>3.1112755825886116E-3</v>
          </cell>
          <cell r="M740">
            <v>2.8254594761806724E-3</v>
          </cell>
          <cell r="N740">
            <v>3.210674866813301E-3</v>
          </cell>
          <cell r="O740">
            <v>2.8967926094873855E-3</v>
          </cell>
          <cell r="P740">
            <v>6.7892026242221013E-3</v>
          </cell>
        </row>
        <row r="741">
          <cell r="B741" t="str">
            <v>SCOM-CHPHFC</v>
          </cell>
          <cell r="C741" t="str">
            <v>VAR_fin</v>
          </cell>
          <cell r="D741" t="str">
            <v>RSH2</v>
          </cell>
          <cell r="H741">
            <v>1.0563446532399642E-3</v>
          </cell>
          <cell r="I741">
            <v>3.6922380131624976E-3</v>
          </cell>
          <cell r="J741">
            <v>8.3890128052816655E-3</v>
          </cell>
          <cell r="K741">
            <v>1.5374545090839865E-2</v>
          </cell>
          <cell r="L741">
            <v>9.5731556387341817E-3</v>
          </cell>
          <cell r="M741">
            <v>8.6937214651712849E-3</v>
          </cell>
          <cell r="N741">
            <v>9.8789995901947484E-3</v>
          </cell>
          <cell r="O741">
            <v>8.9132080291919533E-3</v>
          </cell>
          <cell r="P741">
            <v>2.0889854228375675E-2</v>
          </cell>
        </row>
        <row r="742">
          <cell r="B742" t="str">
            <v>SCOM-CHPHFC</v>
          </cell>
          <cell r="C742" t="str">
            <v>VAR_ncap</v>
          </cell>
          <cell r="D742" t="str">
            <v>-</v>
          </cell>
          <cell r="H742">
            <v>2.9819545274118101E-5</v>
          </cell>
          <cell r="I742">
            <v>8.4746713910528206E-5</v>
          </cell>
          <cell r="J742">
            <v>1.56771916705763E-4</v>
          </cell>
          <cell r="K742">
            <v>2.61825804010405E-4</v>
          </cell>
          <cell r="L742">
            <v>3.2659995116018001E-6</v>
          </cell>
          <cell r="M742">
            <v>1.0791429350063901E-4</v>
          </cell>
          <cell r="N742">
            <v>2.87857873844202E-4</v>
          </cell>
          <cell r="O742">
            <v>1.6554426468381901E-6</v>
          </cell>
          <cell r="P742">
            <v>5.5350108692860003E-4</v>
          </cell>
        </row>
        <row r="743">
          <cell r="B743" t="str">
            <v>SCOM-CHPHFC</v>
          </cell>
          <cell r="C743" t="str">
            <v>VAR_cap</v>
          </cell>
          <cell r="D743" t="str">
            <v>-</v>
          </cell>
          <cell r="H743">
            <v>2.9819545274118101E-5</v>
          </cell>
          <cell r="I743">
            <v>1.1455492284906267E-4</v>
          </cell>
          <cell r="J743">
            <v>2.6562535977207256E-4</v>
          </cell>
          <cell r="K743">
            <v>5.0332120724293195E-4</v>
          </cell>
          <cell r="L743">
            <v>4.2172483912213517E-4</v>
          </cell>
          <cell r="M743">
            <v>3.6215865485215385E-4</v>
          </cell>
          <cell r="N743">
            <v>3.9889105764725038E-4</v>
          </cell>
          <cell r="O743">
            <v>3.6360042117711917E-4</v>
          </cell>
          <cell r="P743">
            <v>8.4282618155092802E-4</v>
          </cell>
        </row>
        <row r="744">
          <cell r="B744" t="str">
            <v>RHES-EBAT</v>
          </cell>
          <cell r="C744" t="str">
            <v>VAR_fout</v>
          </cell>
          <cell r="D744" t="str">
            <v>RHES_ELC</v>
          </cell>
          <cell r="E744">
            <v>3.5520939672339187E-4</v>
          </cell>
          <cell r="F744">
            <v>3.5488451984983199E-4</v>
          </cell>
          <cell r="G744">
            <v>3.5617562506231552E-4</v>
          </cell>
          <cell r="H744">
            <v>1.8119115940901844E-2</v>
          </cell>
          <cell r="I744">
            <v>2.5948857163663366E-2</v>
          </cell>
          <cell r="J744">
            <v>1.5488744041986306E-2</v>
          </cell>
          <cell r="K744">
            <v>2.0188876580285092E-2</v>
          </cell>
          <cell r="L744">
            <v>4.0267074520817216E-2</v>
          </cell>
          <cell r="M744">
            <v>3.1926354712443351E-2</v>
          </cell>
          <cell r="N744">
            <v>5.1624616149371076E-2</v>
          </cell>
          <cell r="O744">
            <v>4.4789298524869597E-2</v>
          </cell>
          <cell r="P744">
            <v>6.0298174383379061E-2</v>
          </cell>
        </row>
        <row r="745">
          <cell r="B745" t="str">
            <v>RHES-EBAT</v>
          </cell>
          <cell r="C745" t="str">
            <v>VAR_fout</v>
          </cell>
          <cell r="D745" t="str">
            <v>AUX_RHES-EBAT_OUT</v>
          </cell>
          <cell r="E745">
            <v>3.5520939672339236E-4</v>
          </cell>
          <cell r="F745">
            <v>3.5488451984983226E-4</v>
          </cell>
          <cell r="G745">
            <v>3.5617562506231584E-4</v>
          </cell>
          <cell r="H745">
            <v>1.8119115940901868E-2</v>
          </cell>
          <cell r="I745">
            <v>2.594885716366338E-2</v>
          </cell>
          <cell r="J745">
            <v>1.5488744041986323E-2</v>
          </cell>
          <cell r="K745">
            <v>2.0188876580285113E-2</v>
          </cell>
          <cell r="L745">
            <v>4.026707452081725E-2</v>
          </cell>
          <cell r="M745">
            <v>3.1926354712443393E-2</v>
          </cell>
          <cell r="N745">
            <v>5.1624616149371132E-2</v>
          </cell>
          <cell r="O745">
            <v>4.4789298524869653E-2</v>
          </cell>
          <cell r="P745">
            <v>6.029817438337913E-2</v>
          </cell>
        </row>
        <row r="746">
          <cell r="B746" t="str">
            <v>RHES-EBAT</v>
          </cell>
          <cell r="C746" t="str">
            <v>VAR_fin</v>
          </cell>
          <cell r="D746" t="str">
            <v>RHES_ELC</v>
          </cell>
          <cell r="E746">
            <v>3.9295025861868233E-4</v>
          </cell>
          <cell r="F746">
            <v>3.9262622948432578E-4</v>
          </cell>
          <cell r="G746">
            <v>3.9398348162453467E-4</v>
          </cell>
          <cell r="H746">
            <v>2.0037369250343755E-2</v>
          </cell>
          <cell r="I746">
            <v>2.8696004259316638E-2</v>
          </cell>
          <cell r="J746">
            <v>1.7128480890125732E-2</v>
          </cell>
          <cell r="K746">
            <v>2.2326208687317845E-2</v>
          </cell>
          <cell r="L746">
            <v>4.4530155849395361E-2</v>
          </cell>
          <cell r="M746">
            <v>3.5306330442447846E-2</v>
          </cell>
          <cell r="N746">
            <v>5.7090172890985648E-2</v>
          </cell>
          <cell r="O746">
            <v>4.9531076119077824E-2</v>
          </cell>
          <cell r="P746">
            <v>6.6681951584925958E-2</v>
          </cell>
        </row>
        <row r="747">
          <cell r="B747" t="str">
            <v>RHES-EBAT</v>
          </cell>
          <cell r="C747" t="str">
            <v>VAR_fin</v>
          </cell>
          <cell r="D747" t="str">
            <v>AUX_RHES-EBAT_IN</v>
          </cell>
          <cell r="E747">
            <v>3.9295025861868233E-4</v>
          </cell>
          <cell r="F747">
            <v>3.9262622948432578E-4</v>
          </cell>
          <cell r="G747">
            <v>3.9398348162453467E-4</v>
          </cell>
          <cell r="H747">
            <v>2.0037369250343755E-2</v>
          </cell>
          <cell r="I747">
            <v>2.8696004259316638E-2</v>
          </cell>
          <cell r="J747">
            <v>1.7128480890125732E-2</v>
          </cell>
          <cell r="K747">
            <v>2.2326208687317845E-2</v>
          </cell>
          <cell r="L747">
            <v>4.4530155849395361E-2</v>
          </cell>
          <cell r="M747">
            <v>3.5306330442447846E-2</v>
          </cell>
          <cell r="N747">
            <v>5.7090172890985648E-2</v>
          </cell>
          <cell r="O747">
            <v>4.9531076119077824E-2</v>
          </cell>
          <cell r="P747">
            <v>6.6681951584925958E-2</v>
          </cell>
        </row>
        <row r="748">
          <cell r="B748" t="str">
            <v>RHES-EBAT</v>
          </cell>
          <cell r="C748" t="str">
            <v>VAR_ncap</v>
          </cell>
          <cell r="D748" t="str">
            <v>-</v>
          </cell>
          <cell r="E748">
            <v>1.4265291442586099E-4</v>
          </cell>
          <cell r="F748">
            <v>2.2883194833349801E-7</v>
          </cell>
          <cell r="G748">
            <v>6.5015280031714399E-7</v>
          </cell>
          <cell r="H748">
            <v>1.32296435487043E-2</v>
          </cell>
          <cell r="I748">
            <v>1.8982585965946099E-4</v>
          </cell>
          <cell r="J748">
            <v>4.6959626855046701E-3</v>
          </cell>
          <cell r="K748">
            <v>5.0867392679354098E-3</v>
          </cell>
          <cell r="L748">
            <v>9.8116599422548908E-3</v>
          </cell>
          <cell r="M748">
            <v>9.8384970596242E-4</v>
          </cell>
          <cell r="N748">
            <v>1.51407247365061E-2</v>
          </cell>
          <cell r="O748">
            <v>3.0341619343646898E-3</v>
          </cell>
          <cell r="P748">
            <v>1.1449712542739E-2</v>
          </cell>
        </row>
        <row r="749">
          <cell r="B749" t="str">
            <v>RHES-EBAT</v>
          </cell>
          <cell r="C749" t="str">
            <v>VAR_cap</v>
          </cell>
          <cell r="D749" t="str">
            <v>-</v>
          </cell>
          <cell r="E749">
            <v>1.45396062434375E-4</v>
          </cell>
          <cell r="F749">
            <v>1.4555673838630344E-4</v>
          </cell>
          <cell r="G749">
            <v>1.4606529781654334E-4</v>
          </cell>
          <cell r="H749">
            <v>1.3334683505515359E-2</v>
          </cell>
          <cell r="I749">
            <v>1.3419680561482242E-2</v>
          </cell>
          <cell r="J749">
            <v>7.6638396202302148E-3</v>
          </cell>
          <cell r="K749">
            <v>9.8809841569005817E-3</v>
          </cell>
          <cell r="L749">
            <v>1.6502215619351578E-2</v>
          </cell>
          <cell r="M749">
            <v>1.3083387310591686E-2</v>
          </cell>
          <cell r="N749">
            <v>2.1151164510174122E-2</v>
          </cell>
          <cell r="O749">
            <v>1.8348880629772166E-2</v>
          </cell>
          <cell r="P749">
            <v>2.4701265651416712E-2</v>
          </cell>
        </row>
        <row r="750">
          <cell r="B750" t="str">
            <v>D-INGA</v>
          </cell>
          <cell r="C750" t="str">
            <v>VAR_fout</v>
          </cell>
          <cell r="D750" t="str">
            <v>CO2</v>
          </cell>
          <cell r="E750">
            <v>2101.45954781825</v>
          </cell>
          <cell r="F750">
            <v>1750.8132944967699</v>
          </cell>
          <cell r="G750">
            <v>1826.05711802413</v>
          </cell>
          <cell r="H750">
            <v>1353.34730241593</v>
          </cell>
          <cell r="I750">
            <v>632.41120539539497</v>
          </cell>
          <cell r="J750">
            <v>678.76376967964802</v>
          </cell>
          <cell r="K750">
            <v>499.56555427619497</v>
          </cell>
          <cell r="L750">
            <v>99.459870037036794</v>
          </cell>
          <cell r="M750">
            <v>1.43121206670206</v>
          </cell>
          <cell r="N750">
            <v>1.8451390775151399E-2</v>
          </cell>
          <cell r="O750">
            <v>7.6290591485590302E-3</v>
          </cell>
          <cell r="P750">
            <v>3.7532956044325902E-3</v>
          </cell>
        </row>
        <row r="751">
          <cell r="B751" t="str">
            <v>D-INGA</v>
          </cell>
          <cell r="C751" t="str">
            <v>VAR_fout</v>
          </cell>
          <cell r="D751" t="str">
            <v>IH2</v>
          </cell>
          <cell r="H751">
            <v>2.8010166227423708E-2</v>
          </cell>
          <cell r="I751">
            <v>0.38503289825787074</v>
          </cell>
          <cell r="J751">
            <v>0.45743618210674147</v>
          </cell>
          <cell r="K751">
            <v>0.35967302088084341</v>
          </cell>
          <cell r="L751">
            <v>0.14082018595702825</v>
          </cell>
          <cell r="M751">
            <v>8.707608829507435E-2</v>
          </cell>
          <cell r="N751">
            <v>8.5671300914584914E-2</v>
          </cell>
          <cell r="O751">
            <v>8.5806967839698919E-2</v>
          </cell>
          <cell r="P751">
            <v>8.5370890848490436E-2</v>
          </cell>
        </row>
        <row r="752">
          <cell r="B752" t="str">
            <v>D-INGA</v>
          </cell>
          <cell r="C752" t="str">
            <v>VAR_fout</v>
          </cell>
          <cell r="D752" t="str">
            <v>INGA</v>
          </cell>
          <cell r="E752">
            <v>37.468603808862071</v>
          </cell>
          <cell r="F752">
            <v>30.943944574539035</v>
          </cell>
          <cell r="G752">
            <v>34.607730118198177</v>
          </cell>
          <cell r="H752">
            <v>26.702408065089351</v>
          </cell>
          <cell r="I752">
            <v>13.959418974231857</v>
          </cell>
          <cell r="J752">
            <v>14.778404539102967</v>
          </cell>
          <cell r="K752">
            <v>11.611547470708407</v>
          </cell>
          <cell r="L752">
            <v>4.5407623745756496</v>
          </cell>
          <cell r="M752">
            <v>2.8083735022275151</v>
          </cell>
          <cell r="N752">
            <v>2.7834073211662353</v>
          </cell>
          <cell r="O752">
            <v>2.7832147125136313</v>
          </cell>
          <cell r="P752">
            <v>2.7831533287745009</v>
          </cell>
        </row>
        <row r="753">
          <cell r="B753" t="str">
            <v>D-INGA</v>
          </cell>
          <cell r="C753" t="str">
            <v>VAR_fin</v>
          </cell>
          <cell r="D753" t="str">
            <v>NGA</v>
          </cell>
          <cell r="E753">
            <v>37.259921060607311</v>
          </cell>
          <cell r="F753">
            <v>31.042788909517206</v>
          </cell>
          <cell r="G753">
            <v>32.376899255747091</v>
          </cell>
          <cell r="H753">
            <v>23.99551954638175</v>
          </cell>
          <cell r="I753">
            <v>11.212964634670108</v>
          </cell>
          <cell r="J753">
            <v>12.034818611341265</v>
          </cell>
          <cell r="K753">
            <v>8.8575452885850208</v>
          </cell>
          <cell r="L753">
            <v>1.763472872997105</v>
          </cell>
          <cell r="M753">
            <v>2.537610047344082E-2</v>
          </cell>
          <cell r="N753">
            <v>3.2715231870835906E-4</v>
          </cell>
          <cell r="O753">
            <v>1.3526700618012472E-4</v>
          </cell>
          <cell r="P753">
            <v>6.6547794404833106E-5</v>
          </cell>
        </row>
        <row r="754">
          <cell r="B754" t="str">
            <v>D-INGA</v>
          </cell>
          <cell r="C754" t="str">
            <v>VAR_fin</v>
          </cell>
          <cell r="D754" t="str">
            <v>BNGA</v>
          </cell>
          <cell r="E754">
            <v>0.32838068391988368</v>
          </cell>
          <cell r="F754">
            <v>2.4274469596684433E-5</v>
          </cell>
          <cell r="G754">
            <v>2.3413893949850979</v>
          </cell>
          <cell r="H754">
            <v>2.7922986886946228</v>
          </cell>
          <cell r="I754">
            <v>2.7922990697999701</v>
          </cell>
          <cell r="J754">
            <v>2.7922991734230003</v>
          </cell>
          <cell r="K754">
            <v>2.7922992688532315</v>
          </cell>
          <cell r="L754">
            <v>2.7922984021019692</v>
          </cell>
          <cell r="M754">
            <v>2.792277190360724</v>
          </cell>
          <cell r="N754">
            <v>2.7922773739329174</v>
          </cell>
          <cell r="O754">
            <v>2.7922717766767149</v>
          </cell>
          <cell r="P754">
            <v>2.7922741296046993</v>
          </cell>
        </row>
        <row r="755">
          <cell r="B755" t="str">
            <v>D-INGA</v>
          </cell>
          <cell r="C755" t="str">
            <v>VAR_fin</v>
          </cell>
          <cell r="D755" t="str">
            <v>H2</v>
          </cell>
          <cell r="H755">
            <v>2.8010166363021411E-2</v>
          </cell>
          <cell r="I755">
            <v>0.38503289845712468</v>
          </cell>
          <cell r="J755">
            <v>0.4574361821067261</v>
          </cell>
          <cell r="K755">
            <v>0.3596721446331308</v>
          </cell>
          <cell r="L755">
            <v>0.14082011753067006</v>
          </cell>
          <cell r="M755">
            <v>8.7076068038001886E-2</v>
          </cell>
          <cell r="N755">
            <v>8.5671156506972268E-2</v>
          </cell>
          <cell r="O755">
            <v>8.5806897580700411E-2</v>
          </cell>
          <cell r="P755">
            <v>8.536910204721708E-2</v>
          </cell>
        </row>
        <row r="756">
          <cell r="B756" t="str">
            <v>D-INGA</v>
          </cell>
          <cell r="C756" t="str">
            <v>VAR_ncap</v>
          </cell>
          <cell r="D756" t="str">
            <v>-</v>
          </cell>
          <cell r="E756">
            <v>1.5176851238208099E-7</v>
          </cell>
          <cell r="F756">
            <v>1.06615570787305E-7</v>
          </cell>
          <cell r="G756">
            <v>1.3780329120546301E-7</v>
          </cell>
          <cell r="H756">
            <v>1.8798215144963599E-7</v>
          </cell>
          <cell r="I756">
            <v>3.3732214393702702E-7</v>
          </cell>
          <cell r="J756">
            <v>5.3248942634780905E-7</v>
          </cell>
          <cell r="K756">
            <v>7.7642604249755701E-7</v>
          </cell>
          <cell r="L756">
            <v>0.25433490673044401</v>
          </cell>
          <cell r="M756">
            <v>1.71056063207549E-6</v>
          </cell>
          <cell r="N756">
            <v>5.4223884472494403E-6</v>
          </cell>
          <cell r="O756">
            <v>2.3285587506727598E-6</v>
          </cell>
          <cell r="P756">
            <v>2.2340404243974899E-5</v>
          </cell>
        </row>
        <row r="757">
          <cell r="B757" t="str">
            <v>D-INGA</v>
          </cell>
          <cell r="C757" t="str">
            <v>VAR_cap</v>
          </cell>
          <cell r="D757" t="str">
            <v>-</v>
          </cell>
          <cell r="E757">
            <v>1.9844835220346124</v>
          </cell>
          <cell r="F757">
            <v>1.9844836286501832</v>
          </cell>
          <cell r="G757">
            <v>1.9844837664534745</v>
          </cell>
          <cell r="H757">
            <v>1.9844839544356259</v>
          </cell>
          <cell r="I757">
            <v>1.9844842917577699</v>
          </cell>
          <cell r="J757">
            <v>1.9844848242471962</v>
          </cell>
          <cell r="K757">
            <v>1.9844856006732385</v>
          </cell>
          <cell r="L757">
            <v>1.1477513923456288</v>
          </cell>
          <cell r="M757">
            <v>0.36118689689689404</v>
          </cell>
          <cell r="N757">
            <v>0.25434410568521798</v>
          </cell>
          <cell r="O757">
            <v>0.25434616727310599</v>
          </cell>
          <cell r="P757">
            <v>0.25436835488012999</v>
          </cell>
        </row>
        <row r="758">
          <cell r="B758" t="str">
            <v>EWIND</v>
          </cell>
          <cell r="C758" t="str">
            <v>VAR_fout</v>
          </cell>
          <cell r="D758" t="str">
            <v>ELC35</v>
          </cell>
          <cell r="E758">
            <v>0.52400000000000047</v>
          </cell>
          <cell r="F758">
            <v>0.54529202324221704</v>
          </cell>
          <cell r="G758">
            <v>0.50316462157576636</v>
          </cell>
          <cell r="H758">
            <v>0.84943685007805869</v>
          </cell>
          <cell r="I758">
            <v>0.88437518023790351</v>
          </cell>
          <cell r="J758">
            <v>0.88439837079306094</v>
          </cell>
          <cell r="K758">
            <v>0.98190770343425382</v>
          </cell>
          <cell r="L758">
            <v>0.98193361594345097</v>
          </cell>
          <cell r="M758">
            <v>0.98193412593147922</v>
          </cell>
          <cell r="N758">
            <v>0.98193633875692254</v>
          </cell>
          <cell r="O758">
            <v>0.98193717270494163</v>
          </cell>
          <cell r="P758">
            <v>0.98194779459771286</v>
          </cell>
        </row>
        <row r="759">
          <cell r="B759" t="str">
            <v>EWIND</v>
          </cell>
          <cell r="C759" t="str">
            <v>VAR_fin</v>
          </cell>
          <cell r="D759" t="str">
            <v>WND</v>
          </cell>
          <cell r="E759">
            <v>0.52400000000000047</v>
          </cell>
          <cell r="F759">
            <v>0.54529202324221704</v>
          </cell>
          <cell r="G759">
            <v>0.50316462157576636</v>
          </cell>
          <cell r="H759">
            <v>0.84943685007805869</v>
          </cell>
          <cell r="I759">
            <v>0.88437518023790351</v>
          </cell>
          <cell r="J759">
            <v>0.88439837079306094</v>
          </cell>
          <cell r="K759">
            <v>0.98190770343425382</v>
          </cell>
          <cell r="L759">
            <v>0.98193361594345097</v>
          </cell>
          <cell r="M759">
            <v>0.98193412593147922</v>
          </cell>
          <cell r="N759">
            <v>0.98193633875692254</v>
          </cell>
          <cell r="O759">
            <v>0.98193717270494163</v>
          </cell>
          <cell r="P759">
            <v>0.98194779459771286</v>
          </cell>
        </row>
        <row r="760">
          <cell r="B760" t="str">
            <v>EWIND</v>
          </cell>
          <cell r="C760" t="str">
            <v>VAR_ncap</v>
          </cell>
          <cell r="D760" t="str">
            <v>-</v>
          </cell>
          <cell r="F760">
            <v>7.1321139955721202E-3</v>
          </cell>
          <cell r="G760">
            <v>0.112370669610855</v>
          </cell>
          <cell r="H760">
            <v>8.0558645914921602E-3</v>
          </cell>
          <cell r="I760">
            <v>2.1966933098011301E-2</v>
          </cell>
          <cell r="J760">
            <v>5.6263807276031198E-7</v>
          </cell>
          <cell r="K760">
            <v>0.133232476442601</v>
          </cell>
          <cell r="L760">
            <v>1.60519085185088E-6</v>
          </cell>
          <cell r="M760">
            <v>3.0021744437374601E-2</v>
          </cell>
          <cell r="N760">
            <v>6.5043351002796104E-7</v>
          </cell>
          <cell r="O760">
            <v>0.133234600929237</v>
          </cell>
        </row>
        <row r="761">
          <cell r="B761" t="str">
            <v>EWIND</v>
          </cell>
          <cell r="C761" t="str">
            <v>VAR_cap</v>
          </cell>
          <cell r="D761" t="str">
            <v>-</v>
          </cell>
          <cell r="E761">
            <v>8.7120000000000003E-2</v>
          </cell>
          <cell r="F761">
            <v>9.0660002032179318E-2</v>
          </cell>
          <cell r="G761">
            <v>8.3655919526108319E-2</v>
          </cell>
          <cell r="H761">
            <v>0.14122696278694741</v>
          </cell>
          <cell r="I761">
            <v>0.1470358173720438</v>
          </cell>
          <cell r="J761">
            <v>0.14703969245378723</v>
          </cell>
          <cell r="K761">
            <v>0.16325157009626301</v>
          </cell>
          <cell r="L761">
            <v>0.16325583677017799</v>
          </cell>
          <cell r="M761">
            <v>0.16325602152225099</v>
          </cell>
          <cell r="N761">
            <v>0.163256388708901</v>
          </cell>
          <cell r="O761">
            <v>0.16325669388662201</v>
          </cell>
          <cell r="P761">
            <v>0.163258600990973</v>
          </cell>
        </row>
        <row r="762">
          <cell r="B762" t="str">
            <v>EGEO</v>
          </cell>
          <cell r="C762" t="str">
            <v>VAR_fout</v>
          </cell>
          <cell r="D762" t="str">
            <v>ELC35</v>
          </cell>
          <cell r="K762">
            <v>4.7489343215549908E-3</v>
          </cell>
          <cell r="L762">
            <v>4.6854948732125822E-3</v>
          </cell>
          <cell r="M762">
            <v>4.7421100622554333E-3</v>
          </cell>
          <cell r="N762">
            <v>4.738187553298869E-3</v>
          </cell>
          <cell r="O762">
            <v>4.9885833219953813E-3</v>
          </cell>
          <cell r="P762">
            <v>6.5520700044224599E-3</v>
          </cell>
        </row>
        <row r="763">
          <cell r="B763" t="str">
            <v>EGEO</v>
          </cell>
          <cell r="C763" t="str">
            <v>VAR_fin</v>
          </cell>
          <cell r="D763" t="str">
            <v>GEO</v>
          </cell>
          <cell r="K763">
            <v>3.165956214369995E-2</v>
          </cell>
          <cell r="L763">
            <v>3.1236632488083858E-2</v>
          </cell>
          <cell r="M763">
            <v>3.1614067081702925E-2</v>
          </cell>
          <cell r="N763">
            <v>3.1587917021992477E-2</v>
          </cell>
          <cell r="O763">
            <v>3.3257222146635887E-2</v>
          </cell>
          <cell r="P763">
            <v>4.368046669614975E-2</v>
          </cell>
        </row>
        <row r="764">
          <cell r="B764" t="str">
            <v>EGEO</v>
          </cell>
          <cell r="C764" t="str">
            <v>VAR_ncap</v>
          </cell>
          <cell r="D764" t="str">
            <v>-</v>
          </cell>
          <cell r="J764">
            <v>1.8844355839121499E-4</v>
          </cell>
          <cell r="K764">
            <v>9.7185061328422496E-8</v>
          </cell>
          <cell r="L764">
            <v>6.7992039833332295E-8</v>
          </cell>
          <cell r="M764">
            <v>1.7372783321710001E-7</v>
          </cell>
          <cell r="N764">
            <v>1.95098011473866E-7</v>
          </cell>
          <cell r="O764">
            <v>7.3415572286675095E-5</v>
          </cell>
        </row>
        <row r="765">
          <cell r="B765" t="str">
            <v>EGEO</v>
          </cell>
          <cell r="C765" t="str">
            <v>VAR_cap</v>
          </cell>
          <cell r="D765" t="str">
            <v>-</v>
          </cell>
          <cell r="K765">
            <v>1.8845877270962699E-4</v>
          </cell>
          <cell r="L765">
            <v>1.8850786828070759E-4</v>
          </cell>
          <cell r="M765">
            <v>1.8856960583779844E-4</v>
          </cell>
          <cell r="N765">
            <v>1.8866769780822673E-4</v>
          </cell>
          <cell r="O765">
            <v>2.0026309461589393E-4</v>
          </cell>
          <cell r="P765">
            <v>2.6216209657837423E-4</v>
          </cell>
        </row>
        <row r="766">
          <cell r="B766" t="str">
            <v>D-SPLT</v>
          </cell>
          <cell r="C766" t="str">
            <v>VAR_fout</v>
          </cell>
          <cell r="D766" t="str">
            <v>SPLT</v>
          </cell>
          <cell r="E766">
            <v>2.0856339593770303</v>
          </cell>
          <cell r="F766">
            <v>2.4000912170886473</v>
          </cell>
          <cell r="G766">
            <v>2.3592250297710899</v>
          </cell>
          <cell r="H766">
            <v>2.3266065043868873</v>
          </cell>
          <cell r="I766">
            <v>2.4745439870547523</v>
          </cell>
          <cell r="J766">
            <v>2.6628903396591248</v>
          </cell>
          <cell r="K766">
            <v>2.7493482831609128</v>
          </cell>
          <cell r="L766">
            <v>3.6631545729684536</v>
          </cell>
          <cell r="M766">
            <v>2.6290592210072607</v>
          </cell>
          <cell r="N766">
            <v>2.6461056434166914</v>
          </cell>
          <cell r="O766">
            <v>2.6468717935026014</v>
          </cell>
          <cell r="P766">
            <v>2.647829625678896</v>
          </cell>
        </row>
        <row r="767">
          <cell r="B767" t="str">
            <v>D-SPLT</v>
          </cell>
          <cell r="C767" t="str">
            <v>VAR_fin</v>
          </cell>
          <cell r="D767" t="str">
            <v>PLT</v>
          </cell>
          <cell r="E767">
            <v>2.0856339593770303</v>
          </cell>
          <cell r="F767">
            <v>2.4000912170886473</v>
          </cell>
          <cell r="G767">
            <v>2.3592250297710899</v>
          </cell>
          <cell r="H767">
            <v>2.3266065043868873</v>
          </cell>
          <cell r="I767">
            <v>2.4745439870547523</v>
          </cell>
          <cell r="J767">
            <v>2.6628903396591248</v>
          </cell>
          <cell r="K767">
            <v>2.7493482831609128</v>
          </cell>
          <cell r="L767">
            <v>3.6631545729684536</v>
          </cell>
          <cell r="M767">
            <v>2.6290592210072607</v>
          </cell>
          <cell r="N767">
            <v>2.6461056434166914</v>
          </cell>
          <cell r="O767">
            <v>2.6468717935026014</v>
          </cell>
          <cell r="P767">
            <v>2.647829625678896</v>
          </cell>
        </row>
        <row r="768">
          <cell r="B768" t="str">
            <v>RHES-ESOLPV</v>
          </cell>
          <cell r="C768" t="str">
            <v>VAR_fout</v>
          </cell>
          <cell r="D768" t="str">
            <v>RHES_SOL_ELC</v>
          </cell>
          <cell r="E768">
            <v>2.1349390887346629</v>
          </cell>
          <cell r="F768">
            <v>3.3906651644488628</v>
          </cell>
          <cell r="G768">
            <v>4.3176284774450089</v>
          </cell>
          <cell r="H768">
            <v>18.916924512535985</v>
          </cell>
          <cell r="I768">
            <v>19.881881258812587</v>
          </cell>
          <cell r="J768">
            <v>20.896057058157506</v>
          </cell>
          <cell r="K768">
            <v>21.961966139481508</v>
          </cell>
          <cell r="L768">
            <v>23.082247381091079</v>
          </cell>
          <cell r="M768">
            <v>24.259674219824692</v>
          </cell>
          <cell r="N768">
            <v>25.49716195658776</v>
          </cell>
          <cell r="O768">
            <v>26.797774295886693</v>
          </cell>
          <cell r="P768">
            <v>28.164734322538408</v>
          </cell>
        </row>
        <row r="769">
          <cell r="B769" t="str">
            <v>RHES-ESOLPV</v>
          </cell>
          <cell r="C769" t="str">
            <v>VAR_fin</v>
          </cell>
          <cell r="D769" t="str">
            <v>SOL</v>
          </cell>
          <cell r="E769">
            <v>2.1349390887346629</v>
          </cell>
          <cell r="F769">
            <v>3.3906651644488628</v>
          </cell>
          <cell r="G769">
            <v>4.3176284774450089</v>
          </cell>
          <cell r="H769">
            <v>18.916924512535985</v>
          </cell>
          <cell r="I769">
            <v>19.881881258812587</v>
          </cell>
          <cell r="J769">
            <v>20.896057058157506</v>
          </cell>
          <cell r="K769">
            <v>21.961966139481508</v>
          </cell>
          <cell r="L769">
            <v>23.082247381091079</v>
          </cell>
          <cell r="M769">
            <v>24.259674219824692</v>
          </cell>
          <cell r="N769">
            <v>25.49716195658776</v>
          </cell>
          <cell r="O769">
            <v>26.797774295886693</v>
          </cell>
          <cell r="P769">
            <v>28.164734322538408</v>
          </cell>
        </row>
        <row r="770">
          <cell r="B770" t="str">
            <v>RHES-ESOLPV</v>
          </cell>
          <cell r="C770" t="str">
            <v>VAR_fin</v>
          </cell>
          <cell r="D770" t="str">
            <v>SOLPVC</v>
          </cell>
          <cell r="E770">
            <v>2.1349390887346602</v>
          </cell>
          <cell r="F770">
            <v>3.3906651644488699</v>
          </cell>
          <cell r="G770">
            <v>4.3176284774450098</v>
          </cell>
          <cell r="H770">
            <v>18.916924512535999</v>
          </cell>
          <cell r="I770">
            <v>19.881881258812601</v>
          </cell>
          <cell r="J770">
            <v>20.896057058157499</v>
          </cell>
          <cell r="K770">
            <v>21.9619661394815</v>
          </cell>
          <cell r="L770">
            <v>23.082247381091101</v>
          </cell>
          <cell r="M770">
            <v>24.259674219824699</v>
          </cell>
          <cell r="N770">
            <v>25.497161956587799</v>
          </cell>
          <cell r="O770">
            <v>26.7977742958867</v>
          </cell>
          <cell r="P770">
            <v>28.164734322538401</v>
          </cell>
        </row>
        <row r="771">
          <cell r="B771" t="str">
            <v>RHES-ESOLPV</v>
          </cell>
          <cell r="C771" t="str">
            <v>VAR_ncap</v>
          </cell>
          <cell r="D771" t="str">
            <v>-</v>
          </cell>
          <cell r="G771">
            <v>2.3110878688282401E-7</v>
          </cell>
          <cell r="H771">
            <v>3.4275383431524502</v>
          </cell>
          <cell r="I771">
            <v>0.46160095949098601</v>
          </cell>
          <cell r="J771">
            <v>0.75116841815256796</v>
          </cell>
          <cell r="K771">
            <v>1.8793870938133901</v>
          </cell>
          <cell r="L771">
            <v>2.6181055131828699</v>
          </cell>
          <cell r="M771">
            <v>0.71228435572190596</v>
          </cell>
          <cell r="N771">
            <v>1.0979049924808399</v>
          </cell>
          <cell r="O771">
            <v>2.2011425196432199</v>
          </cell>
          <cell r="P771">
            <v>2.9562745709019702</v>
          </cell>
        </row>
        <row r="772">
          <cell r="B772" t="str">
            <v>RHES-ESOLPV</v>
          </cell>
          <cell r="C772" t="str">
            <v>VAR_cap</v>
          </cell>
          <cell r="D772" t="str">
            <v>-</v>
          </cell>
          <cell r="E772">
            <v>0.67885700000000004</v>
          </cell>
          <cell r="F772">
            <v>1.1558999176781499</v>
          </cell>
          <cell r="G772">
            <v>1.2891572311087869</v>
          </cell>
          <cell r="H772">
            <v>4.6798127393176205</v>
          </cell>
          <cell r="I772">
            <v>4.9185310229308801</v>
          </cell>
          <cell r="J772">
            <v>5.1694255900993298</v>
          </cell>
          <cell r="K772">
            <v>5.4331182765847199</v>
          </cell>
          <cell r="L772">
            <v>5.7102619846398097</v>
          </cell>
          <cell r="M772">
            <v>6.0015428153510397</v>
          </cell>
          <cell r="N772">
            <v>6.3076819551990004</v>
          </cell>
          <cell r="O772">
            <v>6.6294373810288301</v>
          </cell>
          <cell r="P772">
            <v>6.9676064387479402</v>
          </cell>
        </row>
        <row r="773">
          <cell r="B773" t="str">
            <v>SUP_DAC</v>
          </cell>
          <cell r="C773" t="str">
            <v>VAR_fout</v>
          </cell>
          <cell r="D773" t="str">
            <v>CO2_O</v>
          </cell>
          <cell r="J773">
            <v>1.9786500818185114E-3</v>
          </cell>
          <cell r="K773">
            <v>3.4077135257032589E-3</v>
          </cell>
          <cell r="L773">
            <v>379.57709038858644</v>
          </cell>
          <cell r="M773">
            <v>539.4155184489905</v>
          </cell>
          <cell r="N773">
            <v>1658.2427313645221</v>
          </cell>
          <cell r="O773">
            <v>2269.0576244655076</v>
          </cell>
          <cell r="P773">
            <v>2840.8564747255355</v>
          </cell>
        </row>
        <row r="774">
          <cell r="B774" t="str">
            <v>SUP_DAC</v>
          </cell>
          <cell r="C774" t="str">
            <v>VAR_fout</v>
          </cell>
          <cell r="D774" t="str">
            <v>CO2</v>
          </cell>
          <cell r="J774">
            <v>-1.9786500818185101E-3</v>
          </cell>
          <cell r="K774">
            <v>-3.4077135257032602E-3</v>
          </cell>
          <cell r="L774">
            <v>-379.57709038858599</v>
          </cell>
          <cell r="M774">
            <v>-539.41551844899004</v>
          </cell>
          <cell r="N774">
            <v>-1658.2427313645201</v>
          </cell>
          <cell r="O774">
            <v>-2269.0576244655099</v>
          </cell>
          <cell r="P774">
            <v>-2840.85647472554</v>
          </cell>
        </row>
        <row r="775">
          <cell r="B775" t="str">
            <v>SUP_DAC</v>
          </cell>
          <cell r="C775" t="str">
            <v>VAR_fin</v>
          </cell>
          <cell r="D775" t="str">
            <v>CHEAT</v>
          </cell>
          <cell r="J775">
            <v>1.3156401199763746E-5</v>
          </cell>
          <cell r="K775">
            <v>2.2189242826382537E-5</v>
          </cell>
          <cell r="L775">
            <v>2.419337258083317</v>
          </cell>
          <cell r="M775">
            <v>3.4381107143109428</v>
          </cell>
          <cell r="N775">
            <v>10.569258589418466</v>
          </cell>
          <cell r="O775">
            <v>14.462452531019517</v>
          </cell>
          <cell r="P775">
            <v>18.106967170053892</v>
          </cell>
        </row>
        <row r="776">
          <cell r="B776" t="str">
            <v>SUP_DAC</v>
          </cell>
          <cell r="C776" t="str">
            <v>VAR_fin</v>
          </cell>
          <cell r="D776" t="str">
            <v>CELC</v>
          </cell>
          <cell r="J776">
            <v>2.7437281134550031E-6</v>
          </cell>
          <cell r="K776">
            <v>3.9131910320159121E-6</v>
          </cell>
          <cell r="L776">
            <v>0.34541515225361336</v>
          </cell>
          <cell r="M776">
            <v>0.4908681217885818</v>
          </cell>
          <cell r="N776">
            <v>1.5090008855417152</v>
          </cell>
          <cell r="O776">
            <v>2.0648424382636144</v>
          </cell>
          <cell r="P776">
            <v>2.5851793920002382</v>
          </cell>
        </row>
        <row r="777">
          <cell r="B777" t="str">
            <v>SUP_DAC</v>
          </cell>
          <cell r="C777" t="str">
            <v>VAR_ncap</v>
          </cell>
          <cell r="D777" t="str">
            <v>-</v>
          </cell>
          <cell r="J777">
            <v>5.5194510234296502E-4</v>
          </cell>
          <cell r="K777">
            <v>1.68255614947431E-4</v>
          </cell>
          <cell r="L777">
            <v>48.144540607959897</v>
          </cell>
          <cell r="M777">
            <v>20.274288300684699</v>
          </cell>
          <cell r="N777">
            <v>141.911320414052</v>
          </cell>
          <cell r="O777">
            <v>123.51958591476</v>
          </cell>
          <cell r="P777">
            <v>94.901069971503802</v>
          </cell>
        </row>
        <row r="778">
          <cell r="B778" t="str">
            <v>SUP_DAC</v>
          </cell>
          <cell r="C778" t="str">
            <v>VAR_cap</v>
          </cell>
          <cell r="D778" t="str">
            <v>-</v>
          </cell>
          <cell r="J778">
            <v>5.5194510234296502E-4</v>
          </cell>
          <cell r="K778">
            <v>7.1843152283360893E-4</v>
          </cell>
          <cell r="L778">
            <v>48.145247498259778</v>
          </cell>
          <cell r="M778">
            <v>68.419018878777138</v>
          </cell>
          <cell r="N778">
            <v>210.33013519523288</v>
          </cell>
          <cell r="O778">
            <v>287.80538620291117</v>
          </cell>
          <cell r="P778">
            <v>360.33196700254246</v>
          </cell>
        </row>
        <row r="779">
          <cell r="B779" t="str">
            <v>EHYD-DAM10</v>
          </cell>
          <cell r="C779" t="str">
            <v>VAR_fout</v>
          </cell>
          <cell r="D779" t="str">
            <v>ELC</v>
          </cell>
          <cell r="F779">
            <v>3.6540235877513677E-3</v>
          </cell>
          <cell r="G779">
            <v>2.4949366544472478E-2</v>
          </cell>
          <cell r="H779">
            <v>0.73849839973153564</v>
          </cell>
          <cell r="I779">
            <v>0.73840432169391867</v>
          </cell>
          <cell r="J779">
            <v>0.72929354401726987</v>
          </cell>
          <cell r="K779">
            <v>0.7292430280135811</v>
          </cell>
          <cell r="L779">
            <v>0.72393610261937813</v>
          </cell>
          <cell r="M779">
            <v>0.72782129057460643</v>
          </cell>
          <cell r="N779">
            <v>0.72425968852591305</v>
          </cell>
          <cell r="O779">
            <v>0.7289711261295807</v>
          </cell>
          <cell r="P779">
            <v>0.73198657735986894</v>
          </cell>
        </row>
        <row r="780">
          <cell r="B780" t="str">
            <v>EHYD-DAM10</v>
          </cell>
          <cell r="C780" t="str">
            <v>VAR_fin</v>
          </cell>
          <cell r="D780" t="str">
            <v>HYDD</v>
          </cell>
          <cell r="F780">
            <v>3.6540235877513677E-3</v>
          </cell>
          <cell r="G780">
            <v>2.4949366544472478E-2</v>
          </cell>
          <cell r="H780">
            <v>0.73849839973153564</v>
          </cell>
          <cell r="I780">
            <v>0.73840432169391867</v>
          </cell>
          <cell r="J780">
            <v>0.72929354401726987</v>
          </cell>
          <cell r="K780">
            <v>0.7292430280135811</v>
          </cell>
          <cell r="L780">
            <v>0.72393610261937813</v>
          </cell>
          <cell r="M780">
            <v>0.72782129057460643</v>
          </cell>
          <cell r="N780">
            <v>0.72425968852591305</v>
          </cell>
          <cell r="O780">
            <v>0.7289711261295807</v>
          </cell>
          <cell r="P780">
            <v>0.73198657735986894</v>
          </cell>
        </row>
        <row r="781">
          <cell r="B781" t="str">
            <v>EHYD-DAM10</v>
          </cell>
          <cell r="C781" t="str">
            <v>VAR_ncap</v>
          </cell>
          <cell r="D781" t="str">
            <v>-</v>
          </cell>
          <cell r="F781">
            <v>4.6208220188085302E-4</v>
          </cell>
          <cell r="G781">
            <v>2.24829971085189E-3</v>
          </cell>
          <cell r="H781">
            <v>7.2589747525680107E-2</v>
          </cell>
          <cell r="I781">
            <v>6.5253263184453901E-8</v>
          </cell>
          <cell r="J781">
            <v>3.0860883766695499E-8</v>
          </cell>
          <cell r="K781">
            <v>1.5973862259479398E-8</v>
          </cell>
          <cell r="O781">
            <v>2.5665811679093201E-7</v>
          </cell>
          <cell r="P781">
            <v>5.5666526993763802E-8</v>
          </cell>
        </row>
        <row r="782">
          <cell r="B782" t="str">
            <v>EHYD-DAM10</v>
          </cell>
          <cell r="C782" t="str">
            <v>VAR_cap</v>
          </cell>
          <cell r="D782" t="str">
            <v>-</v>
          </cell>
          <cell r="F782">
            <v>4.6208220188085302E-4</v>
          </cell>
          <cell r="G782">
            <v>2.7103819127327401E-3</v>
          </cell>
          <cell r="H782">
            <v>7.5300129438412897E-2</v>
          </cell>
          <cell r="I782">
            <v>7.5300194691676106E-2</v>
          </cell>
          <cell r="J782">
            <v>7.5300225552559802E-2</v>
          </cell>
          <cell r="K782">
            <v>7.5300241526422104E-2</v>
          </cell>
          <cell r="L782">
            <v>7.5300241526422104E-2</v>
          </cell>
          <cell r="M782">
            <v>7.5300241526422104E-2</v>
          </cell>
          <cell r="N782">
            <v>7.5300241526422104E-2</v>
          </cell>
          <cell r="O782">
            <v>7.5300498184538905E-2</v>
          </cell>
          <cell r="P782">
            <v>7.5300553851065904E-2</v>
          </cell>
        </row>
        <row r="783">
          <cell r="B783" t="str">
            <v>DH-EBAT</v>
          </cell>
          <cell r="C783" t="str">
            <v>VAR_fout</v>
          </cell>
          <cell r="D783" t="str">
            <v>ELC35</v>
          </cell>
          <cell r="E783">
            <v>1.0954144121549246E-3</v>
          </cell>
          <cell r="F783">
            <v>8.7960971260993227E-4</v>
          </cell>
          <cell r="G783">
            <v>1.0785381688795481E-3</v>
          </cell>
          <cell r="H783">
            <v>1.1398652927676698E-3</v>
          </cell>
          <cell r="I783">
            <v>1.1799397498509974E-2</v>
          </cell>
          <cell r="J783">
            <v>0.17902283494975588</v>
          </cell>
          <cell r="K783">
            <v>0.92760187728965759</v>
          </cell>
          <cell r="L783">
            <v>1.0073670991496864</v>
          </cell>
          <cell r="M783">
            <v>1.556178427831161</v>
          </cell>
          <cell r="N783">
            <v>2.3993284393015175</v>
          </cell>
          <cell r="O783">
            <v>1.5134506621590162</v>
          </cell>
          <cell r="P783">
            <v>2.1569371825021291</v>
          </cell>
        </row>
        <row r="784">
          <cell r="B784" t="str">
            <v>DH-EBAT</v>
          </cell>
          <cell r="C784" t="str">
            <v>VAR_fout</v>
          </cell>
          <cell r="D784" t="str">
            <v>AUX_DH-EBAT_OUT</v>
          </cell>
          <cell r="E784">
            <v>1.0954144121549242E-3</v>
          </cell>
          <cell r="F784">
            <v>8.7960971260993195E-4</v>
          </cell>
          <cell r="G784">
            <v>1.0785381688795477E-3</v>
          </cell>
          <cell r="H784">
            <v>1.1398652927676698E-3</v>
          </cell>
          <cell r="I784">
            <v>1.1799397498509971E-2</v>
          </cell>
          <cell r="J784">
            <v>0.17902283494975577</v>
          </cell>
          <cell r="K784">
            <v>0.92760187728965737</v>
          </cell>
          <cell r="L784">
            <v>1.0073670991496861</v>
          </cell>
          <cell r="M784">
            <v>1.5561784278311599</v>
          </cell>
          <cell r="N784">
            <v>2.3993284393015166</v>
          </cell>
          <cell r="O784">
            <v>1.513450662159016</v>
          </cell>
          <cell r="P784">
            <v>2.1569371825021282</v>
          </cell>
        </row>
        <row r="785">
          <cell r="B785" t="str">
            <v>DH-EBAT</v>
          </cell>
          <cell r="C785" t="str">
            <v>VAR_fin</v>
          </cell>
          <cell r="D785" t="str">
            <v>ELC35</v>
          </cell>
          <cell r="E785">
            <v>1.2251313013342707E-3</v>
          </cell>
          <cell r="F785">
            <v>9.8366204071660321E-4</v>
          </cell>
          <cell r="G785">
            <v>1.2061524413140494E-3</v>
          </cell>
          <cell r="H785">
            <v>1.2747563800816159E-3</v>
          </cell>
          <cell r="I785">
            <v>1.3194636405804441E-2</v>
          </cell>
          <cell r="J785">
            <v>0.20018890030237707</v>
          </cell>
          <cell r="K785">
            <v>1.0372731325990885</v>
          </cell>
          <cell r="L785">
            <v>1.1264692570053889</v>
          </cell>
          <cell r="M785">
            <v>1.7401669461728115</v>
          </cell>
          <cell r="N785">
            <v>2.6830034189710736</v>
          </cell>
          <cell r="O785">
            <v>1.6923874912990264</v>
          </cell>
          <cell r="P785">
            <v>2.4119540843111547</v>
          </cell>
        </row>
        <row r="786">
          <cell r="B786" t="str">
            <v>DH-EBAT</v>
          </cell>
          <cell r="C786" t="str">
            <v>VAR_fin</v>
          </cell>
          <cell r="D786" t="str">
            <v>AUX_DH-EBAT_IN</v>
          </cell>
          <cell r="E786">
            <v>1.2251313013342707E-3</v>
          </cell>
          <cell r="F786">
            <v>9.8366204071660321E-4</v>
          </cell>
          <cell r="G786">
            <v>1.2061524413140494E-3</v>
          </cell>
          <cell r="H786">
            <v>1.2747563800816159E-3</v>
          </cell>
          <cell r="I786">
            <v>1.3194636405804441E-2</v>
          </cell>
          <cell r="J786">
            <v>0.20018890030237707</v>
          </cell>
          <cell r="K786">
            <v>1.0372731325990885</v>
          </cell>
          <cell r="L786">
            <v>1.1264692570053889</v>
          </cell>
          <cell r="M786">
            <v>1.7401669461728115</v>
          </cell>
          <cell r="N786">
            <v>2.6830034189710736</v>
          </cell>
          <cell r="O786">
            <v>1.6923874912990264</v>
          </cell>
          <cell r="P786">
            <v>2.4119540843111547</v>
          </cell>
        </row>
        <row r="787">
          <cell r="B787" t="str">
            <v>DH-EBAT</v>
          </cell>
          <cell r="C787" t="str">
            <v>VAR_ncap</v>
          </cell>
          <cell r="D787" t="str">
            <v>-</v>
          </cell>
          <cell r="E787">
            <v>1.51747604044169E-4</v>
          </cell>
          <cell r="F787">
            <v>2.3864545994668698E-7</v>
          </cell>
          <cell r="G787">
            <v>8.3717666555243897E-7</v>
          </cell>
          <cell r="H787">
            <v>4.54818809257877E-5</v>
          </cell>
          <cell r="I787">
            <v>2.06457929083234E-3</v>
          </cell>
          <cell r="J787">
            <v>6.1320477899728103E-2</v>
          </cell>
          <cell r="K787">
            <v>0.27171701665718201</v>
          </cell>
          <cell r="L787">
            <v>1.06580578686799E-3</v>
          </cell>
          <cell r="M787">
            <v>0.31639110998247599</v>
          </cell>
          <cell r="N787">
            <v>0.149609305367296</v>
          </cell>
          <cell r="O787">
            <v>0.22615636696574001</v>
          </cell>
          <cell r="P787">
            <v>0.11401897403561299</v>
          </cell>
        </row>
        <row r="788">
          <cell r="B788" t="str">
            <v>DH-EBAT</v>
          </cell>
          <cell r="C788" t="str">
            <v>VAR_cap</v>
          </cell>
          <cell r="D788" t="str">
            <v>-</v>
          </cell>
          <cell r="E788">
            <v>1.51747604044169E-4</v>
          </cell>
          <cell r="F788">
            <v>1.5194893137944742E-4</v>
          </cell>
          <cell r="G788">
            <v>1.527015677578819E-4</v>
          </cell>
          <cell r="H788">
            <v>1.5733859599691255E-4</v>
          </cell>
          <cell r="I788">
            <v>2.1102929870101526E-3</v>
          </cell>
          <cell r="J788">
            <v>6.3394382546244937E-2</v>
          </cell>
          <cell r="K788">
            <v>0.33410775395330666</v>
          </cell>
          <cell r="L788">
            <v>0.29372909906461947</v>
          </cell>
          <cell r="M788">
            <v>0.4396777154108848</v>
          </cell>
          <cell r="N788">
            <v>0.46654571690274427</v>
          </cell>
          <cell r="O788">
            <v>0.43180491172949603</v>
          </cell>
          <cell r="P788">
            <v>0.44113997903765595</v>
          </cell>
        </row>
        <row r="789">
          <cell r="B789" t="str">
            <v>RHEM-EBAT</v>
          </cell>
          <cell r="C789" t="str">
            <v>VAR_fout</v>
          </cell>
          <cell r="D789" t="str">
            <v>RHEM_ELC</v>
          </cell>
          <cell r="E789">
            <v>3.5520360511264788E-4</v>
          </cell>
          <cell r="F789">
            <v>3.548794137529946E-4</v>
          </cell>
          <cell r="G789">
            <v>3.5613284104641166E-4</v>
          </cell>
          <cell r="H789">
            <v>2.2005203063982005E-2</v>
          </cell>
          <cell r="I789">
            <v>3.7334533308946247E-2</v>
          </cell>
          <cell r="J789">
            <v>1.8894382515074647E-2</v>
          </cell>
          <cell r="K789">
            <v>2.5111770324866764E-2</v>
          </cell>
          <cell r="L789">
            <v>4.8938920581376104E-2</v>
          </cell>
          <cell r="M789">
            <v>4.7798847811570566E-2</v>
          </cell>
          <cell r="N789">
            <v>6.3331983969218561E-2</v>
          </cell>
          <cell r="O789">
            <v>4.9178983860021758E-2</v>
          </cell>
          <cell r="P789">
            <v>6.2875217174904297E-2</v>
          </cell>
        </row>
        <row r="790">
          <cell r="B790" t="str">
            <v>RHEM-EBAT</v>
          </cell>
          <cell r="C790" t="str">
            <v>VAR_fout</v>
          </cell>
          <cell r="D790" t="str">
            <v>AUX_RHEM-EBAT_OUT</v>
          </cell>
          <cell r="E790">
            <v>3.552036051126482E-4</v>
          </cell>
          <cell r="F790">
            <v>3.5487941375299487E-4</v>
          </cell>
          <cell r="G790">
            <v>3.5613284104641204E-4</v>
          </cell>
          <cell r="H790">
            <v>2.2005203063982022E-2</v>
          </cell>
          <cell r="I790">
            <v>3.7334533308946295E-2</v>
          </cell>
          <cell r="J790">
            <v>1.8894382515074665E-2</v>
          </cell>
          <cell r="K790">
            <v>2.5111770324866813E-2</v>
          </cell>
          <cell r="L790">
            <v>4.8938920581376132E-2</v>
          </cell>
          <cell r="M790">
            <v>4.7798847811570608E-2</v>
          </cell>
          <cell r="N790">
            <v>6.3331983969218603E-2</v>
          </cell>
          <cell r="O790">
            <v>4.9178983860021785E-2</v>
          </cell>
          <cell r="P790">
            <v>6.2875217174904352E-2</v>
          </cell>
        </row>
        <row r="791">
          <cell r="B791" t="str">
            <v>RHEM-EBAT</v>
          </cell>
          <cell r="C791" t="str">
            <v>VAR_fin</v>
          </cell>
          <cell r="D791" t="str">
            <v>RHEM_ELC</v>
          </cell>
          <cell r="E791">
            <v>3.9294385388024947E-4</v>
          </cell>
          <cell r="F791">
            <v>3.9262058283158653E-4</v>
          </cell>
          <cell r="G791">
            <v>3.9393616828749961E-4</v>
          </cell>
          <cell r="H791">
            <v>2.4334856162989839E-2</v>
          </cell>
          <cell r="I791">
            <v>4.1287022690388371E-2</v>
          </cell>
          <cell r="J791">
            <v>2.0894656636745279E-2</v>
          </cell>
          <cell r="K791">
            <v>2.7770263541637065E-2</v>
          </cell>
          <cell r="L791">
            <v>5.4120045626684488E-2</v>
          </cell>
          <cell r="M791">
            <v>5.2859162629627837E-2</v>
          </cell>
          <cell r="N791">
            <v>7.003693896467543E-2</v>
          </cell>
          <cell r="O791">
            <v>5.4385474722315634E-2</v>
          </cell>
          <cell r="P791">
            <v>6.9531812486791481E-2</v>
          </cell>
        </row>
        <row r="792">
          <cell r="B792" t="str">
            <v>RHEM-EBAT</v>
          </cell>
          <cell r="C792" t="str">
            <v>VAR_fin</v>
          </cell>
          <cell r="D792" t="str">
            <v>AUX_RHEM-EBAT_IN</v>
          </cell>
          <cell r="E792">
            <v>3.9294385388024947E-4</v>
          </cell>
          <cell r="F792">
            <v>3.9262058283158653E-4</v>
          </cell>
          <cell r="G792">
            <v>3.9393616828749961E-4</v>
          </cell>
          <cell r="H792">
            <v>2.4334856162989839E-2</v>
          </cell>
          <cell r="I792">
            <v>4.1287022690388371E-2</v>
          </cell>
          <cell r="J792">
            <v>2.0894656636745279E-2</v>
          </cell>
          <cell r="K792">
            <v>2.7770263541637065E-2</v>
          </cell>
          <cell r="L792">
            <v>5.4120045626684488E-2</v>
          </cell>
          <cell r="M792">
            <v>5.2859162629627837E-2</v>
          </cell>
          <cell r="N792">
            <v>7.003693896467543E-2</v>
          </cell>
          <cell r="O792">
            <v>5.4385474722315634E-2</v>
          </cell>
          <cell r="P792">
            <v>6.9531812486791481E-2</v>
          </cell>
        </row>
        <row r="793">
          <cell r="B793" t="str">
            <v>RHEM-EBAT</v>
          </cell>
          <cell r="C793" t="str">
            <v>VAR_ncap</v>
          </cell>
          <cell r="D793" t="str">
            <v>-</v>
          </cell>
          <cell r="E793">
            <v>1.4265142896955201E-4</v>
          </cell>
          <cell r="F793">
            <v>2.2866409420805499E-7</v>
          </cell>
          <cell r="G793">
            <v>6.4795421240821102E-7</v>
          </cell>
          <cell r="H793">
            <v>1.6724236582932601E-2</v>
          </cell>
          <cell r="I793">
            <v>5.3780233212815201E-4</v>
          </cell>
          <cell r="J793">
            <v>5.4155259817669299E-3</v>
          </cell>
          <cell r="K793">
            <v>6.7121789073560601E-3</v>
          </cell>
          <cell r="L793">
            <v>1.14941537218141E-2</v>
          </cell>
          <cell r="M793">
            <v>5.0718462792072603E-3</v>
          </cell>
          <cell r="N793">
            <v>1.49870858268259E-2</v>
          </cell>
          <cell r="O793">
            <v>4.2620423606727397E-3</v>
          </cell>
          <cell r="P793">
            <v>1.1381097492644E-2</v>
          </cell>
        </row>
        <row r="794">
          <cell r="B794" t="str">
            <v>RHEM-EBAT</v>
          </cell>
          <cell r="C794" t="str">
            <v>VAR_cap</v>
          </cell>
          <cell r="D794" t="str">
            <v>-</v>
          </cell>
          <cell r="E794">
            <v>1.4539453990789782E-4</v>
          </cell>
          <cell r="F794">
            <v>1.4555471863887833E-4</v>
          </cell>
          <cell r="G794">
            <v>1.4606395128795725E-4</v>
          </cell>
          <cell r="H794">
            <v>1.6829274556797585E-2</v>
          </cell>
          <cell r="I794">
            <v>1.7262248988734456E-2</v>
          </cell>
          <cell r="J794">
            <v>9.4652331893078454E-3</v>
          </cell>
          <cell r="K794">
            <v>1.240641658902226E-2</v>
          </cell>
          <cell r="L794">
            <v>2.0055949855057608E-2</v>
          </cell>
          <cell r="M794">
            <v>1.9585017459731291E-2</v>
          </cell>
          <cell r="N794">
            <v>2.5947537367725381E-2</v>
          </cell>
          <cell r="O794">
            <v>2.0147195630245394E-2</v>
          </cell>
          <cell r="P794">
            <v>2.5756845767408647E-2</v>
          </cell>
        </row>
        <row r="795">
          <cell r="B795" t="str">
            <v>HPLGEO</v>
          </cell>
          <cell r="C795" t="str">
            <v>VAR_fout</v>
          </cell>
          <cell r="D795" t="str">
            <v>LTH</v>
          </cell>
          <cell r="J795">
            <v>1.090838471796946E-4</v>
          </cell>
          <cell r="K795">
            <v>1.0923095338162253E-4</v>
          </cell>
          <cell r="L795">
            <v>1.0978547128381108E-4</v>
          </cell>
          <cell r="M795">
            <v>1.1041002440759623E-4</v>
          </cell>
          <cell r="N795">
            <v>1.2607593049113885E-4</v>
          </cell>
          <cell r="O795">
            <v>1.2871448366093966E-4</v>
          </cell>
          <cell r="P795">
            <v>2.4468397552538979E-4</v>
          </cell>
        </row>
        <row r="796">
          <cell r="B796" t="str">
            <v>HPLGEO</v>
          </cell>
          <cell r="C796" t="str">
            <v>VAR_fin</v>
          </cell>
          <cell r="D796" t="str">
            <v>GEO</v>
          </cell>
          <cell r="J796">
            <v>1.2833393785846418E-4</v>
          </cell>
          <cell r="K796">
            <v>1.2850700397837951E-4</v>
          </cell>
          <cell r="L796">
            <v>1.2915937798095429E-4</v>
          </cell>
          <cell r="M796">
            <v>1.2989414636187786E-4</v>
          </cell>
          <cell r="N796">
            <v>1.4832462410722223E-4</v>
          </cell>
          <cell r="O796">
            <v>1.514288043069876E-4</v>
          </cell>
          <cell r="P796">
            <v>2.8786350061810553E-4</v>
          </cell>
        </row>
        <row r="797">
          <cell r="B797" t="str">
            <v>HPLGEO</v>
          </cell>
          <cell r="C797" t="str">
            <v>VAR_ncap</v>
          </cell>
          <cell r="D797" t="str">
            <v>-</v>
          </cell>
          <cell r="J797">
            <v>6.4998489817282304E-6</v>
          </cell>
          <cell r="K797">
            <v>3.4497601066540801E-8</v>
          </cell>
          <cell r="L797">
            <v>1.69310557809864E-6</v>
          </cell>
          <cell r="M797">
            <v>8.0265507654418804E-8</v>
          </cell>
          <cell r="N797">
            <v>7.9737634839232994E-6</v>
          </cell>
          <cell r="O797">
            <v>1.8518875478790101E-7</v>
          </cell>
          <cell r="P797">
            <v>1.10164912644073E-5</v>
          </cell>
        </row>
        <row r="798">
          <cell r="B798" t="str">
            <v>HPLGEO</v>
          </cell>
          <cell r="C798" t="str">
            <v>VAR_cap</v>
          </cell>
          <cell r="D798" t="str">
            <v>-</v>
          </cell>
          <cell r="J798">
            <v>6.4998489817282304E-6</v>
          </cell>
          <cell r="K798">
            <v>6.5343465827947702E-6</v>
          </cell>
          <cell r="L798">
            <v>8.2274521608934094E-6</v>
          </cell>
          <cell r="M798">
            <v>7.4465173924707498E-6</v>
          </cell>
          <cell r="N798">
            <v>9.7816321707428997E-6</v>
          </cell>
          <cell r="O798">
            <v>9.9323233244642605E-6</v>
          </cell>
          <cell r="P798">
            <v>1.9255709010772901E-5</v>
          </cell>
        </row>
        <row r="799">
          <cell r="B799" t="str">
            <v>CT_CWODBDSCCS</v>
          </cell>
          <cell r="C799" t="str">
            <v>VAR_fout</v>
          </cell>
          <cell r="D799" t="str">
            <v>CO2_O</v>
          </cell>
          <cell r="J799">
            <v>8.0196328612902965E-3</v>
          </cell>
          <cell r="K799">
            <v>1.2372813691942933E-2</v>
          </cell>
          <cell r="L799">
            <v>509.17404809686701</v>
          </cell>
          <cell r="M799">
            <v>700.01235571182849</v>
          </cell>
          <cell r="N799">
            <v>604.36680275656829</v>
          </cell>
          <cell r="O799">
            <v>693.33981614502591</v>
          </cell>
          <cell r="P799">
            <v>693.18765774952931</v>
          </cell>
        </row>
        <row r="800">
          <cell r="B800" t="str">
            <v>CT_CWODBDSCCS</v>
          </cell>
          <cell r="C800" t="str">
            <v>VAR_fout</v>
          </cell>
          <cell r="D800" t="str">
            <v>CO2</v>
          </cell>
          <cell r="J800">
            <v>-8.0196328612903E-3</v>
          </cell>
          <cell r="K800">
            <v>-1.23728136919429E-2</v>
          </cell>
          <cell r="L800">
            <v>-509.17404809686701</v>
          </cell>
          <cell r="M800">
            <v>-700.01235571182804</v>
          </cell>
          <cell r="N800">
            <v>-604.36680275656795</v>
          </cell>
          <cell r="O800">
            <v>-693.33981614502602</v>
          </cell>
          <cell r="P800">
            <v>-693.18765774952897</v>
          </cell>
        </row>
        <row r="801">
          <cell r="B801" t="str">
            <v>CT_CWODBDSCCS</v>
          </cell>
          <cell r="C801" t="str">
            <v>VAR_fout</v>
          </cell>
          <cell r="D801" t="str">
            <v>BDS</v>
          </cell>
          <cell r="J801">
            <v>4.4872449322530985E-5</v>
          </cell>
          <cell r="K801">
            <v>6.9229909270372629E-5</v>
          </cell>
          <cell r="L801">
            <v>2.848994095460192</v>
          </cell>
          <cell r="M801">
            <v>3.9167963796001883</v>
          </cell>
          <cell r="N801">
            <v>3.3816284608009877</v>
          </cell>
          <cell r="O801">
            <v>3.8794613545756476</v>
          </cell>
          <cell r="P801">
            <v>3.8786099789567072</v>
          </cell>
        </row>
        <row r="802">
          <cell r="B802" t="str">
            <v>CT_CWODBDSCCS</v>
          </cell>
          <cell r="C802" t="str">
            <v>VAR_fout</v>
          </cell>
          <cell r="D802" t="str">
            <v>LTH</v>
          </cell>
          <cell r="J802">
            <v>1.750025523578707E-5</v>
          </cell>
          <cell r="K802">
            <v>2.699966461544529E-5</v>
          </cell>
          <cell r="L802">
            <v>1.1111076972294747</v>
          </cell>
          <cell r="M802">
            <v>1.5275505880440705</v>
          </cell>
          <cell r="N802">
            <v>1.318835099712385</v>
          </cell>
          <cell r="O802">
            <v>1.5129899282844983</v>
          </cell>
          <cell r="P802">
            <v>1.5126578917931131</v>
          </cell>
        </row>
        <row r="803">
          <cell r="B803" t="str">
            <v>CT_CWODBDSCCS</v>
          </cell>
          <cell r="C803" t="str">
            <v>VAR_fin</v>
          </cell>
          <cell r="D803" t="str">
            <v>CWOD</v>
          </cell>
          <cell r="J803">
            <v>1.2786404434455203E-4</v>
          </cell>
          <cell r="K803">
            <v>1.9727062646592686E-4</v>
          </cell>
          <cell r="L803">
            <v>8.11820867501382</v>
          </cell>
          <cell r="M803">
            <v>11.160911283670734</v>
          </cell>
          <cell r="N803">
            <v>9.6359502990524302</v>
          </cell>
          <cell r="O803">
            <v>11.054525129863288</v>
          </cell>
          <cell r="P803">
            <v>11.052099135037137</v>
          </cell>
        </row>
        <row r="804">
          <cell r="B804" t="str">
            <v>CT_CWODBDSCCS</v>
          </cell>
          <cell r="C804" t="str">
            <v>VAR_fin</v>
          </cell>
          <cell r="D804" t="str">
            <v>CELC</v>
          </cell>
          <cell r="J804">
            <v>5.7917511375581052E-6</v>
          </cell>
          <cell r="K804">
            <v>8.9356032893973779E-6</v>
          </cell>
          <cell r="L804">
            <v>0.36772373789261203</v>
          </cell>
          <cell r="M804">
            <v>0.50554650413839552</v>
          </cell>
          <cell r="N804">
            <v>0.4364716163333851</v>
          </cell>
          <cell r="O804">
            <v>0.50072761912272745</v>
          </cell>
          <cell r="P804">
            <v>0.50061773085534078</v>
          </cell>
        </row>
        <row r="805">
          <cell r="B805" t="str">
            <v>CT_CWODBDSCCS</v>
          </cell>
          <cell r="C805" t="str">
            <v>VAR_ncap</v>
          </cell>
          <cell r="D805" t="str">
            <v>-</v>
          </cell>
          <cell r="J805">
            <v>8.5894440337396802E-6</v>
          </cell>
          <cell r="K805">
            <v>1.5198540164035399E-6</v>
          </cell>
          <cell r="L805">
            <v>0.14837550350793899</v>
          </cell>
          <cell r="M805">
            <v>5.4720734320675299E-2</v>
          </cell>
          <cell r="N805">
            <v>1.6416286854067099E-7</v>
          </cell>
          <cell r="O805">
            <v>4.8122723226574096E-7</v>
          </cell>
          <cell r="P805">
            <v>0.146406502844381</v>
          </cell>
        </row>
        <row r="806">
          <cell r="B806" t="str">
            <v>CT_CWODBDSCCS</v>
          </cell>
          <cell r="C806" t="str">
            <v>VAR_cap</v>
          </cell>
          <cell r="D806" t="str">
            <v>-</v>
          </cell>
          <cell r="J806">
            <v>8.5894440337396802E-6</v>
          </cell>
          <cell r="K806">
            <v>1.01092980501432E-5</v>
          </cell>
          <cell r="L806">
            <v>0.148385612805989</v>
          </cell>
          <cell r="M806">
            <v>0.203105209064596</v>
          </cell>
          <cell r="N806">
            <v>0.20309792184549899</v>
          </cell>
          <cell r="O806">
            <v>0.203096883218715</v>
          </cell>
          <cell r="P806">
            <v>0.20112788255515701</v>
          </cell>
        </row>
        <row r="807">
          <cell r="B807" t="str">
            <v>EHYD-PUM15</v>
          </cell>
          <cell r="C807" t="str">
            <v>VAR_fout</v>
          </cell>
          <cell r="D807" t="str">
            <v>ELC</v>
          </cell>
          <cell r="F807">
            <v>6.219616326911784E-4</v>
          </cell>
          <cell r="G807">
            <v>7.6088527748073369E-4</v>
          </cell>
          <cell r="H807">
            <v>8.5442360419610253E-4</v>
          </cell>
          <cell r="I807">
            <v>7.6778644880315155E-4</v>
          </cell>
          <cell r="J807">
            <v>7.0628848305596601E-4</v>
          </cell>
          <cell r="K807">
            <v>7.3188384544625642E-4</v>
          </cell>
          <cell r="L807">
            <v>1.1763419842606966E-3</v>
          </cell>
          <cell r="M807">
            <v>1.0463791009543847E-3</v>
          </cell>
          <cell r="N807">
            <v>1.4796607285511615E-3</v>
          </cell>
          <cell r="O807">
            <v>1.4370167325246544E-3</v>
          </cell>
          <cell r="P807">
            <v>2.8878194053707372E-3</v>
          </cell>
        </row>
        <row r="808">
          <cell r="B808" t="str">
            <v>EHYD-PUM15</v>
          </cell>
          <cell r="C808" t="str">
            <v>VAR_fout</v>
          </cell>
          <cell r="D808" t="str">
            <v>AUX_PUMP_OUT</v>
          </cell>
          <cell r="F808">
            <v>6.219616326911784E-4</v>
          </cell>
          <cell r="G808">
            <v>7.6088527748073369E-4</v>
          </cell>
          <cell r="H808">
            <v>8.5442360419610253E-4</v>
          </cell>
          <cell r="I808">
            <v>7.6778644880315155E-4</v>
          </cell>
          <cell r="J808">
            <v>7.0628848305596601E-4</v>
          </cell>
          <cell r="K808">
            <v>7.3188384544625642E-4</v>
          </cell>
          <cell r="L808">
            <v>1.1763419842606968E-3</v>
          </cell>
          <cell r="M808">
            <v>1.0463791009543847E-3</v>
          </cell>
          <cell r="N808">
            <v>1.4796607285511615E-3</v>
          </cell>
          <cell r="O808">
            <v>1.4370167325246544E-3</v>
          </cell>
          <cell r="P808">
            <v>2.8878194053707372E-3</v>
          </cell>
        </row>
        <row r="809">
          <cell r="B809" t="str">
            <v>EHYD-PUM15</v>
          </cell>
          <cell r="C809" t="str">
            <v>VAR_fin</v>
          </cell>
          <cell r="D809" t="str">
            <v>AUX_PUMP_IN</v>
          </cell>
          <cell r="F809">
            <v>7.7752252239596362E-4</v>
          </cell>
          <cell r="G809">
            <v>9.5118192877140131E-4</v>
          </cell>
          <cell r="H809">
            <v>1.0681167618697683E-3</v>
          </cell>
          <cell r="I809">
            <v>9.59773232955472E-4</v>
          </cell>
          <cell r="J809">
            <v>8.8275344870047804E-4</v>
          </cell>
          <cell r="K809">
            <v>9.1474748053753147E-4</v>
          </cell>
          <cell r="L809">
            <v>1.4703191643946169E-3</v>
          </cell>
          <cell r="M809">
            <v>1.3078657159394705E-3</v>
          </cell>
          <cell r="N809">
            <v>1.8494677990240232E-3</v>
          </cell>
          <cell r="O809">
            <v>1.7961624953604053E-3</v>
          </cell>
          <cell r="P809">
            <v>3.609665391652589E-3</v>
          </cell>
        </row>
        <row r="810">
          <cell r="B810" t="str">
            <v>EHYD-PUM15</v>
          </cell>
          <cell r="C810" t="str">
            <v>VAR_fin</v>
          </cell>
          <cell r="D810" t="str">
            <v>ELC</v>
          </cell>
          <cell r="F810">
            <v>7.7752252239596362E-4</v>
          </cell>
          <cell r="G810">
            <v>9.5118192877140131E-4</v>
          </cell>
          <cell r="H810">
            <v>1.0681167618697683E-3</v>
          </cell>
          <cell r="I810">
            <v>9.59773232955472E-4</v>
          </cell>
          <cell r="J810">
            <v>8.8275344870047804E-4</v>
          </cell>
          <cell r="K810">
            <v>9.1474748053753147E-4</v>
          </cell>
          <cell r="L810">
            <v>1.4703191643946169E-3</v>
          </cell>
          <cell r="M810">
            <v>1.3078657159394705E-3</v>
          </cell>
          <cell r="N810">
            <v>1.8494677990240232E-3</v>
          </cell>
          <cell r="O810">
            <v>1.7961624953604053E-3</v>
          </cell>
          <cell r="P810">
            <v>3.609665391652589E-3</v>
          </cell>
        </row>
        <row r="811">
          <cell r="B811" t="str">
            <v>EHYD-PUM15</v>
          </cell>
          <cell r="C811" t="str">
            <v>VAR_ncap</v>
          </cell>
          <cell r="D811" t="str">
            <v>-</v>
          </cell>
          <cell r="F811">
            <v>7.76114047848166E-5</v>
          </cell>
          <cell r="G811">
            <v>2.2599568396221201E-7</v>
          </cell>
          <cell r="H811">
            <v>2.9151547863893798E-7</v>
          </cell>
          <cell r="I811">
            <v>2.0581580854971E-7</v>
          </cell>
          <cell r="J811">
            <v>2.9173459378296501E-5</v>
          </cell>
          <cell r="K811">
            <v>1.5156521420503701E-7</v>
          </cell>
          <cell r="L811">
            <v>3.2465822701881997E-5</v>
          </cell>
          <cell r="M811">
            <v>5.0270745396300299E-7</v>
          </cell>
          <cell r="N811">
            <v>1.3527573226372001E-4</v>
          </cell>
        </row>
        <row r="812">
          <cell r="B812" t="str">
            <v>EHYD-PUM15</v>
          </cell>
          <cell r="C812" t="str">
            <v>VAR_cap</v>
          </cell>
          <cell r="D812" t="str">
            <v>-</v>
          </cell>
          <cell r="F812">
            <v>7.76114047848166E-5</v>
          </cell>
          <cell r="G812">
            <v>7.76114047848166E-5</v>
          </cell>
          <cell r="H812">
            <v>7.76114047848166E-5</v>
          </cell>
          <cell r="I812">
            <v>7.7907602607139994E-5</v>
          </cell>
          <cell r="J812">
            <v>7.8128915947417801E-5</v>
          </cell>
          <cell r="K812">
            <v>8.2865381447519201E-5</v>
          </cell>
          <cell r="L812">
            <v>1.07508191134264E-4</v>
          </cell>
          <cell r="M812">
            <v>1.07636467735238E-4</v>
          </cell>
          <cell r="N812">
            <v>1.4024663999161901E-4</v>
          </cell>
          <cell r="O812">
            <v>1.4062828650431399E-4</v>
          </cell>
          <cell r="P812">
            <v>2.7590401876803399E-4</v>
          </cell>
        </row>
        <row r="813">
          <cell r="B813" t="str">
            <v>D-EWST</v>
          </cell>
          <cell r="C813" t="str">
            <v>VAR_fout</v>
          </cell>
          <cell r="D813" t="str">
            <v>CO2</v>
          </cell>
          <cell r="E813">
            <v>2266.2744232341602</v>
          </cell>
          <cell r="F813">
            <v>2235.4031956339099</v>
          </cell>
          <cell r="G813">
            <v>2268.7811267228599</v>
          </cell>
          <cell r="H813">
            <v>2238.5107963124801</v>
          </cell>
          <cell r="I813">
            <v>2240.4529696913301</v>
          </cell>
          <cell r="J813">
            <v>2288.7594240121898</v>
          </cell>
          <cell r="K813">
            <v>2291.7442282525199</v>
          </cell>
          <cell r="L813">
            <v>2317.3897704626402</v>
          </cell>
          <cell r="M813">
            <v>2317.3895964145499</v>
          </cell>
          <cell r="N813">
            <v>2317.3896855601101</v>
          </cell>
          <cell r="O813">
            <v>2317.3896146637198</v>
          </cell>
          <cell r="P813">
            <v>2317.3897275560398</v>
          </cell>
        </row>
        <row r="814">
          <cell r="B814" t="str">
            <v>D-EWST</v>
          </cell>
          <cell r="C814" t="str">
            <v>VAR_fout</v>
          </cell>
          <cell r="D814" t="str">
            <v>EWST</v>
          </cell>
          <cell r="E814">
            <v>48.84212119039136</v>
          </cell>
          <cell r="F814">
            <v>48.176794307165835</v>
          </cell>
          <cell r="G814">
            <v>48.896145798583497</v>
          </cell>
          <cell r="H814">
            <v>48.243766696582355</v>
          </cell>
          <cell r="I814">
            <v>48.285624829453923</v>
          </cell>
          <cell r="J814">
            <v>49.326711724400688</v>
          </cell>
          <cell r="K814">
            <v>49.391039401994</v>
          </cell>
          <cell r="L814">
            <v>49.943745053074174</v>
          </cell>
          <cell r="M814">
            <v>49.943741302037594</v>
          </cell>
          <cell r="N814">
            <v>49.943743223278275</v>
          </cell>
          <cell r="O814">
            <v>49.943741695338922</v>
          </cell>
          <cell r="P814">
            <v>49.943744128363072</v>
          </cell>
        </row>
        <row r="815">
          <cell r="B815" t="str">
            <v>D-EWST</v>
          </cell>
          <cell r="C815" t="str">
            <v>VAR_fin</v>
          </cell>
          <cell r="D815" t="str">
            <v>WSTNREN</v>
          </cell>
          <cell r="E815">
            <v>24.421060595195677</v>
          </cell>
          <cell r="F815">
            <v>24.088396504675696</v>
          </cell>
          <cell r="G815">
            <v>24.448072486237713</v>
          </cell>
          <cell r="H815">
            <v>24.121883580953387</v>
          </cell>
          <cell r="I815">
            <v>24.142812173397953</v>
          </cell>
          <cell r="J815">
            <v>24.663355862200344</v>
          </cell>
          <cell r="K815">
            <v>24.695519700997004</v>
          </cell>
          <cell r="L815">
            <v>24.97187252653708</v>
          </cell>
          <cell r="M815">
            <v>24.971870651018811</v>
          </cell>
          <cell r="N815">
            <v>24.971871611639134</v>
          </cell>
          <cell r="O815">
            <v>24.971870847669468</v>
          </cell>
          <cell r="P815">
            <v>24.971872064181525</v>
          </cell>
        </row>
        <row r="816">
          <cell r="B816" t="str">
            <v>D-EWST</v>
          </cell>
          <cell r="C816" t="str">
            <v>VAR_fin</v>
          </cell>
          <cell r="D816" t="str">
            <v>WSTREN</v>
          </cell>
          <cell r="E816">
            <v>24.421060595195677</v>
          </cell>
          <cell r="F816">
            <v>24.088396504675696</v>
          </cell>
          <cell r="G816">
            <v>24.448072486237713</v>
          </cell>
          <cell r="H816">
            <v>24.121883580953387</v>
          </cell>
          <cell r="I816">
            <v>24.142812173397953</v>
          </cell>
          <cell r="J816">
            <v>24.663355862200344</v>
          </cell>
          <cell r="K816">
            <v>24.695519700997004</v>
          </cell>
          <cell r="L816">
            <v>24.97187252653708</v>
          </cell>
          <cell r="M816">
            <v>24.971870651018811</v>
          </cell>
          <cell r="N816">
            <v>24.971871611639134</v>
          </cell>
          <cell r="O816">
            <v>24.971870847669468</v>
          </cell>
          <cell r="P816">
            <v>24.971872064181525</v>
          </cell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17.229536256322429</v>
          </cell>
          <cell r="E4">
            <v>17.363423406403736</v>
          </cell>
          <cell r="F4">
            <v>31.40132642388598</v>
          </cell>
          <cell r="G4">
            <v>54.875843312980088</v>
          </cell>
          <cell r="H4">
            <v>77.435299515262628</v>
          </cell>
          <cell r="I4">
            <v>128.8419910653794</v>
          </cell>
          <cell r="J4">
            <v>159.21195454148184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9.9223982373535437E-3</v>
          </cell>
          <cell r="E5">
            <v>2.5447198736521119E-2</v>
          </cell>
          <cell r="F5">
            <v>11.01234069661699</v>
          </cell>
          <cell r="G5">
            <v>45.722643201870646</v>
          </cell>
          <cell r="H5">
            <v>70.020616127421505</v>
          </cell>
          <cell r="I5">
            <v>121.52666771740378</v>
          </cell>
          <cell r="J5">
            <v>152.9277990467649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16.867372481056144</v>
          </cell>
          <cell r="E6">
            <v>16.88387797232431</v>
          </cell>
          <cell r="F6">
            <v>20.361258077314051</v>
          </cell>
          <cell r="G6">
            <v>9.1263134746525658</v>
          </cell>
          <cell r="H6">
            <v>7.3831132373173407</v>
          </cell>
          <cell r="I6">
            <v>7.286042538131233</v>
          </cell>
          <cell r="J6">
            <v>6.2263372072855434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0.3522413770289109</v>
          </cell>
          <cell r="E7">
            <v>0.45409823534290128</v>
          </cell>
          <cell r="F7">
            <v>2.7727649954940349E-2</v>
          </cell>
          <cell r="G7">
            <v>2.6886636456906175E-2</v>
          </cell>
          <cell r="H7">
            <v>3.1570150523864492E-2</v>
          </cell>
          <cell r="I7">
            <v>2.9280809844512173E-2</v>
          </cell>
          <cell r="J7">
            <v>5.7818287431369138E-2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535.33617111921887</v>
          </cell>
          <cell r="E8">
            <v>1096.6314749032872</v>
          </cell>
          <cell r="F8">
            <v>1140.9250279543892</v>
          </cell>
          <cell r="G8">
            <v>1140.9250563033552</v>
          </cell>
          <cell r="H8">
            <v>1140.9250082730268</v>
          </cell>
          <cell r="I8">
            <v>1140.9249537614394</v>
          </cell>
          <cell r="J8">
            <v>1140.925005085722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1.8259973861184064E-4</v>
          </cell>
          <cell r="F9">
            <v>5.1840736841190218E-3</v>
          </cell>
          <cell r="G9">
            <v>0.40884951741312614</v>
          </cell>
          <cell r="H9">
            <v>0.62027173730061469</v>
          </cell>
          <cell r="I9">
            <v>0.6317802338453542</v>
          </cell>
          <cell r="J9">
            <v>0.80236472652873725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597.15537503489804</v>
          </cell>
          <cell r="E10">
            <v>1132.5291338745515</v>
          </cell>
          <cell r="F10">
            <v>1088.6109654866971</v>
          </cell>
          <cell r="G10">
            <v>1088.6109352779793</v>
          </cell>
          <cell r="H10">
            <v>1088.6109721169951</v>
          </cell>
          <cell r="I10">
            <v>1088.6108716014608</v>
          </cell>
          <cell r="J10">
            <v>1088.6109603192217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137.37426016040899</v>
          </cell>
          <cell r="E11">
            <v>754.0527772728758</v>
          </cell>
          <cell r="F11">
            <v>715.15556525915315</v>
          </cell>
          <cell r="G11">
            <v>715.14175572736895</v>
          </cell>
          <cell r="H11">
            <v>715.16526120051742</v>
          </cell>
          <cell r="I11">
            <v>715.1372883112972</v>
          </cell>
          <cell r="J11">
            <v>715.19363079136428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0.22051569171567795</v>
          </cell>
          <cell r="E12">
            <v>37.910339326730991</v>
          </cell>
          <cell r="F12">
            <v>38.00076543398901</v>
          </cell>
          <cell r="G12">
            <v>35.521076054701574</v>
          </cell>
          <cell r="H12">
            <v>32.237777099795288</v>
          </cell>
          <cell r="I12">
            <v>37.998771290466713</v>
          </cell>
          <cell r="J12">
            <v>38.002563421569789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1.7751776108595253E-3</v>
          </cell>
          <cell r="E13">
            <v>2.3991767538564857E-3</v>
          </cell>
          <cell r="F13">
            <v>1.1859646633610652E-2</v>
          </cell>
          <cell r="G13">
            <v>1.2068185832555929E-2</v>
          </cell>
          <cell r="H13">
            <v>9.5036412601407841E-3</v>
          </cell>
          <cell r="I13">
            <v>1.0809361015769754E-2</v>
          </cell>
          <cell r="J13">
            <v>1.3294669982164347E-2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569.12105118442014</v>
          </cell>
          <cell r="E14">
            <v>1074.4222513315701</v>
          </cell>
          <cell r="F14">
            <v>1244.5038957833053</v>
          </cell>
          <cell r="G14">
            <v>1239.3758120220205</v>
          </cell>
          <cell r="H14">
            <v>1244.5042960746084</v>
          </cell>
          <cell r="I14">
            <v>1241.7558875774814</v>
          </cell>
          <cell r="J14">
            <v>1244.5046634713683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6.0875624985085759E-2</v>
          </cell>
          <cell r="E15">
            <v>7.7537862602946168</v>
          </cell>
          <cell r="F15">
            <v>178.99013385201792</v>
          </cell>
          <cell r="G15">
            <v>179.67141192089659</v>
          </cell>
          <cell r="H15">
            <v>180.31737369441788</v>
          </cell>
          <cell r="I15">
            <v>180.26928694220913</v>
          </cell>
          <cell r="J15">
            <v>180.26826177388634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2.7268493466453339E-2</v>
          </cell>
          <cell r="E16">
            <v>1035.2911964381083</v>
          </cell>
          <cell r="F16">
            <v>1031.8763569962805</v>
          </cell>
          <cell r="G16">
            <v>1031.8772823305997</v>
          </cell>
          <cell r="H16">
            <v>1031.8781060031165</v>
          </cell>
          <cell r="I16">
            <v>1031.878355219942</v>
          </cell>
          <cell r="J16">
            <v>1031.8788841078212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320.71477425606298</v>
          </cell>
          <cell r="G17">
            <v>696.90308499336993</v>
          </cell>
          <cell r="H17">
            <v>812.05870481316981</v>
          </cell>
          <cell r="I17">
            <v>894.53753593930583</v>
          </cell>
          <cell r="J17">
            <v>1018.8608042075431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9.9622764271086323E-3</v>
          </cell>
          <cell r="E18">
            <v>1.3939071401280633E-2</v>
          </cell>
          <cell r="F18">
            <v>3.0032870447992421E-2</v>
          </cell>
          <cell r="G18">
            <v>3.1982585619811064E-2</v>
          </cell>
          <cell r="H18">
            <v>2.9918980030587627E-2</v>
          </cell>
          <cell r="I18">
            <v>3.0039161286664763E-2</v>
          </cell>
          <cell r="J18">
            <v>4.4174785631206297E-2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4.4228708321567677E-3</v>
          </cell>
          <cell r="G19">
            <v>4.9156346273140422E-3</v>
          </cell>
          <cell r="H19">
            <v>4.5154358344396336E-3</v>
          </cell>
          <cell r="I19">
            <v>5.6150602498097691E-3</v>
          </cell>
          <cell r="J19">
            <v>8.0811271460118957E-3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8.124082403106063E-4</v>
          </cell>
          <cell r="E20">
            <v>7.3444719943500567E-4</v>
          </cell>
          <cell r="F20">
            <v>1.8671200251145607E-3</v>
          </cell>
          <cell r="G20">
            <v>8.914457347842503E-4</v>
          </cell>
          <cell r="H20">
            <v>2.6416347696799998E-3</v>
          </cell>
          <cell r="I20">
            <v>1.1756964556623951E-3</v>
          </cell>
          <cell r="J20">
            <v>3.9911388419188567E-3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1.9786500818185114E-3</v>
          </cell>
          <cell r="E21">
            <v>3.4077135257032589E-3</v>
          </cell>
          <cell r="F21">
            <v>379.57709038858644</v>
          </cell>
          <cell r="G21">
            <v>539.4155184489905</v>
          </cell>
          <cell r="H21">
            <v>1658.2427313645221</v>
          </cell>
          <cell r="I21">
            <v>2269.0576244655076</v>
          </cell>
          <cell r="J21">
            <v>2840.8564747255355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8.0196328612902965E-3</v>
          </cell>
          <cell r="E22">
            <v>1.2372813691942933E-2</v>
          </cell>
          <cell r="F22">
            <v>509.17404809686701</v>
          </cell>
          <cell r="G22">
            <v>700.01235571182849</v>
          </cell>
          <cell r="H22">
            <v>604.36680275656829</v>
          </cell>
          <cell r="I22">
            <v>693.33981614502591</v>
          </cell>
          <cell r="J22">
            <v>693.18765774952931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1839.3110019066851</v>
          </cell>
          <cell r="E23">
            <v>5138.6156587099977</v>
          </cell>
          <cell r="F23">
            <v>6647.5723581625225</v>
          </cell>
          <cell r="G23">
            <v>7367.9063083173933</v>
          </cell>
          <cell r="H23">
            <v>8508.9644381191065</v>
          </cell>
          <cell r="I23">
            <v>9294.1823205755609</v>
          </cell>
          <cell r="J23">
            <v>9993.1515884856035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833.3335166028379</v>
          </cell>
          <cell r="E24">
            <v>273.2026360276252</v>
          </cell>
          <cell r="F24">
            <v>308.97303771229622</v>
          </cell>
          <cell r="G24">
            <v>1005.8316506916264</v>
          </cell>
          <cell r="H24">
            <v>2124.330304497561</v>
          </cell>
          <cell r="I24">
            <v>2858.1413778141891</v>
          </cell>
          <cell r="J24">
            <v>3526.7396417340601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833.3335166028379</v>
          </cell>
          <cell r="E25">
            <v>273.2026360276252</v>
          </cell>
          <cell r="F25">
            <v>308.97303771229622</v>
          </cell>
          <cell r="G25">
            <v>1005.8316506916264</v>
          </cell>
          <cell r="H25">
            <v>2124.330304497561</v>
          </cell>
          <cell r="I25">
            <v>2858.1413778141891</v>
          </cell>
          <cell r="J25">
            <v>3526.7396417340601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D26">
            <v>988.74794904752548</v>
          </cell>
          <cell r="E26">
            <v>4848.0495992759688</v>
          </cell>
          <cell r="F26">
            <v>6307.1979940263291</v>
          </cell>
          <cell r="G26">
            <v>6307.1988143127992</v>
          </cell>
          <cell r="H26">
            <v>6307.1988341062925</v>
          </cell>
          <cell r="I26">
            <v>6307.1989516960075</v>
          </cell>
          <cell r="J26">
            <v>6307.1999922100686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D27">
            <v>988.74794904752548</v>
          </cell>
          <cell r="E27">
            <v>4848.0495992759688</v>
          </cell>
          <cell r="F27">
            <v>6307.1979940263291</v>
          </cell>
          <cell r="G27">
            <v>6307.1988143127992</v>
          </cell>
          <cell r="H27">
            <v>6307.1988341062925</v>
          </cell>
          <cell r="I27">
            <v>6307.1989516960075</v>
          </cell>
          <cell r="J27">
            <v>6307.1999922100686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5.2999189640143296</v>
          </cell>
          <cell r="H4">
            <v>18.511782415213599</v>
          </cell>
          <cell r="I4">
            <v>38.8472559369254</v>
          </cell>
          <cell r="J4">
            <v>68.659000492721205</v>
          </cell>
          <cell r="K4">
            <v>93.853159663907704</v>
          </cell>
          <cell r="L4">
            <v>93.853161428037694</v>
          </cell>
          <cell r="M4">
            <v>94.908913068898599</v>
          </cell>
          <cell r="N4">
            <v>96.620350371815107</v>
          </cell>
          <cell r="O4">
            <v>98.328903507077499</v>
          </cell>
        </row>
        <row r="5">
          <cell r="A5" t="str">
            <v>EXPELC_DE</v>
          </cell>
          <cell r="C5" t="str">
            <v>ELC_E-DE</v>
          </cell>
          <cell r="D5">
            <v>26.492979760817136</v>
          </cell>
          <cell r="E5">
            <v>1.2963120236124192E-4</v>
          </cell>
          <cell r="F5">
            <v>1.4662912859476649E-4</v>
          </cell>
          <cell r="G5">
            <v>2.2075334187534871E-4</v>
          </cell>
          <cell r="H5">
            <v>2.0783404322682173E-4</v>
          </cell>
          <cell r="I5">
            <v>1.4625609528099982E-4</v>
          </cell>
          <cell r="J5">
            <v>1.1260857944784014E-4</v>
          </cell>
          <cell r="K5">
            <v>1.1031600466645236E-4</v>
          </cell>
          <cell r="L5">
            <v>7.3841356157547614E-5</v>
          </cell>
          <cell r="M5">
            <v>1.1647960422612807E-4</v>
          </cell>
          <cell r="N5">
            <v>1.129103112236571E-4</v>
          </cell>
          <cell r="O5">
            <v>2.3500909556646286E-4</v>
          </cell>
        </row>
        <row r="6">
          <cell r="A6" t="str">
            <v>IMPDSL</v>
          </cell>
          <cell r="C6" t="str">
            <v>DSL</v>
          </cell>
          <cell r="D6">
            <v>118.55107545824767</v>
          </cell>
          <cell r="E6">
            <v>111.83942616018022</v>
          </cell>
          <cell r="F6">
            <v>95.759264521407673</v>
          </cell>
          <cell r="G6">
            <v>63.108048950839446</v>
          </cell>
          <cell r="H6">
            <v>36.726515899871423</v>
          </cell>
          <cell r="I6">
            <v>25.839437385908727</v>
          </cell>
          <cell r="J6">
            <v>13.109369608661012</v>
          </cell>
          <cell r="L6">
            <v>1.1032759707428138E-4</v>
          </cell>
          <cell r="M6">
            <v>1.3711982114553197E-4</v>
          </cell>
          <cell r="N6">
            <v>1.1404704171979677E-4</v>
          </cell>
          <cell r="O6">
            <v>2.064680368204355E-4</v>
          </cell>
        </row>
        <row r="7">
          <cell r="A7" t="str">
            <v>IMPH2</v>
          </cell>
          <cell r="C7" t="str">
            <v>H2</v>
          </cell>
          <cell r="I7">
            <v>4.7560242498562593</v>
          </cell>
          <cell r="J7">
            <v>4.756042266212706</v>
          </cell>
          <cell r="K7">
            <v>3.5208084014655441</v>
          </cell>
          <cell r="L7">
            <v>3.1458591917521677</v>
          </cell>
          <cell r="M7">
            <v>4.2228752305195485</v>
          </cell>
          <cell r="N7">
            <v>3.3232890825181789</v>
          </cell>
          <cell r="O7">
            <v>3.2105882494607254</v>
          </cell>
        </row>
        <row r="8">
          <cell r="A8" t="str">
            <v>IMPELC_AT</v>
          </cell>
          <cell r="C8" t="str">
            <v>ELC_I-AT</v>
          </cell>
          <cell r="D8">
            <v>15.013806059284304</v>
          </cell>
          <cell r="E8">
            <v>6.0088575450581378E-3</v>
          </cell>
          <cell r="F8">
            <v>3.5711154810107006E-3</v>
          </cell>
          <cell r="G8">
            <v>5.215078861540318E-3</v>
          </cell>
          <cell r="H8">
            <v>1.6213353729768937E-3</v>
          </cell>
          <cell r="I8">
            <v>2.593158068529017E-3</v>
          </cell>
          <cell r="J8">
            <v>0.79493569444451828</v>
          </cell>
          <cell r="K8">
            <v>6.905322989501264</v>
          </cell>
          <cell r="L8">
            <v>8.3802497769305013</v>
          </cell>
          <cell r="M8">
            <v>9.8250167508990813</v>
          </cell>
          <cell r="N8">
            <v>9.5670090500406193</v>
          </cell>
          <cell r="O8">
            <v>9.3680150300926357</v>
          </cell>
        </row>
        <row r="9">
          <cell r="A9" t="str">
            <v>IMPELC_AT</v>
          </cell>
          <cell r="C9" t="str">
            <v>ELCS</v>
          </cell>
          <cell r="D9">
            <v>15.013806059284304</v>
          </cell>
          <cell r="E9">
            <v>6.0088575450581378E-3</v>
          </cell>
          <cell r="F9">
            <v>3.5711154810107006E-3</v>
          </cell>
          <cell r="G9">
            <v>5.215078861540318E-3</v>
          </cell>
          <cell r="H9">
            <v>1.6213353729768937E-3</v>
          </cell>
          <cell r="I9">
            <v>2.593158068529017E-3</v>
          </cell>
          <cell r="J9">
            <v>0.79493569444451828</v>
          </cell>
          <cell r="K9">
            <v>6.905322989501264</v>
          </cell>
          <cell r="L9">
            <v>8.3802497769305013</v>
          </cell>
          <cell r="M9">
            <v>9.8250167508990813</v>
          </cell>
          <cell r="N9">
            <v>9.5670090500406193</v>
          </cell>
          <cell r="O9">
            <v>9.3680150300926357</v>
          </cell>
        </row>
        <row r="10">
          <cell r="A10" t="str">
            <v>IMPELC_FR</v>
          </cell>
          <cell r="C10" t="str">
            <v>ELC_I-FR</v>
          </cell>
          <cell r="D10">
            <v>28.948621591049228</v>
          </cell>
          <cell r="E10">
            <v>21.485793132713809</v>
          </cell>
          <cell r="F10">
            <v>26.636494503051921</v>
          </cell>
          <cell r="G10">
            <v>15.582981877544443</v>
          </cell>
          <cell r="H10">
            <v>25.567376385393061</v>
          </cell>
          <cell r="I10">
            <v>31.336302865634725</v>
          </cell>
          <cell r="J10">
            <v>38.588286992667975</v>
          </cell>
          <cell r="K10">
            <v>49.775451402188146</v>
          </cell>
          <cell r="L10">
            <v>49.166580607073129</v>
          </cell>
          <cell r="M10">
            <v>49.136719930954804</v>
          </cell>
          <cell r="N10">
            <v>48.778743967783875</v>
          </cell>
          <cell r="O10">
            <v>46.795233616404694</v>
          </cell>
        </row>
        <row r="11">
          <cell r="A11" t="str">
            <v>IMPELC_FR</v>
          </cell>
          <cell r="C11" t="str">
            <v>ELCS</v>
          </cell>
          <cell r="D11">
            <v>28.948621591049228</v>
          </cell>
          <cell r="E11">
            <v>21.485793132713809</v>
          </cell>
          <cell r="F11">
            <v>26.636494503051921</v>
          </cell>
          <cell r="G11">
            <v>15.582981877544443</v>
          </cell>
          <cell r="H11">
            <v>25.567376385393061</v>
          </cell>
          <cell r="I11">
            <v>31.336302865634725</v>
          </cell>
          <cell r="J11">
            <v>38.588286992667975</v>
          </cell>
          <cell r="K11">
            <v>49.775451402188146</v>
          </cell>
          <cell r="L11">
            <v>49.166580607073129</v>
          </cell>
          <cell r="M11">
            <v>49.136719930954804</v>
          </cell>
          <cell r="N11">
            <v>48.778743967783875</v>
          </cell>
          <cell r="O11">
            <v>46.795233616404694</v>
          </cell>
        </row>
        <row r="12">
          <cell r="A12" t="str">
            <v>RNWHYDR1</v>
          </cell>
          <cell r="C12" t="str">
            <v>HYDR</v>
          </cell>
          <cell r="D12">
            <v>66.632400530215136</v>
          </cell>
          <cell r="E12">
            <v>55.763999963470731</v>
          </cell>
          <cell r="F12">
            <v>65.550193435068607</v>
          </cell>
          <cell r="G12">
            <v>64.714700449224239</v>
          </cell>
          <cell r="H12">
            <v>63.735261755671033</v>
          </cell>
          <cell r="I12">
            <v>62.650818280519076</v>
          </cell>
          <cell r="J12">
            <v>61.565558966797454</v>
          </cell>
          <cell r="K12">
            <v>60.481140562776162</v>
          </cell>
          <cell r="L12">
            <v>60.481139752787101</v>
          </cell>
          <cell r="M12">
            <v>60.48113550439551</v>
          </cell>
          <cell r="N12">
            <v>60.481135516722354</v>
          </cell>
          <cell r="O12">
            <v>60.481141066463067</v>
          </cell>
        </row>
        <row r="13">
          <cell r="A13" t="str">
            <v>EXPELC_IT</v>
          </cell>
          <cell r="C13" t="str">
            <v>ELC_E-IT</v>
          </cell>
          <cell r="D13">
            <v>71.694107994534633</v>
          </cell>
          <cell r="E13">
            <v>35.676046360749915</v>
          </cell>
          <cell r="F13">
            <v>64.429969724661262</v>
          </cell>
          <cell r="G13">
            <v>69.655336905592549</v>
          </cell>
          <cell r="H13">
            <v>47.576719452134633</v>
          </cell>
          <cell r="I13">
            <v>30.500219919571808</v>
          </cell>
          <cell r="J13">
            <v>16.512610758752984</v>
          </cell>
          <cell r="K13">
            <v>33.926103328171251</v>
          </cell>
          <cell r="L13">
            <v>33.546034143853468</v>
          </cell>
          <cell r="M13">
            <v>29.229262736633384</v>
          </cell>
          <cell r="N13">
            <v>30.768864041124665</v>
          </cell>
          <cell r="O13">
            <v>34.394343748108348</v>
          </cell>
        </row>
        <row r="14">
          <cell r="A14" t="str">
            <v>IMPLNG</v>
          </cell>
          <cell r="C14" t="str">
            <v>LBIO</v>
          </cell>
          <cell r="G14">
            <v>2.1355341239591823</v>
          </cell>
          <cell r="H14">
            <v>2.1353195108600005</v>
          </cell>
          <cell r="I14">
            <v>2.1353907595501846</v>
          </cell>
          <cell r="J14">
            <v>2.1353943003514728</v>
          </cell>
          <cell r="K14">
            <v>2.1353240922242618</v>
          </cell>
          <cell r="L14">
            <v>2.1354071221010824</v>
          </cell>
          <cell r="M14">
            <v>2.1338902666662967</v>
          </cell>
          <cell r="N14">
            <v>1.2541978980563377E-3</v>
          </cell>
          <cell r="O14">
            <v>2.0944646265453454E-3</v>
          </cell>
        </row>
        <row r="15">
          <cell r="A15" t="str">
            <v>IMPLNG</v>
          </cell>
          <cell r="C15" t="str">
            <v>LNGA</v>
          </cell>
          <cell r="G15">
            <v>1.6580469487749975E-4</v>
          </cell>
          <cell r="H15">
            <v>3.800772233192942E-4</v>
          </cell>
          <cell r="I15">
            <v>3.0909170764195973E-4</v>
          </cell>
          <cell r="J15">
            <v>3.0552543992334928E-4</v>
          </cell>
          <cell r="K15">
            <v>3.7639661823944931E-4</v>
          </cell>
          <cell r="L15">
            <v>2.9281492150495981E-4</v>
          </cell>
          <cell r="M15">
            <v>1.8077696164936789E-3</v>
          </cell>
          <cell r="N15">
            <v>1.239374321170206E-3</v>
          </cell>
          <cell r="O15">
            <v>2.1219471401893813E-3</v>
          </cell>
        </row>
        <row r="16">
          <cell r="A16" t="str">
            <v>IMPURN1</v>
          </cell>
          <cell r="C16" t="str">
            <v>URN</v>
          </cell>
          <cell r="D16">
            <v>250.94817677736603</v>
          </cell>
          <cell r="E16">
            <v>254.39253441547567</v>
          </cell>
          <cell r="F16">
            <v>224.18690937556593</v>
          </cell>
          <cell r="G16">
            <v>221.53743752467264</v>
          </cell>
          <cell r="H16">
            <v>190.5000787825297</v>
          </cell>
          <cell r="I16">
            <v>100.03560595461204</v>
          </cell>
          <cell r="J16">
            <v>23.123131290159083</v>
          </cell>
          <cell r="K16">
            <v>138.84142359246653</v>
          </cell>
          <cell r="L16">
            <v>138.8414335895508</v>
          </cell>
          <cell r="M16">
            <v>138.84147654161771</v>
          </cell>
          <cell r="N16">
            <v>138.84154184043649</v>
          </cell>
          <cell r="O16">
            <v>138.84170855755434</v>
          </cell>
        </row>
        <row r="17">
          <cell r="A17" t="str">
            <v>EXPELC_AT</v>
          </cell>
          <cell r="C17" t="str">
            <v>ELC_E-AT</v>
          </cell>
          <cell r="D17">
            <v>6.2295555885975835</v>
          </cell>
          <cell r="E17">
            <v>2.3681486790745818E-4</v>
          </cell>
          <cell r="F17">
            <v>2.9937723409615872E-4</v>
          </cell>
          <cell r="G17">
            <v>7.5322737461659374E-5</v>
          </cell>
          <cell r="H17">
            <v>1.1000514368929726E-4</v>
          </cell>
          <cell r="I17">
            <v>1.0107832910614366E-4</v>
          </cell>
          <cell r="J17">
            <v>7.7712354134964914E-5</v>
          </cell>
          <cell r="K17">
            <v>5.1505141983611977E-5</v>
          </cell>
          <cell r="L17">
            <v>4.5537271294423973E-5</v>
          </cell>
          <cell r="M17">
            <v>5.0288101490376809E-5</v>
          </cell>
          <cell r="N17">
            <v>4.7816376618223232E-5</v>
          </cell>
          <cell r="O17">
            <v>7.9111719841010267E-5</v>
          </cell>
        </row>
        <row r="18">
          <cell r="A18" t="str">
            <v>EXPELC_FR</v>
          </cell>
          <cell r="C18" t="str">
            <v>ELC_E-FR</v>
          </cell>
          <cell r="D18">
            <v>12.753359060903362</v>
          </cell>
          <cell r="E18">
            <v>1.7399964016000572E-4</v>
          </cell>
          <cell r="F18">
            <v>1.7694761662432877E-4</v>
          </cell>
          <cell r="G18">
            <v>1.4193321671015388E-4</v>
          </cell>
          <cell r="H18">
            <v>1.5610934609149908E-4</v>
          </cell>
          <cell r="I18">
            <v>1.118746262820347E-4</v>
          </cell>
          <cell r="J18">
            <v>9.4877552919663905E-5</v>
          </cell>
          <cell r="K18">
            <v>1.5820233032766594E-4</v>
          </cell>
          <cell r="L18">
            <v>1.3082787301208114E-4</v>
          </cell>
          <cell r="M18">
            <v>1.6220516651609571E-4</v>
          </cell>
          <cell r="N18">
            <v>1.5121805993626946E-4</v>
          </cell>
          <cell r="O18">
            <v>2.9845324592943779E-4</v>
          </cell>
        </row>
        <row r="19">
          <cell r="A19" t="str">
            <v>RNWWND1</v>
          </cell>
          <cell r="C19" t="str">
            <v>WND</v>
          </cell>
          <cell r="D19">
            <v>0.52284968685082001</v>
          </cell>
          <cell r="E19">
            <v>0.54413700078698013</v>
          </cell>
          <cell r="F19">
            <v>0.50200427228582878</v>
          </cell>
          <cell r="G19">
            <v>0.84784550251852908</v>
          </cell>
          <cell r="H19">
            <v>0.87512271498933991</v>
          </cell>
          <cell r="I19">
            <v>0.87512253440149601</v>
          </cell>
          <cell r="J19">
            <v>0.87512265552691415</v>
          </cell>
          <cell r="K19">
            <v>0.87512197935713498</v>
          </cell>
          <cell r="L19">
            <v>0.87512322249653396</v>
          </cell>
          <cell r="M19">
            <v>0.87512270184314367</v>
          </cell>
          <cell r="N19">
            <v>0.87512319130595961</v>
          </cell>
          <cell r="O19">
            <v>0.87512045210344236</v>
          </cell>
        </row>
        <row r="20">
          <cell r="A20" t="str">
            <v>RNWWND2</v>
          </cell>
          <cell r="C20" t="str">
            <v>WND</v>
          </cell>
          <cell r="D20">
            <v>4.0375927995280064E-4</v>
          </cell>
          <cell r="E20">
            <v>4.0439648781416402E-4</v>
          </cell>
          <cell r="F20">
            <v>4.0666325289837252E-4</v>
          </cell>
          <cell r="G20">
            <v>8.1732943837275215E-4</v>
          </cell>
          <cell r="H20">
            <v>6.6404511177871467E-3</v>
          </cell>
          <cell r="I20">
            <v>6.8860713237109041E-3</v>
          </cell>
          <cell r="J20">
            <v>0.10331849798294972</v>
          </cell>
          <cell r="K20">
            <v>0.10308828259166349</v>
          </cell>
          <cell r="L20">
            <v>0.10367244085323576</v>
          </cell>
          <cell r="M20">
            <v>0.10193790126797911</v>
          </cell>
          <cell r="N20">
            <v>0.10119924048303236</v>
          </cell>
          <cell r="O20">
            <v>0.10116442548634869</v>
          </cell>
        </row>
        <row r="21">
          <cell r="A21" t="str">
            <v>RNWMNR1</v>
          </cell>
          <cell r="C21" t="str">
            <v>MNR</v>
          </cell>
          <cell r="D21">
            <v>3.7980809941163787</v>
          </cell>
          <cell r="E21">
            <v>10.13831382579234</v>
          </cell>
          <cell r="F21">
            <v>12.540328344685186</v>
          </cell>
          <cell r="G21">
            <v>12.540425971386968</v>
          </cell>
          <cell r="H21">
            <v>12.540426716231387</v>
          </cell>
          <cell r="I21">
            <v>12.540424490962026</v>
          </cell>
          <cell r="J21">
            <v>12.540424932087287</v>
          </cell>
          <cell r="K21">
            <v>12.540424616767199</v>
          </cell>
          <cell r="L21">
            <v>12.540425498710976</v>
          </cell>
          <cell r="M21">
            <v>12.540424593941397</v>
          </cell>
          <cell r="N21">
            <v>12.540425020141619</v>
          </cell>
          <cell r="O21">
            <v>12.540423384607074</v>
          </cell>
        </row>
        <row r="22">
          <cell r="A22" t="str">
            <v>RNWWND3</v>
          </cell>
          <cell r="C22" t="str">
            <v>WND</v>
          </cell>
          <cell r="D22">
            <v>2.898743582943089E-4</v>
          </cell>
          <cell r="E22">
            <v>2.9012666833321096E-4</v>
          </cell>
          <cell r="F22">
            <v>2.9147967967581198E-4</v>
          </cell>
          <cell r="G22">
            <v>3.0145386712480228E-4</v>
          </cell>
          <cell r="H22">
            <v>1.2000189280345498E-3</v>
          </cell>
          <cell r="I22">
            <v>1.109442259851748E-3</v>
          </cell>
          <cell r="J22">
            <v>1.6680436044757213E-3</v>
          </cell>
          <cell r="K22">
            <v>1.7363792296118089E-3</v>
          </cell>
          <cell r="L22">
            <v>1.494744964222117E-3</v>
          </cell>
          <cell r="M22">
            <v>2.2265533190893834E-3</v>
          </cell>
          <cell r="N22">
            <v>2.6428653762422443E-3</v>
          </cell>
          <cell r="O22">
            <v>2.6007285019991181E-3</v>
          </cell>
        </row>
        <row r="23">
          <cell r="A23" t="str">
            <v>RNWMNR2</v>
          </cell>
          <cell r="C23" t="str">
            <v>MNR</v>
          </cell>
          <cell r="I23">
            <v>2.1377403398520007E-3</v>
          </cell>
          <cell r="J23">
            <v>3.8397253183260495E-3</v>
          </cell>
          <cell r="K23">
            <v>6.2701953237467931</v>
          </cell>
          <cell r="L23">
            <v>6.2702114259332244</v>
          </cell>
          <cell r="M23">
            <v>6.2701940800772071</v>
          </cell>
          <cell r="N23">
            <v>6.2702075696304505</v>
          </cell>
          <cell r="O23">
            <v>6.2701494078833608</v>
          </cell>
        </row>
        <row r="24">
          <cell r="A24" t="str">
            <v>RNWWND4</v>
          </cell>
          <cell r="C24" t="str">
            <v>WND</v>
          </cell>
          <cell r="D24">
            <v>2.7444847408860935E-4</v>
          </cell>
          <cell r="E24">
            <v>2.7465631644279002E-4</v>
          </cell>
          <cell r="F24">
            <v>2.7583900563643018E-4</v>
          </cell>
          <cell r="G24">
            <v>2.8473158902435916E-4</v>
          </cell>
          <cell r="H24">
            <v>1.0102742743452926E-3</v>
          </cell>
          <cell r="I24">
            <v>9.2435606620143603E-4</v>
          </cell>
          <cell r="J24">
            <v>1.3507107130314405E-3</v>
          </cell>
          <cell r="K24">
            <v>1.4258363903302724E-3</v>
          </cell>
          <cell r="L24">
            <v>1.2034685623040428E-3</v>
          </cell>
          <cell r="M24">
            <v>1.8674336846939915E-3</v>
          </cell>
          <cell r="N24">
            <v>2.1797522502342709E-3</v>
          </cell>
          <cell r="O24">
            <v>2.1379224640946408E-3</v>
          </cell>
        </row>
        <row r="25">
          <cell r="A25" t="str">
            <v>RNWMNR3</v>
          </cell>
          <cell r="C25" t="str">
            <v>MNR</v>
          </cell>
          <cell r="I25">
            <v>2.9298118774644311E-4</v>
          </cell>
          <cell r="J25">
            <v>2.8733537918876887E-4</v>
          </cell>
          <cell r="K25">
            <v>8.4081507967535775E-4</v>
          </cell>
          <cell r="L25">
            <v>8.2611696027590762E-4</v>
          </cell>
          <cell r="M25">
            <v>9.1520447943879203E-4</v>
          </cell>
          <cell r="N25">
            <v>9.0914280984613421E-4</v>
          </cell>
          <cell r="O25">
            <v>1.4650724681268333E-3</v>
          </cell>
        </row>
        <row r="26">
          <cell r="A26" t="str">
            <v>IMPLFO1</v>
          </cell>
          <cell r="C26" t="str">
            <v>LFO</v>
          </cell>
          <cell r="D26">
            <v>101.72743867100972</v>
          </cell>
          <cell r="E26">
            <v>88.577502307904496</v>
          </cell>
          <cell r="F26">
            <v>85.266178975558006</v>
          </cell>
          <cell r="G26">
            <v>67.369007850733468</v>
          </cell>
          <cell r="H26">
            <v>40.696422659848842</v>
          </cell>
          <cell r="I26">
            <v>22.36544156996959</v>
          </cell>
          <cell r="J26">
            <v>10.483765491206315</v>
          </cell>
          <cell r="L26">
            <v>6.9475957236327171E-3</v>
          </cell>
          <cell r="M26">
            <v>7.3770717873800785E-3</v>
          </cell>
          <cell r="N26">
            <v>6.0881398921300029E-3</v>
          </cell>
          <cell r="O26">
            <v>9.2156374010355386E-3</v>
          </cell>
        </row>
        <row r="27">
          <cell r="A27" t="str">
            <v>RNWWND5</v>
          </cell>
          <cell r="C27" t="str">
            <v>WND</v>
          </cell>
          <cell r="D27">
            <v>1.8633030636501922E-4</v>
          </cell>
          <cell r="E27">
            <v>1.8627051164041953E-4</v>
          </cell>
          <cell r="F27">
            <v>1.8681302005625627E-4</v>
          </cell>
          <cell r="G27">
            <v>1.9127549699319568E-4</v>
          </cell>
          <cell r="H27">
            <v>4.0635879153414829E-4</v>
          </cell>
          <cell r="I27">
            <v>3.5888651912586105E-4</v>
          </cell>
          <cell r="J27">
            <v>4.5000261542515145E-4</v>
          </cell>
          <cell r="K27">
            <v>5.6626430390712876E-4</v>
          </cell>
          <cell r="L27">
            <v>4.4380290049056555E-4</v>
          </cell>
          <cell r="M27">
            <v>7.8687457121335777E-4</v>
          </cell>
          <cell r="N27">
            <v>7.9755458489308797E-4</v>
          </cell>
          <cell r="O27">
            <v>9.2918693386141271E-4</v>
          </cell>
        </row>
        <row r="28">
          <cell r="A28" t="str">
            <v>IMPBNGA</v>
          </cell>
          <cell r="C28" t="str">
            <v>BIO</v>
          </cell>
          <cell r="E28">
            <v>0.51650015688415551</v>
          </cell>
          <cell r="F28">
            <v>1.1671413942772808</v>
          </cell>
          <cell r="G28">
            <v>2.2314134982567708</v>
          </cell>
          <cell r="H28">
            <v>3.7951785870669719</v>
          </cell>
          <cell r="I28">
            <v>6.0928622599177125</v>
          </cell>
          <cell r="J28">
            <v>9.4689133261300977</v>
          </cell>
          <cell r="K28">
            <v>14.429440146135541</v>
          </cell>
          <cell r="L28">
            <v>21.718080904402502</v>
          </cell>
          <cell r="M28">
            <v>32.427483672326694</v>
          </cell>
          <cell r="N28">
            <v>42.374325238652212</v>
          </cell>
          <cell r="O28">
            <v>45.79255483601186</v>
          </cell>
        </row>
        <row r="29">
          <cell r="A29" t="str">
            <v>RNWGEO1</v>
          </cell>
          <cell r="C29" t="str">
            <v>GEO</v>
          </cell>
          <cell r="I29">
            <v>2.7553959674569252E-5</v>
          </cell>
          <cell r="J29">
            <v>2.7901998095526286E-2</v>
          </cell>
          <cell r="K29">
            <v>2.6113649046276093E-2</v>
          </cell>
          <cell r="L29">
            <v>2.6418066397539051E-2</v>
          </cell>
          <cell r="M29">
            <v>2.505691597288099E-2</v>
          </cell>
          <cell r="N29">
            <v>2.6805725123579767E-2</v>
          </cell>
          <cell r="O29">
            <v>3.1440479030434863E-2</v>
          </cell>
        </row>
        <row r="30">
          <cell r="A30" t="str">
            <v>RNWGEO2</v>
          </cell>
          <cell r="C30" t="str">
            <v>GEO</v>
          </cell>
          <cell r="I30">
            <v>2.707440811832817E-5</v>
          </cell>
          <cell r="J30">
            <v>1.6536816442349295E-3</v>
          </cell>
          <cell r="K30">
            <v>2.1734382118059714E-3</v>
          </cell>
          <cell r="L30">
            <v>2.2113603234974093E-3</v>
          </cell>
          <cell r="M30">
            <v>2.7349303904554566E-3</v>
          </cell>
          <cell r="N30">
            <v>2.7266943205436888E-3</v>
          </cell>
          <cell r="O30">
            <v>5.1206556990002388E-3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83.523173770965002</v>
          </cell>
          <cell r="G31">
            <v>83.032063770374407</v>
          </cell>
          <cell r="H31">
            <v>74.047129664748198</v>
          </cell>
          <cell r="I31">
            <v>52.5086898679602</v>
          </cell>
          <cell r="J31">
            <v>26.253569843190299</v>
          </cell>
        </row>
        <row r="32">
          <cell r="A32" t="str">
            <v>RNWGEO3</v>
          </cell>
          <cell r="C32" t="str">
            <v>GEO</v>
          </cell>
          <cell r="I32">
            <v>2.6883025657945546E-5</v>
          </cell>
          <cell r="J32">
            <v>1.147947469759445E-3</v>
          </cell>
          <cell r="K32">
            <v>1.5632288177164951E-3</v>
          </cell>
          <cell r="L32">
            <v>1.5839758480863104E-3</v>
          </cell>
          <cell r="M32">
            <v>1.9927308013744744E-3</v>
          </cell>
          <cell r="N32">
            <v>1.9647522582250236E-3</v>
          </cell>
          <cell r="O32">
            <v>3.7300146281558015E-3</v>
          </cell>
        </row>
        <row r="33">
          <cell r="A33" t="str">
            <v>RNWGEO4</v>
          </cell>
          <cell r="C33" t="str">
            <v>GEO</v>
          </cell>
          <cell r="I33">
            <v>2.6694655928547895E-5</v>
          </cell>
          <cell r="J33">
            <v>8.8480890613478413E-4</v>
          </cell>
          <cell r="K33">
            <v>1.226584909546993E-3</v>
          </cell>
          <cell r="L33">
            <v>1.2396806765108356E-3</v>
          </cell>
          <cell r="M33">
            <v>1.5745285462351979E-3</v>
          </cell>
          <cell r="N33">
            <v>1.5451074414620904E-3</v>
          </cell>
          <cell r="O33">
            <v>2.9566166667508785E-3</v>
          </cell>
        </row>
        <row r="34">
          <cell r="A34" t="str">
            <v>RNWGEO5</v>
          </cell>
          <cell r="C34" t="str">
            <v>GEO</v>
          </cell>
          <cell r="I34">
            <v>2.4178911498481929E-5</v>
          </cell>
          <cell r="J34">
            <v>2.0193467158682185E-4</v>
          </cell>
          <cell r="K34">
            <v>2.9122568379863159E-4</v>
          </cell>
          <cell r="L34">
            <v>2.9289414736641332E-4</v>
          </cell>
          <cell r="M34">
            <v>3.7999938866462702E-4</v>
          </cell>
          <cell r="N34">
            <v>3.672211032451244E-4</v>
          </cell>
          <cell r="O34">
            <v>7.2315980226210594E-4</v>
          </cell>
        </row>
        <row r="35">
          <cell r="A35" t="str">
            <v>IMPGSL</v>
          </cell>
          <cell r="C35" t="str">
            <v>GSL</v>
          </cell>
          <cell r="D35">
            <v>79.750379363441056</v>
          </cell>
          <cell r="E35">
            <v>75.956107301595594</v>
          </cell>
          <cell r="F35">
            <v>79.221997873147103</v>
          </cell>
          <cell r="G35">
            <v>48.411582602326099</v>
          </cell>
          <cell r="H35">
            <v>21.686764982973056</v>
          </cell>
          <cell r="I35">
            <v>9.8458740896090688</v>
          </cell>
          <cell r="J35">
            <v>4.5854499667694517</v>
          </cell>
          <cell r="L35">
            <v>0.10606867030085931</v>
          </cell>
          <cell r="M35">
            <v>0.1065292128258104</v>
          </cell>
          <cell r="N35">
            <v>8.9661593272352111E-2</v>
          </cell>
          <cell r="O35">
            <v>7.6392140791451763E-2</v>
          </cell>
        </row>
        <row r="36">
          <cell r="A36" t="str">
            <v>RNWWOD1</v>
          </cell>
          <cell r="C36" t="str">
            <v>WOD</v>
          </cell>
          <cell r="D36">
            <v>11.111876686952369</v>
          </cell>
          <cell r="E36">
            <v>11.952883183534205</v>
          </cell>
          <cell r="F36">
            <v>13.214393264958543</v>
          </cell>
          <cell r="G36">
            <v>15.31691039505559</v>
          </cell>
          <cell r="H36">
            <v>15.849139832858663</v>
          </cell>
          <cell r="I36">
            <v>16.266396968834684</v>
          </cell>
          <cell r="J36">
            <v>16.611695862764101</v>
          </cell>
          <cell r="K36">
            <v>16.956994612011854</v>
          </cell>
          <cell r="L36">
            <v>17.015762198218937</v>
          </cell>
          <cell r="M36">
            <v>17.074529144955612</v>
          </cell>
          <cell r="N36">
            <v>17.133296917237619</v>
          </cell>
          <cell r="O36">
            <v>17.192064075801195</v>
          </cell>
        </row>
        <row r="37">
          <cell r="A37" t="str">
            <v>RNWWOD2</v>
          </cell>
          <cell r="C37" t="str">
            <v>WOD</v>
          </cell>
          <cell r="D37">
            <v>7.5116697124540943</v>
          </cell>
          <cell r="E37">
            <v>7.5431409241741747</v>
          </cell>
          <cell r="F37">
            <v>7.5903480717912863</v>
          </cell>
          <cell r="G37">
            <v>7.6690269871013257</v>
          </cell>
          <cell r="H37">
            <v>7.669026868483682</v>
          </cell>
          <cell r="I37">
            <v>7.6690270852565758</v>
          </cell>
          <cell r="J37">
            <v>7.6690268326235378</v>
          </cell>
          <cell r="K37">
            <v>7.6690272464758857</v>
          </cell>
          <cell r="L37">
            <v>7.6690273183873172</v>
          </cell>
          <cell r="M37">
            <v>7.6690269137129592</v>
          </cell>
          <cell r="N37">
            <v>7.6690272594086384</v>
          </cell>
          <cell r="O37">
            <v>7.6690269747926321</v>
          </cell>
        </row>
        <row r="38">
          <cell r="A38" t="str">
            <v>RNWWOD3</v>
          </cell>
          <cell r="C38" t="str">
            <v>WOD</v>
          </cell>
          <cell r="D38">
            <v>3.1682434873250158</v>
          </cell>
          <cell r="E38">
            <v>3.4956714929705539</v>
          </cell>
          <cell r="F38">
            <v>3.9868142550479746</v>
          </cell>
          <cell r="G38">
            <v>4.8053861208048101</v>
          </cell>
          <cell r="H38">
            <v>4.8053856832011776</v>
          </cell>
          <cell r="I38">
            <v>4.805385900387523</v>
          </cell>
          <cell r="J38">
            <v>4.8053860704134559</v>
          </cell>
          <cell r="K38">
            <v>4.8053865510829832</v>
          </cell>
          <cell r="L38">
            <v>4.8053863350713435</v>
          </cell>
          <cell r="M38">
            <v>4.8053861494310368</v>
          </cell>
          <cell r="N38">
            <v>4.8053862275278387</v>
          </cell>
          <cell r="O38">
            <v>4.8053860842087124</v>
          </cell>
        </row>
        <row r="39">
          <cell r="A39" t="str">
            <v>RNWWOD4</v>
          </cell>
          <cell r="C39" t="str">
            <v>WOD</v>
          </cell>
          <cell r="D39">
            <v>13.656492588330661</v>
          </cell>
          <cell r="E39">
            <v>14.899045719843098</v>
          </cell>
          <cell r="F39">
            <v>16.762874113555007</v>
          </cell>
          <cell r="G39">
            <v>19.869257249191108</v>
          </cell>
          <cell r="H39">
            <v>19.866493678978163</v>
          </cell>
          <cell r="I39">
            <v>19.449321119159659</v>
          </cell>
          <cell r="J39">
            <v>19.86925186587716</v>
          </cell>
          <cell r="K39">
            <v>19.869257447831092</v>
          </cell>
          <cell r="L39">
            <v>19.869257722182361</v>
          </cell>
          <cell r="M39">
            <v>19.869256540681711</v>
          </cell>
          <cell r="N39">
            <v>19.86925762369987</v>
          </cell>
          <cell r="O39">
            <v>19.869254331407713</v>
          </cell>
        </row>
        <row r="40">
          <cell r="A40" t="str">
            <v>RNWWOD5</v>
          </cell>
          <cell r="C40" t="str">
            <v>WOD</v>
          </cell>
          <cell r="D40">
            <v>9.524146277103041</v>
          </cell>
          <cell r="E40">
            <v>10.299726409222828</v>
          </cell>
          <cell r="F40">
            <v>6.6360382734240178</v>
          </cell>
          <cell r="G40">
            <v>0.52988740819393576</v>
          </cell>
          <cell r="H40">
            <v>4.2509411005918398E-4</v>
          </cell>
          <cell r="I40">
            <v>3.4441674618814177E-4</v>
          </cell>
          <cell r="J40">
            <v>4.5629954171717314E-4</v>
          </cell>
          <cell r="K40">
            <v>13.40204599857519</v>
          </cell>
          <cell r="L40">
            <v>13.402046642766132</v>
          </cell>
          <cell r="M40">
            <v>13.402038076120698</v>
          </cell>
          <cell r="N40">
            <v>13.402046612210144</v>
          </cell>
          <cell r="O40">
            <v>13.343298940318594</v>
          </cell>
        </row>
        <row r="41">
          <cell r="A41" t="str">
            <v>RNNWWST1</v>
          </cell>
          <cell r="C41" t="str">
            <v>WSTNREN</v>
          </cell>
          <cell r="D41">
            <v>35.931062985580667</v>
          </cell>
          <cell r="E41">
            <v>35.882383321581585</v>
          </cell>
          <cell r="F41">
            <v>35.489464133216373</v>
          </cell>
          <cell r="G41">
            <v>35.039964246774126</v>
          </cell>
          <cell r="H41">
            <v>34.937583898148056</v>
          </cell>
          <cell r="I41">
            <v>35.403639091805836</v>
          </cell>
          <cell r="J41">
            <v>35.381314195598769</v>
          </cell>
          <cell r="K41">
            <v>35.603178255878291</v>
          </cell>
          <cell r="L41">
            <v>35.603176078161326</v>
          </cell>
          <cell r="M41">
            <v>35.603177338673895</v>
          </cell>
          <cell r="N41">
            <v>35.603176499448132</v>
          </cell>
          <cell r="O41">
            <v>35.603178356574276</v>
          </cell>
        </row>
        <row r="42">
          <cell r="A42" t="str">
            <v>RNWSOL1</v>
          </cell>
          <cell r="C42" t="str">
            <v>SOL</v>
          </cell>
          <cell r="D42">
            <v>12.556449399672337</v>
          </cell>
          <cell r="E42">
            <v>16.522147114981276</v>
          </cell>
          <cell r="F42">
            <v>32.461641434762122</v>
          </cell>
          <cell r="G42">
            <v>58.124009833136583</v>
          </cell>
          <cell r="H42">
            <v>77.193809135724678</v>
          </cell>
          <cell r="I42">
            <v>83.132642442121778</v>
          </cell>
          <cell r="J42">
            <v>89.653304894774365</v>
          </cell>
          <cell r="K42">
            <v>97.292902775202535</v>
          </cell>
          <cell r="L42">
            <v>100.62621029708673</v>
          </cell>
          <cell r="M42">
            <v>103.14923851157978</v>
          </cell>
          <cell r="N42">
            <v>104.83829324705403</v>
          </cell>
          <cell r="O42">
            <v>108.57455946090369</v>
          </cell>
        </row>
        <row r="43">
          <cell r="A43" t="str">
            <v>IMPHFO1</v>
          </cell>
          <cell r="C43" t="str">
            <v>HFO</v>
          </cell>
          <cell r="D43">
            <v>2.7763695086620785</v>
          </cell>
          <cell r="E43">
            <v>2.4001311776989009</v>
          </cell>
          <cell r="F43">
            <v>1.1220541769459927E-3</v>
          </cell>
          <cell r="G43">
            <v>1.6999256353779111E-4</v>
          </cell>
          <cell r="H43">
            <v>1.2365630582927665E-4</v>
          </cell>
          <cell r="I43">
            <v>5.8358962389242766E-4</v>
          </cell>
          <cell r="J43">
            <v>4.2462273285254703E-4</v>
          </cell>
        </row>
        <row r="44">
          <cell r="A44" t="str">
            <v>RNWHYDD1</v>
          </cell>
          <cell r="C44" t="str">
            <v>HYDD</v>
          </cell>
          <cell r="D44">
            <v>66.745680058725839</v>
          </cell>
          <cell r="E44">
            <v>49.798799632544622</v>
          </cell>
          <cell r="F44">
            <v>68.75954374619964</v>
          </cell>
          <cell r="G44">
            <v>70.433369154031183</v>
          </cell>
          <cell r="H44">
            <v>71.581917357674428</v>
          </cell>
          <cell r="I44">
            <v>72.666362700381171</v>
          </cell>
          <cell r="J44">
            <v>73.751623294715202</v>
          </cell>
          <cell r="K44">
            <v>74.836043181597006</v>
          </cell>
          <cell r="L44">
            <v>74.836043941547828</v>
          </cell>
          <cell r="M44">
            <v>74.836048947307034</v>
          </cell>
          <cell r="N44">
            <v>74.836049004635157</v>
          </cell>
          <cell r="O44">
            <v>74.83604689428563</v>
          </cell>
        </row>
        <row r="45">
          <cell r="A45" t="str">
            <v>IMPKER</v>
          </cell>
          <cell r="C45" t="str">
            <v>KER</v>
          </cell>
          <cell r="D45">
            <v>1.1089812745874823</v>
          </cell>
          <cell r="E45">
            <v>1.4052074775623535</v>
          </cell>
          <cell r="F45">
            <v>1.8484589480245932</v>
          </cell>
          <cell r="G45">
            <v>2.5613763968794401</v>
          </cell>
          <cell r="H45">
            <v>2.3694451666298337</v>
          </cell>
          <cell r="I45">
            <v>2.1516818347325124</v>
          </cell>
          <cell r="J45">
            <v>1.9332023595093755</v>
          </cell>
          <cell r="L45">
            <v>9.9000658686973421E-5</v>
          </cell>
          <cell r="M45">
            <v>1.2276972819592031E-4</v>
          </cell>
          <cell r="N45">
            <v>1.0271618344032128E-4</v>
          </cell>
          <cell r="O45">
            <v>1.8882547035341119E-4</v>
          </cell>
        </row>
        <row r="46">
          <cell r="A46" t="str">
            <v>IMPBDS</v>
          </cell>
          <cell r="C46" t="str">
            <v>BDS</v>
          </cell>
          <cell r="D46">
            <v>2.2953986099501886</v>
          </cell>
          <cell r="E46">
            <v>2.3780127070995603</v>
          </cell>
          <cell r="F46">
            <v>4.0210234874107229</v>
          </cell>
          <cell r="G46">
            <v>4.5559377573747843</v>
          </cell>
          <cell r="H46">
            <v>4.3669616340840687</v>
          </cell>
          <cell r="I46">
            <v>4.3650151821036385</v>
          </cell>
          <cell r="J46">
            <v>4.365715105450187</v>
          </cell>
          <cell r="K46">
            <v>11.987554265602945</v>
          </cell>
          <cell r="L46">
            <v>8.3074861372351627</v>
          </cell>
          <cell r="M46">
            <v>7.1125626927046781</v>
          </cell>
          <cell r="N46">
            <v>6.3853218578128148</v>
          </cell>
          <cell r="O46">
            <v>3.1247116208161194</v>
          </cell>
        </row>
        <row r="47">
          <cell r="A47" t="str">
            <v>IMPCOA1</v>
          </cell>
          <cell r="C47" t="str">
            <v>COA</v>
          </cell>
          <cell r="D47">
            <v>3.6600022116351432</v>
          </cell>
          <cell r="E47">
            <v>3.5647169698523538</v>
          </cell>
          <cell r="F47">
            <v>0.30982378793926296</v>
          </cell>
          <cell r="G47">
            <v>5.4570704004918336E-4</v>
          </cell>
          <cell r="H47">
            <v>2.4056592133937384E-4</v>
          </cell>
          <cell r="I47">
            <v>4.4877285959406819E-4</v>
          </cell>
          <cell r="J47">
            <v>3.0544674452875664E-4</v>
          </cell>
          <cell r="K47">
            <v>1.6523490701011756E-4</v>
          </cell>
          <cell r="L47">
            <v>1.4946446470022901E-4</v>
          </cell>
          <cell r="M47">
            <v>1.5720536488797088E-4</v>
          </cell>
          <cell r="N47">
            <v>1.6407040159257595E-4</v>
          </cell>
          <cell r="O47">
            <v>7.6292597156592438E-5</v>
          </cell>
        </row>
        <row r="48">
          <cell r="A48" t="str">
            <v>IMPETH</v>
          </cell>
          <cell r="C48" t="str">
            <v>ETH</v>
          </cell>
          <cell r="D48">
            <v>4.4341501088865245</v>
          </cell>
          <cell r="E48">
            <v>4.3986150232189098</v>
          </cell>
          <cell r="F48">
            <v>4.4035545655409711</v>
          </cell>
          <cell r="G48">
            <v>2.8043683872571368</v>
          </cell>
          <cell r="H48">
            <v>1.4295807029149403</v>
          </cell>
          <cell r="I48">
            <v>0.58351207650704207</v>
          </cell>
          <cell r="J48">
            <v>2.9962999175790168</v>
          </cell>
          <cell r="K48">
            <v>1.5625575740792526</v>
          </cell>
          <cell r="L48">
            <v>1.3011709182666402</v>
          </cell>
          <cell r="M48">
            <v>1.1696392327222966</v>
          </cell>
          <cell r="N48">
            <v>1.0668064752406037</v>
          </cell>
          <cell r="O48">
            <v>0.90935916972320474</v>
          </cell>
        </row>
        <row r="49">
          <cell r="A49" t="str">
            <v>IMPELC_DE</v>
          </cell>
          <cell r="C49" t="str">
            <v>ELC_I-DE</v>
          </cell>
          <cell r="D49">
            <v>46.398476043052987</v>
          </cell>
          <cell r="E49">
            <v>28.781867820102132</v>
          </cell>
          <cell r="F49">
            <v>23.811590407601408</v>
          </cell>
          <cell r="G49">
            <v>29.643029103301121</v>
          </cell>
          <cell r="H49">
            <v>19.376908190921217</v>
          </cell>
          <cell r="I49">
            <v>24.861376434289909</v>
          </cell>
          <cell r="J49">
            <v>26.161008395125918</v>
          </cell>
          <cell r="K49">
            <v>12.029568859052024</v>
          </cell>
          <cell r="L49">
            <v>10.442263640210729</v>
          </cell>
          <cell r="M49">
            <v>6.8320457750297443</v>
          </cell>
          <cell r="N49">
            <v>5.3469693580751017</v>
          </cell>
          <cell r="O49">
            <v>5.2800531443856942</v>
          </cell>
        </row>
        <row r="50">
          <cell r="A50" t="str">
            <v>IMPELC_DE</v>
          </cell>
          <cell r="C50" t="str">
            <v>ELCS</v>
          </cell>
          <cell r="D50">
            <v>46.398476043052987</v>
          </cell>
          <cell r="E50">
            <v>28.781867820102132</v>
          </cell>
          <cell r="F50">
            <v>23.811590407601408</v>
          </cell>
          <cell r="G50">
            <v>29.643029103301121</v>
          </cell>
          <cell r="H50">
            <v>19.376908190921217</v>
          </cell>
          <cell r="I50">
            <v>24.861376434289909</v>
          </cell>
          <cell r="J50">
            <v>26.161008395125918</v>
          </cell>
          <cell r="K50">
            <v>12.029568859052024</v>
          </cell>
          <cell r="L50">
            <v>10.442263640210729</v>
          </cell>
          <cell r="M50">
            <v>6.8320457750297443</v>
          </cell>
          <cell r="N50">
            <v>5.3469693580751017</v>
          </cell>
          <cell r="O50">
            <v>5.2800531443856942</v>
          </cell>
        </row>
        <row r="51">
          <cell r="A51" t="str">
            <v>RNWWST1</v>
          </cell>
          <cell r="C51" t="str">
            <v>WSTREN</v>
          </cell>
          <cell r="D51">
            <v>34.100432347821069</v>
          </cell>
          <cell r="E51">
            <v>34.814593538693309</v>
          </cell>
          <cell r="F51">
            <v>34.814595266628288</v>
          </cell>
          <cell r="G51">
            <v>36.022211012278959</v>
          </cell>
          <cell r="H51">
            <v>36.022232707365312</v>
          </cell>
          <cell r="I51">
            <v>36.022496034023142</v>
          </cell>
          <cell r="J51">
            <v>39.86391888940696</v>
          </cell>
          <cell r="K51">
            <v>41.900492352840999</v>
          </cell>
          <cell r="L51">
            <v>42.695789384122257</v>
          </cell>
          <cell r="M51">
            <v>42.982839404579217</v>
          </cell>
          <cell r="N51">
            <v>43.269853436046112</v>
          </cell>
          <cell r="O51">
            <v>43.524395195691845</v>
          </cell>
        </row>
        <row r="52">
          <cell r="A52" t="str">
            <v>IMPNGA1</v>
          </cell>
          <cell r="C52" t="str">
            <v>NGA</v>
          </cell>
          <cell r="D52">
            <v>116.98756717911843</v>
          </cell>
          <cell r="E52">
            <v>106.72000026745562</v>
          </cell>
          <cell r="F52">
            <v>111.28647204960824</v>
          </cell>
          <cell r="G52">
            <v>105.19315876956256</v>
          </cell>
          <cell r="H52">
            <v>91.794362509963591</v>
          </cell>
          <cell r="I52">
            <v>91.803589071545289</v>
          </cell>
          <cell r="J52">
            <v>73.105849245082069</v>
          </cell>
          <cell r="K52">
            <v>21.978837843525582</v>
          </cell>
          <cell r="L52">
            <v>9.4583247263384163</v>
          </cell>
          <cell r="M52">
            <v>4.5697772524333216</v>
          </cell>
          <cell r="N52">
            <v>2.8386064341448431</v>
          </cell>
          <cell r="O52">
            <v>3.297111896742077E-3</v>
          </cell>
        </row>
        <row r="53">
          <cell r="A53" t="str">
            <v>IMPELC_IT</v>
          </cell>
          <cell r="C53" t="str">
            <v>ELC_I-IT</v>
          </cell>
          <cell r="D53">
            <v>6.7990981494712903</v>
          </cell>
          <cell r="E53">
            <v>1.6064912364868237E-4</v>
          </cell>
          <cell r="F53">
            <v>1.4346664481234997E-4</v>
          </cell>
          <cell r="G53">
            <v>6.6246476096522275E-5</v>
          </cell>
          <cell r="H53">
            <v>9.6596302775966823E-5</v>
          </cell>
          <cell r="I53">
            <v>1.1040324108097424E-4</v>
          </cell>
          <cell r="J53">
            <v>1.1129109634370296E-4</v>
          </cell>
          <cell r="K53">
            <v>1.0061068589067583E-4</v>
          </cell>
          <cell r="L53">
            <v>8.9389386843128786E-5</v>
          </cell>
          <cell r="M53">
            <v>1.0430528994525941E-4</v>
          </cell>
          <cell r="N53">
            <v>1.0074569518445754E-4</v>
          </cell>
          <cell r="O53">
            <v>1.7394062212064813E-4</v>
          </cell>
        </row>
        <row r="54">
          <cell r="A54" t="str">
            <v>IMPELC_IT</v>
          </cell>
          <cell r="C54" t="str">
            <v>ELCS</v>
          </cell>
          <cell r="D54">
            <v>6.7990981494712903</v>
          </cell>
          <cell r="E54">
            <v>1.6064912364868237E-4</v>
          </cell>
          <cell r="F54">
            <v>1.4346664481234997E-4</v>
          </cell>
          <cell r="G54">
            <v>6.6246476096522275E-5</v>
          </cell>
          <cell r="H54">
            <v>9.6596302775966823E-5</v>
          </cell>
          <cell r="I54">
            <v>1.1040324108097424E-4</v>
          </cell>
          <cell r="J54">
            <v>1.1129109634370296E-4</v>
          </cell>
          <cell r="K54">
            <v>1.0061068589067583E-4</v>
          </cell>
          <cell r="L54">
            <v>8.9389386843128786E-5</v>
          </cell>
          <cell r="M54">
            <v>1.0430528994525941E-4</v>
          </cell>
          <cell r="N54">
            <v>1.0074569518445754E-4</v>
          </cell>
          <cell r="O54">
            <v>1.7394062212064813E-4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3.268206514928337</v>
          </cell>
          <cell r="E4">
            <v>3.8319828219456928</v>
          </cell>
          <cell r="F4">
            <v>3.7299695656712744</v>
          </cell>
          <cell r="G4">
            <v>3.8831566318464632</v>
          </cell>
          <cell r="H4">
            <v>4.02146741114852</v>
          </cell>
          <cell r="I4">
            <v>4.1342135805108784</v>
          </cell>
          <cell r="J4">
            <v>4.226072806044229</v>
          </cell>
          <cell r="K4">
            <v>4.3121143884379833</v>
          </cell>
          <cell r="L4">
            <v>4.3747963416218276</v>
          </cell>
          <cell r="M4">
            <v>4.4460339035511716</v>
          </cell>
          <cell r="N4">
            <v>4.4462663934571065</v>
          </cell>
          <cell r="O4">
            <v>4.4462740769372839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3.268206514928337</v>
          </cell>
          <cell r="E5">
            <v>3.8319828219456928</v>
          </cell>
          <cell r="F5">
            <v>3.7299695656712744</v>
          </cell>
          <cell r="G5">
            <v>3.8831566318464632</v>
          </cell>
          <cell r="H5">
            <v>4.02146741114852</v>
          </cell>
          <cell r="I5">
            <v>4.1342135805108784</v>
          </cell>
          <cell r="J5">
            <v>4.226072806044229</v>
          </cell>
          <cell r="K5">
            <v>4.3121143884379833</v>
          </cell>
          <cell r="L5">
            <v>4.3747963416218276</v>
          </cell>
          <cell r="M5">
            <v>4.4460339035511716</v>
          </cell>
          <cell r="N5">
            <v>4.4462663934571065</v>
          </cell>
          <cell r="O5">
            <v>4.4462740769372839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5.3095774023307731E-6</v>
          </cell>
          <cell r="F6">
            <v>2.1084493447420002E-3</v>
          </cell>
          <cell r="G6">
            <v>2.7766976895324154E-3</v>
          </cell>
          <cell r="H6">
            <v>2.4296944137834156E-3</v>
          </cell>
          <cell r="I6">
            <v>2.9261584366363099E-3</v>
          </cell>
          <cell r="J6">
            <v>1.7589838507661142E-3</v>
          </cell>
          <cell r="K6">
            <v>2.2971041114312404E-3</v>
          </cell>
          <cell r="L6">
            <v>2.2234846988236903E-3</v>
          </cell>
          <cell r="M6">
            <v>1.6802390867664071E-4</v>
          </cell>
          <cell r="N6">
            <v>7.5417828020855508E-5</v>
          </cell>
          <cell r="O6">
            <v>2.1182076534315394E-4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2.9612624267442856E-7</v>
          </cell>
          <cell r="F7">
            <v>2.1039952801437545E-3</v>
          </cell>
          <cell r="G7">
            <v>2.7718332079647956E-3</v>
          </cell>
          <cell r="H7">
            <v>2.4266782938102984E-3</v>
          </cell>
          <cell r="I7">
            <v>2.9238784726598236E-3</v>
          </cell>
          <cell r="J7">
            <v>1.7535344870458231E-3</v>
          </cell>
          <cell r="K7">
            <v>2.2916334075961161E-3</v>
          </cell>
          <cell r="L7">
            <v>2.2215464666867305E-3</v>
          </cell>
          <cell r="M7">
            <v>1.6159167276824074E-4</v>
          </cell>
          <cell r="N7">
            <v>7.1528950379870583E-5</v>
          </cell>
          <cell r="O7">
            <v>2.0454452710643622E-4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1.38817387984487E-6</v>
          </cell>
          <cell r="E8">
            <v>3.2418723505012398E-4</v>
          </cell>
          <cell r="F8">
            <v>4.6535466764633598E-5</v>
          </cell>
          <cell r="G8">
            <v>6.2618879217826205E-5</v>
          </cell>
          <cell r="H8">
            <v>9.4999513966837897E-5</v>
          </cell>
          <cell r="I8">
            <v>2.7559630152196698E-4</v>
          </cell>
          <cell r="J8">
            <v>4.2499532494715999E-5</v>
          </cell>
          <cell r="K8">
            <v>3.2897198384512397E-5</v>
          </cell>
          <cell r="L8">
            <v>3.13158732763393E-4</v>
          </cell>
          <cell r="M8">
            <v>2.3700085584889401E-7</v>
          </cell>
          <cell r="N8">
            <v>1.13487168929757E-4</v>
          </cell>
          <cell r="O8">
            <v>1.4498297459734999E-6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1.38817387984487E-6</v>
          </cell>
          <cell r="E9">
            <v>3.2557540892996897E-4</v>
          </cell>
          <cell r="F9">
            <v>3.7211087569460303E-4</v>
          </cell>
          <cell r="G9">
            <v>4.3472975491242897E-4</v>
          </cell>
          <cell r="H9">
            <v>3.7060918089125102E-4</v>
          </cell>
          <cell r="I9">
            <v>4.3107395511986902E-4</v>
          </cell>
          <cell r="J9">
            <v>4.13095347983521E-4</v>
          </cell>
          <cell r="K9">
            <v>3.50993032401196E-4</v>
          </cell>
          <cell r="L9">
            <v>4.2527096545705702E-4</v>
          </cell>
          <cell r="M9">
            <v>3.4629293200375401E-4</v>
          </cell>
          <cell r="N9">
            <v>3.3343411205991898E-4</v>
          </cell>
          <cell r="O9">
            <v>1.15173999531579E-4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2.97361064354193E-2</v>
          </cell>
          <cell r="G10">
            <v>2.68810447689911E-2</v>
          </cell>
          <cell r="H10">
            <v>0.28827713099596602</v>
          </cell>
          <cell r="I10">
            <v>19.9068946366503</v>
          </cell>
          <cell r="J10">
            <v>19.094469621856401</v>
          </cell>
          <cell r="K10">
            <v>18.6908211531237</v>
          </cell>
          <cell r="L10">
            <v>0.11469199306349701</v>
          </cell>
          <cell r="M10">
            <v>2.5916065442472699E-2</v>
          </cell>
          <cell r="N10">
            <v>2.5752822775711701E-2</v>
          </cell>
          <cell r="O10">
            <v>2.5748870261840199E-2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1.0544718594120296E-3</v>
          </cell>
          <cell r="G11">
            <v>9.9135767942378676E-4</v>
          </cell>
          <cell r="H11">
            <v>1.0989287795058989E-2</v>
          </cell>
          <cell r="I11">
            <v>0.78356925697453439</v>
          </cell>
          <cell r="J11">
            <v>0.77190409109632208</v>
          </cell>
          <cell r="K11">
            <v>0.77547023933172921</v>
          </cell>
          <cell r="L11">
            <v>4.7584975845493243E-3</v>
          </cell>
          <cell r="M11">
            <v>1.0752410130387604E-3</v>
          </cell>
          <cell r="N11">
            <v>1.0684681789922953E-3</v>
          </cell>
          <cell r="O11">
            <v>1.0683041917146472E-3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5.2723592970601489E-4</v>
          </cell>
          <cell r="G12">
            <v>4.7661426895374365E-4</v>
          </cell>
          <cell r="H12">
            <v>5.1112966488646413E-3</v>
          </cell>
          <cell r="I12">
            <v>0.35295912476330393</v>
          </cell>
          <cell r="J12">
            <v>0.33855442591943952</v>
          </cell>
          <cell r="K12">
            <v>0.3313975381759523</v>
          </cell>
          <cell r="L12">
            <v>2.0335459763031294E-3</v>
          </cell>
          <cell r="M12">
            <v>4.5950470642682043E-4</v>
          </cell>
          <cell r="N12">
            <v>4.5661033290269053E-4</v>
          </cell>
          <cell r="O12">
            <v>4.5654025286950731E-4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1.0544718594120296E-3</v>
          </cell>
          <cell r="G13">
            <v>9.9135767942378676E-4</v>
          </cell>
          <cell r="H13">
            <v>1.0989287795058989E-2</v>
          </cell>
          <cell r="I13">
            <v>0.78356925697453439</v>
          </cell>
          <cell r="J13">
            <v>0.77190409109632208</v>
          </cell>
          <cell r="K13">
            <v>0.77547023933172921</v>
          </cell>
          <cell r="L13">
            <v>4.7584975845493243E-3</v>
          </cell>
          <cell r="M13">
            <v>1.0752410130387604E-3</v>
          </cell>
          <cell r="N13">
            <v>1.0684681789922953E-3</v>
          </cell>
          <cell r="O13">
            <v>1.0683041917146472E-3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9.2892070635268594E-8</v>
          </cell>
          <cell r="F14">
            <v>8.2220303520841702E-5</v>
          </cell>
          <cell r="G14">
            <v>1.52509657800621E-7</v>
          </cell>
          <cell r="H14">
            <v>7.25150953920519E-4</v>
          </cell>
          <cell r="I14">
            <v>5.6498997449952397E-2</v>
          </cell>
          <cell r="J14">
            <v>1.5074099107516899E-7</v>
          </cell>
          <cell r="K14">
            <v>5.4200628005258801E-7</v>
          </cell>
          <cell r="L14">
            <v>1.5299006056150899E-7</v>
          </cell>
          <cell r="M14">
            <v>1.01445489154564E-4</v>
          </cell>
          <cell r="N14">
            <v>1.7723224161381E-6</v>
          </cell>
          <cell r="O14">
            <v>2.4108503450245401E-5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9.2892070635268594E-8</v>
          </cell>
          <cell r="F15">
            <v>8.2297646380732781E-5</v>
          </cell>
          <cell r="G15">
            <v>8.2418950964902035E-5</v>
          </cell>
          <cell r="H15">
            <v>8.0749763229613701E-4</v>
          </cell>
          <cell r="I15">
            <v>5.7241422124087768E-2</v>
          </cell>
          <cell r="J15">
            <v>5.7224150015524756E-2</v>
          </cell>
          <cell r="K15">
            <v>5.649961563853257E-2</v>
          </cell>
          <cell r="L15">
            <v>5.6265279553268863E-4</v>
          </cell>
          <cell r="M15">
            <v>1.0200550049454062E-4</v>
          </cell>
          <cell r="N15">
            <v>1.0328323784427349E-4</v>
          </cell>
          <cell r="O15">
            <v>1.2718543528831083E-4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0.46151818048190735</v>
          </cell>
          <cell r="E16">
            <v>0.54457500829522953</v>
          </cell>
          <cell r="F16">
            <v>0.5445752655452929</v>
          </cell>
          <cell r="G16">
            <v>0.54457924753682097</v>
          </cell>
          <cell r="H16">
            <v>0.54458069962323785</v>
          </cell>
          <cell r="I16">
            <v>0.54458203099896008</v>
          </cell>
          <cell r="J16">
            <v>0.54458399705207261</v>
          </cell>
          <cell r="K16">
            <v>0.54458684848244576</v>
          </cell>
          <cell r="L16">
            <v>0.54458765738527648</v>
          </cell>
          <cell r="M16">
            <v>0.54459344729465275</v>
          </cell>
          <cell r="N16">
            <v>0.5445978189791183</v>
          </cell>
          <cell r="O16">
            <v>0.54460284383901136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0.46151818048190735</v>
          </cell>
          <cell r="E17">
            <v>0.54457500829522953</v>
          </cell>
          <cell r="F17">
            <v>0.5445752655452929</v>
          </cell>
          <cell r="G17">
            <v>0.54457924753682097</v>
          </cell>
          <cell r="H17">
            <v>0.54458069962323785</v>
          </cell>
          <cell r="I17">
            <v>0.54458203099896008</v>
          </cell>
          <cell r="J17">
            <v>0.54458399705207261</v>
          </cell>
          <cell r="K17">
            <v>0.54458684848244576</v>
          </cell>
          <cell r="L17">
            <v>0.54458765738527648</v>
          </cell>
          <cell r="M17">
            <v>0.54459344729465275</v>
          </cell>
          <cell r="N17">
            <v>0.5445978189791183</v>
          </cell>
          <cell r="O17">
            <v>0.54460284383901136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0.62578736336529794</v>
          </cell>
          <cell r="E18">
            <v>0.73757337466622475</v>
          </cell>
          <cell r="F18">
            <v>0.73632711961053732</v>
          </cell>
          <cell r="G18">
            <v>0.73426415398223044</v>
          </cell>
          <cell r="H18">
            <v>0.73220934403124494</v>
          </cell>
          <cell r="I18">
            <v>0.73016585161871739</v>
          </cell>
          <cell r="J18">
            <v>0.7281345921587612</v>
          </cell>
          <cell r="K18">
            <v>0.72611579797659542</v>
          </cell>
          <cell r="L18">
            <v>0.7261168765137016</v>
          </cell>
          <cell r="M18">
            <v>0.72612459639287086</v>
          </cell>
          <cell r="N18">
            <v>0.7261304253054911</v>
          </cell>
          <cell r="O18">
            <v>0.72613712511868134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8.0728546444115493E-3</v>
          </cell>
          <cell r="F19">
            <v>6.7749033704610801E-6</v>
          </cell>
          <cell r="G19">
            <v>3.3550262300390799E-3</v>
          </cell>
          <cell r="H19">
            <v>2.5323718770361301E-2</v>
          </cell>
          <cell r="I19">
            <v>1.3175760052369E-2</v>
          </cell>
          <cell r="J19">
            <v>1.61000967671196E-3</v>
          </cell>
          <cell r="K19">
            <v>2.4058036905929399E-2</v>
          </cell>
          <cell r="L19">
            <v>1.61468031304388E-2</v>
          </cell>
          <cell r="M19">
            <v>1.79514287745694E-3</v>
          </cell>
          <cell r="N19">
            <v>2.5088401736340998E-2</v>
          </cell>
          <cell r="O19">
            <v>8.5134113473626198E-3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3.793325576736941E-2</v>
          </cell>
          <cell r="F20">
            <v>3.7938592155153529E-2</v>
          </cell>
          <cell r="G20">
            <v>4.1292262069550799E-2</v>
          </cell>
          <cell r="H20">
            <v>4.0559228238869274E-2</v>
          </cell>
          <cell r="I20">
            <v>4.1214006654282251E-2</v>
          </cell>
          <cell r="J20">
            <v>4.0106711730270216E-2</v>
          </cell>
          <cell r="K20">
            <v>3.8839383921160681E-2</v>
          </cell>
          <cell r="L20">
            <v>4.3621041583054944E-2</v>
          </cell>
          <cell r="M20">
            <v>4.1994971515482815E-2</v>
          </cell>
          <cell r="N20">
            <v>4.2165496911366222E-2</v>
          </cell>
          <cell r="O20">
            <v>3.5390016592270271E-2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7.2558069560611793E-5</v>
          </cell>
          <cell r="H21">
            <v>1.122904704741459E-4</v>
          </cell>
          <cell r="I21">
            <v>4.4689901437219197E-4</v>
          </cell>
          <cell r="J21">
            <v>4.3808706851131813E-4</v>
          </cell>
          <cell r="K21">
            <v>6.7524918455609442E-4</v>
          </cell>
          <cell r="L21">
            <v>3.7316224352503273E-4</v>
          </cell>
          <cell r="M21">
            <v>2.7102344548718811E-4</v>
          </cell>
          <cell r="N21">
            <v>1.6508253244608865E-4</v>
          </cell>
          <cell r="O21">
            <v>4.9298015551051653E-4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7.2592692259718908E-5</v>
          </cell>
          <cell r="H22">
            <v>1.1234163136116344E-4</v>
          </cell>
          <cell r="I22">
            <v>4.47054365840023E-4</v>
          </cell>
          <cell r="J22">
            <v>4.3820910321739525E-4</v>
          </cell>
          <cell r="K22">
            <v>6.747101313232147E-4</v>
          </cell>
          <cell r="L22">
            <v>3.7312222863379531E-4</v>
          </cell>
          <cell r="M22">
            <v>2.7095071273989564E-4</v>
          </cell>
          <cell r="N22">
            <v>1.6481549614057127E-4</v>
          </cell>
          <cell r="O22">
            <v>4.9267858757669799E-4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1.4457704777987409E-4</v>
          </cell>
          <cell r="H23">
            <v>2.2387257594916693E-4</v>
          </cell>
          <cell r="I23">
            <v>8.92800435592877E-4</v>
          </cell>
          <cell r="J23">
            <v>8.7462107415730726E-4</v>
          </cell>
          <cell r="K23">
            <v>1.3476524047008433E-3</v>
          </cell>
          <cell r="L23">
            <v>7.4528899905721389E-4</v>
          </cell>
          <cell r="M23">
            <v>5.399030977204616E-4</v>
          </cell>
          <cell r="N23">
            <v>3.2850283516112894E-4</v>
          </cell>
          <cell r="O23">
            <v>9.8337919400175145E-4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0.5204706299211812</v>
          </cell>
          <cell r="E24">
            <v>0.59724069873080954</v>
          </cell>
          <cell r="F24">
            <v>0.33947705605797729</v>
          </cell>
          <cell r="G24">
            <v>0.29234218364085102</v>
          </cell>
          <cell r="H24">
            <v>0.24280233650338054</v>
          </cell>
          <cell r="I24">
            <v>0.19326652694780516</v>
          </cell>
          <cell r="J24">
            <v>0.16808934394788119</v>
          </cell>
          <cell r="K24">
            <v>0.18860632897954058</v>
          </cell>
          <cell r="L24">
            <v>0.15020951041389854</v>
          </cell>
          <cell r="M24">
            <v>0.12398710586009559</v>
          </cell>
          <cell r="N24">
            <v>0.12247823520519859</v>
          </cell>
          <cell r="O24">
            <v>9.6236608091638934E-2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1.0409412598423622</v>
          </cell>
          <cell r="E25">
            <v>1.1944813974616189</v>
          </cell>
          <cell r="F25">
            <v>0.67895411211595458</v>
          </cell>
          <cell r="G25">
            <v>0.58468436728170214</v>
          </cell>
          <cell r="H25">
            <v>0.48560467300676091</v>
          </cell>
          <cell r="I25">
            <v>0.38653305389561043</v>
          </cell>
          <cell r="J25">
            <v>0.33617868789576238</v>
          </cell>
          <cell r="K25">
            <v>0.37721265795908115</v>
          </cell>
          <cell r="L25">
            <v>0.30041902082779737</v>
          </cell>
          <cell r="M25">
            <v>0.24797421172019107</v>
          </cell>
          <cell r="N25">
            <v>0.24495647041039714</v>
          </cell>
          <cell r="O25">
            <v>0.19247321618327795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5.1125416478568497E-3</v>
          </cell>
          <cell r="F26">
            <v>6.0240303044687701E-8</v>
          </cell>
          <cell r="G26">
            <v>1.6209332521521499E-7</v>
          </cell>
          <cell r="H26">
            <v>6.3256050843913999E-3</v>
          </cell>
          <cell r="I26">
            <v>6.8880820637062697E-3</v>
          </cell>
          <cell r="J26">
            <v>7.2556890784248E-7</v>
          </cell>
          <cell r="K26">
            <v>6.0135148390324401E-3</v>
          </cell>
          <cell r="L26">
            <v>3.2004801877165202E-3</v>
          </cell>
          <cell r="M26">
            <v>2.0878626518799801E-6</v>
          </cell>
          <cell r="N26">
            <v>5.1293655164763802E-3</v>
          </cell>
          <cell r="O26">
            <v>1.4665872973186E-3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4.0434535467581044E-2</v>
          </cell>
          <cell r="F27">
            <v>4.0430841217555039E-2</v>
          </cell>
          <cell r="G27">
            <v>4.0426598439895156E-2</v>
          </cell>
          <cell r="H27">
            <v>1.8102913220121083E-2</v>
          </cell>
          <cell r="I27">
            <v>1.3213735128141441E-2</v>
          </cell>
          <cell r="J27">
            <v>1.3214199773453899E-2</v>
          </cell>
          <cell r="K27">
            <v>1.2902088453707791E-2</v>
          </cell>
          <cell r="L27">
            <v>1.0272810991193601E-2</v>
          </cell>
          <cell r="M27">
            <v>9.2155171359981063E-3</v>
          </cell>
          <cell r="N27">
            <v>8.3820442122488729E-3</v>
          </cell>
          <cell r="O27">
            <v>6.5978199555546046E-3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4.3871555225242238</v>
          </cell>
          <cell r="E28">
            <v>4.3871068369436825</v>
          </cell>
          <cell r="F28">
            <v>4.3471124350040027</v>
          </cell>
          <cell r="G28">
            <v>4.575782204615547</v>
          </cell>
          <cell r="H28">
            <v>3.374666371103777</v>
          </cell>
          <cell r="I28">
            <v>2.7905099275009793</v>
          </cell>
          <cell r="J28">
            <v>2.4253417124609919</v>
          </cell>
          <cell r="K28">
            <v>2.8497199116442848</v>
          </cell>
          <cell r="L28">
            <v>2.3028163505806041</v>
          </cell>
          <cell r="M28">
            <v>1.7512114005189561</v>
          </cell>
          <cell r="N28">
            <v>1.7255647351919194</v>
          </cell>
          <cell r="O28">
            <v>1.5062485278496127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6.0932715590614208</v>
          </cell>
          <cell r="E29">
            <v>6.0932039401995537</v>
          </cell>
          <cell r="F29">
            <v>6.0376561597277849</v>
          </cell>
          <cell r="G29">
            <v>6.3552530619660415</v>
          </cell>
          <cell r="H29">
            <v>4.6870366265330237</v>
          </cell>
          <cell r="I29">
            <v>3.8757082326402466</v>
          </cell>
          <cell r="J29">
            <v>3.3685301561958223</v>
          </cell>
          <cell r="K29">
            <v>3.9579443217281742</v>
          </cell>
          <cell r="L29">
            <v>3.1983560424730642</v>
          </cell>
          <cell r="M29">
            <v>2.4322380562763279</v>
          </cell>
          <cell r="N29">
            <v>2.3966176877665566</v>
          </cell>
          <cell r="O29">
            <v>2.0920118442355724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1.3539245789711299E-7</v>
          </cell>
          <cell r="F30">
            <v>4.4572537285785098E-8</v>
          </cell>
          <cell r="G30">
            <v>3.3380633769536802E-2</v>
          </cell>
          <cell r="H30">
            <v>0.147982321612774</v>
          </cell>
          <cell r="I30">
            <v>5.0825668870726599E-2</v>
          </cell>
          <cell r="J30">
            <v>1.11248942778171E-7</v>
          </cell>
          <cell r="K30">
            <v>0.17980789310344999</v>
          </cell>
          <cell r="L30">
            <v>1.97081936275422E-7</v>
          </cell>
          <cell r="M30">
            <v>2.3049674616317E-7</v>
          </cell>
          <cell r="N30">
            <v>0.109564552030202</v>
          </cell>
          <cell r="O30">
            <v>1.3360970221171E-2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0.35442817296088058</v>
          </cell>
          <cell r="F31">
            <v>0.35442791837852111</v>
          </cell>
          <cell r="G31">
            <v>0.38780833158036554</v>
          </cell>
          <cell r="H31">
            <v>0.2732782645937426</v>
          </cell>
          <cell r="I31">
            <v>0.22583799814181249</v>
          </cell>
          <cell r="J31">
            <v>0.19880682178772424</v>
          </cell>
          <cell r="K31">
            <v>0.23063359551905724</v>
          </cell>
          <cell r="L31">
            <v>0.1876176305656769</v>
          </cell>
          <cell r="M31">
            <v>0.17980780936850174</v>
          </cell>
          <cell r="N31">
            <v>0.14141261519716178</v>
          </cell>
          <cell r="O31">
            <v>0.12292563851263592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0.46997141739737536</v>
          </cell>
          <cell r="J32">
            <v>0.52386557585158167</v>
          </cell>
          <cell r="K32">
            <v>0.5278760113351102</v>
          </cell>
          <cell r="L32">
            <v>0.57864295817696887</v>
          </cell>
          <cell r="M32">
            <v>2.5509323524660021</v>
          </cell>
          <cell r="N32">
            <v>2.5511875380299012</v>
          </cell>
          <cell r="O32">
            <v>2.549679614586525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0.47471860343169231</v>
          </cell>
          <cell r="J33">
            <v>0.5291571473248301</v>
          </cell>
          <cell r="K33">
            <v>0.53320809225768706</v>
          </cell>
          <cell r="L33">
            <v>0.58448783654239322</v>
          </cell>
          <cell r="M33">
            <v>2.5766993459252538</v>
          </cell>
          <cell r="N33">
            <v>2.5769571091211123</v>
          </cell>
          <cell r="O33">
            <v>2.5754339541278055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2.14785049384571E-7</v>
          </cell>
          <cell r="H34">
            <v>5.6976999957640396E-7</v>
          </cell>
          <cell r="I34">
            <v>2.9207160771861099E-2</v>
          </cell>
          <cell r="J34">
            <v>1.02456369450908E-5</v>
          </cell>
          <cell r="K34">
            <v>3.9809238478715299E-3</v>
          </cell>
          <cell r="L34">
            <v>1.02902490223418E-2</v>
          </cell>
          <cell r="M34">
            <v>0.106974758373999</v>
          </cell>
          <cell r="N34">
            <v>2.7490126057566001E-2</v>
          </cell>
          <cell r="O34">
            <v>1.6628930945884899E-5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2.14785049384571E-7</v>
          </cell>
          <cell r="H35">
            <v>7.8455504896097504E-7</v>
          </cell>
          <cell r="I35">
            <v>2.9207945326910099E-2</v>
          </cell>
          <cell r="J35">
            <v>2.9218190963855199E-2</v>
          </cell>
          <cell r="K35">
            <v>3.3199114811726702E-2</v>
          </cell>
          <cell r="L35">
            <v>4.3489363834068498E-2</v>
          </cell>
          <cell r="M35">
            <v>0.15046412220806701</v>
          </cell>
          <cell r="N35">
            <v>0.17795418017583201</v>
          </cell>
          <cell r="O35">
            <v>0.17797066241153001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6.1735450085785244</v>
          </cell>
          <cell r="E36">
            <v>6.9480655393936877</v>
          </cell>
          <cell r="F36">
            <v>6.8865638011843595</v>
          </cell>
          <cell r="G36">
            <v>5.3644009951515654</v>
          </cell>
          <cell r="H36">
            <v>5.1470430178732647</v>
          </cell>
          <cell r="I36">
            <v>5.4648510867529705</v>
          </cell>
          <cell r="J36">
            <v>3.4754824644026123</v>
          </cell>
          <cell r="K36">
            <v>2.879804549692714</v>
          </cell>
          <cell r="L36">
            <v>0.40863373706487338</v>
          </cell>
          <cell r="M36">
            <v>0.41128483541797234</v>
          </cell>
          <cell r="N36">
            <v>0.41139747752444766</v>
          </cell>
          <cell r="O36">
            <v>0.41155851467564825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8.5743680674701714</v>
          </cell>
          <cell r="E37">
            <v>9.650091026935657</v>
          </cell>
          <cell r="F37">
            <v>9.5646719460893959</v>
          </cell>
          <cell r="G37">
            <v>7.450556937710509</v>
          </cell>
          <cell r="H37">
            <v>7.1486708581573115</v>
          </cell>
          <cell r="I37">
            <v>7.5900709538235622</v>
          </cell>
          <cell r="J37">
            <v>4.8270589783369635</v>
          </cell>
          <cell r="K37">
            <v>3.9997285412398838</v>
          </cell>
          <cell r="L37">
            <v>0.56754685703454644</v>
          </cell>
          <cell r="M37">
            <v>0.57122893808051745</v>
          </cell>
          <cell r="N37">
            <v>0.57138538545062212</v>
          </cell>
          <cell r="O37">
            <v>0.57160904816062219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1.45030660457402E-6</v>
          </cell>
          <cell r="E38">
            <v>5.8660527267870598E-2</v>
          </cell>
          <cell r="F38">
            <v>4.6345448803088802E-7</v>
          </cell>
          <cell r="G38">
            <v>7.1812928332073197E-4</v>
          </cell>
          <cell r="H38">
            <v>0.244744023485925</v>
          </cell>
          <cell r="I38">
            <v>0.17893493283276601</v>
          </cell>
          <cell r="J38">
            <v>7.8449088658727498E-7</v>
          </cell>
          <cell r="K38">
            <v>4.46495487632729E-2</v>
          </cell>
          <cell r="L38">
            <v>6.6910646733282903E-7</v>
          </cell>
          <cell r="M38">
            <v>2.2593314754624199E-6</v>
          </cell>
          <cell r="N38">
            <v>2.4499409159537001E-2</v>
          </cell>
          <cell r="O38">
            <v>4.5895292679888802E-2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0.47842172812371658</v>
          </cell>
          <cell r="E39">
            <v>0.53708221473871931</v>
          </cell>
          <cell r="F39">
            <v>0.53708087849987929</v>
          </cell>
          <cell r="G39">
            <v>0.53779775758457937</v>
          </cell>
          <cell r="H39">
            <v>0.39958686791309983</v>
          </cell>
          <cell r="I39">
            <v>0.42426018844716723</v>
          </cell>
          <cell r="J39">
            <v>0.3449004402555193</v>
          </cell>
          <cell r="K39">
            <v>0.22358490836684877</v>
          </cell>
          <cell r="L39">
            <v>6.6819280314857288E-2</v>
          </cell>
          <cell r="M39">
            <v>4.4649578429762957E-2</v>
          </cell>
          <cell r="N39">
            <v>3.240900983112871E-2</v>
          </cell>
          <cell r="O39">
            <v>7.0395457394398925E-2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5.1850556080557606</v>
          </cell>
          <cell r="E40">
            <v>5.5675583737774224</v>
          </cell>
          <cell r="F40">
            <v>5.6974179142046069</v>
          </cell>
          <cell r="G40">
            <v>6.8253801353473786</v>
          </cell>
          <cell r="H40">
            <v>6.5010652496350296</v>
          </cell>
          <cell r="I40">
            <v>9.2665185225161846</v>
          </cell>
          <cell r="J40">
            <v>12.876260712837095</v>
          </cell>
          <cell r="K40">
            <v>12.650670668703471</v>
          </cell>
          <cell r="L40">
            <v>12.553703145733373</v>
          </cell>
          <cell r="M40">
            <v>12.500880635551757</v>
          </cell>
          <cell r="N40">
            <v>12.918690968091751</v>
          </cell>
          <cell r="O40">
            <v>12.92854884137429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5.1850556080557606</v>
          </cell>
          <cell r="E41">
            <v>5.5675583737774224</v>
          </cell>
          <cell r="F41">
            <v>5.6974179142046069</v>
          </cell>
          <cell r="G41">
            <v>6.8253801353473786</v>
          </cell>
          <cell r="H41">
            <v>6.5010652496350296</v>
          </cell>
          <cell r="I41">
            <v>9.2665185225161846</v>
          </cell>
          <cell r="J41">
            <v>12.876260712837095</v>
          </cell>
          <cell r="K41">
            <v>12.650670668703471</v>
          </cell>
          <cell r="L41">
            <v>12.553703145733373</v>
          </cell>
          <cell r="M41">
            <v>12.500880635551757</v>
          </cell>
          <cell r="N41">
            <v>12.918690968091751</v>
          </cell>
          <cell r="O41">
            <v>12.92854884137429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5.6086411508145284</v>
          </cell>
          <cell r="E42">
            <v>6.0095203501743857</v>
          </cell>
          <cell r="F42">
            <v>6.1300358999784343</v>
          </cell>
          <cell r="G42">
            <v>7.3047408132158269</v>
          </cell>
          <cell r="H42">
            <v>6.9209818014004219</v>
          </cell>
          <cell r="I42">
            <v>9.813344786400922</v>
          </cell>
          <cell r="J42">
            <v>13.594905929398577</v>
          </cell>
          <cell r="K42">
            <v>13.316495440740495</v>
          </cell>
          <cell r="L42">
            <v>13.214424363929851</v>
          </cell>
          <cell r="M42">
            <v>13.158821721633421</v>
          </cell>
          <cell r="N42">
            <v>13.598622071675535</v>
          </cell>
          <cell r="O42">
            <v>13.608998780393989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1.4779717964906401E-2</v>
          </cell>
          <cell r="F43">
            <v>9.2790307391635393E-2</v>
          </cell>
          <cell r="G43">
            <v>1.5820879167385699E-2</v>
          </cell>
          <cell r="H43">
            <v>0.25118315969868099</v>
          </cell>
          <cell r="I43">
            <v>0.35085226573078698</v>
          </cell>
          <cell r="J43">
            <v>0.35312698987851499</v>
          </cell>
          <cell r="K43">
            <v>0.26616717909375298</v>
          </cell>
          <cell r="L43">
            <v>0.35795399197028999</v>
          </cell>
          <cell r="M43">
            <v>0.336530046701844</v>
          </cell>
          <cell r="N43">
            <v>0.37634050400969099</v>
          </cell>
          <cell r="O43">
            <v>0.30445383719470298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0.39740176764846841</v>
          </cell>
          <cell r="F44">
            <v>0.47987124271416803</v>
          </cell>
          <cell r="G44">
            <v>0.39748064464631</v>
          </cell>
          <cell r="H44">
            <v>0.39383608164496697</v>
          </cell>
          <cell r="I44">
            <v>0.60956994725742075</v>
          </cell>
          <cell r="J44">
            <v>0.931590443655121</v>
          </cell>
          <cell r="K44">
            <v>0.92233125827999085</v>
          </cell>
          <cell r="L44">
            <v>0.93141579859973567</v>
          </cell>
          <cell r="M44">
            <v>0.91607608226015558</v>
          </cell>
          <cell r="N44">
            <v>0.94238275297072394</v>
          </cell>
          <cell r="O44">
            <v>0.96482287427087976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6.1073730355581951E-5</v>
          </cell>
          <cell r="G45">
            <v>7.9364337537308875E-5</v>
          </cell>
          <cell r="H45">
            <v>0.18926616364422219</v>
          </cell>
          <cell r="I45">
            <v>0.51462597738179794</v>
          </cell>
          <cell r="J45">
            <v>0.5114346157987093</v>
          </cell>
          <cell r="K45">
            <v>0.32863231696216227</v>
          </cell>
          <cell r="L45">
            <v>0.14487158643495199</v>
          </cell>
          <cell r="M45">
            <v>8.6419207971023246E-2</v>
          </cell>
          <cell r="N45">
            <v>8.3343635343409286E-2</v>
          </cell>
          <cell r="O45">
            <v>8.1141551290018807E-2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6.080669755060195E-5</v>
          </cell>
          <cell r="G46">
            <v>7.8677008666562021E-5</v>
          </cell>
          <cell r="H46">
            <v>0.18928026535507156</v>
          </cell>
          <cell r="I46">
            <v>0.51465438103866146</v>
          </cell>
          <cell r="J46">
            <v>0.51146414914744431</v>
          </cell>
          <cell r="K46">
            <v>0.32865241181569343</v>
          </cell>
          <cell r="L46">
            <v>0.14487825033407301</v>
          </cell>
          <cell r="M46">
            <v>8.6425654547992545E-2</v>
          </cell>
          <cell r="N46">
            <v>8.3349703746603249E-2</v>
          </cell>
          <cell r="O46">
            <v>8.1148101353683208E-2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3.8685320098182896E-6</v>
          </cell>
          <cell r="E47">
            <v>1.5590195695944401E-6</v>
          </cell>
          <cell r="F47">
            <v>1.8588248803743201E-5</v>
          </cell>
          <cell r="G47">
            <v>7.7617587351386507E-6</v>
          </cell>
          <cell r="H47">
            <v>3.3976384034371199E-2</v>
          </cell>
          <cell r="I47">
            <v>3.7589614973434098E-2</v>
          </cell>
          <cell r="J47">
            <v>7.9380939792808702E-3</v>
          </cell>
          <cell r="K47">
            <v>1.26201417600796E-4</v>
          </cell>
          <cell r="L47">
            <v>2.7530581530308901E-3</v>
          </cell>
          <cell r="M47">
            <v>1.1111385675037701E-2</v>
          </cell>
          <cell r="N47">
            <v>1.0027021346983201E-3</v>
          </cell>
          <cell r="O47">
            <v>1.9171873547121801E-3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3.8728718498787938E-6</v>
          </cell>
          <cell r="E48">
            <v>1.0352394851634365E-7</v>
          </cell>
          <cell r="F48">
            <v>1.7808071666375765E-5</v>
          </cell>
          <cell r="G48">
            <v>1.9402161707112207E-5</v>
          </cell>
          <cell r="H48">
            <v>3.3989876458208661E-2</v>
          </cell>
          <cell r="I48">
            <v>7.1564716377422996E-2</v>
          </cell>
          <cell r="J48">
            <v>7.9485629115947434E-2</v>
          </cell>
          <cell r="K48">
            <v>4.5514766109771211E-2</v>
          </cell>
          <cell r="L48">
            <v>1.542294940954464E-2</v>
          </cell>
          <cell r="M48">
            <v>1.3921707859522901E-2</v>
          </cell>
          <cell r="N48">
            <v>1.3921234079958955E-2</v>
          </cell>
          <cell r="O48">
            <v>1.3923229438931314E-2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5.4452747826499039E-2</v>
          </cell>
          <cell r="F49">
            <v>7.0529767183063516E-2</v>
          </cell>
          <cell r="G49">
            <v>0.11352607046352128</v>
          </cell>
          <cell r="H49">
            <v>0.17684896553566176</v>
          </cell>
          <cell r="I49">
            <v>0.2517148421305605</v>
          </cell>
          <cell r="J49">
            <v>0.34418322519861144</v>
          </cell>
          <cell r="K49">
            <v>0.45636680712655098</v>
          </cell>
          <cell r="L49">
            <v>0.47964629967099198</v>
          </cell>
          <cell r="M49">
            <v>0.50411337432068826</v>
          </cell>
          <cell r="N49">
            <v>0.52982878717238147</v>
          </cell>
          <cell r="O49">
            <v>0.55685676010733531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2.0620131639957151</v>
          </cell>
          <cell r="E50">
            <v>3.82699360835475</v>
          </cell>
          <cell r="F50">
            <v>4.0487884673876513</v>
          </cell>
          <cell r="G50">
            <v>3.1979796387110739</v>
          </cell>
          <cell r="H50">
            <v>3.153364419202926</v>
          </cell>
          <cell r="I50">
            <v>3.0253427391609478</v>
          </cell>
          <cell r="J50">
            <v>3.7826171773043464</v>
          </cell>
          <cell r="K50">
            <v>3.7533079116746006</v>
          </cell>
          <cell r="L50">
            <v>3.6154507927287942</v>
          </cell>
          <cell r="M50">
            <v>3.4774539370526756</v>
          </cell>
          <cell r="N50">
            <v>3.4787949942963681</v>
          </cell>
          <cell r="O50">
            <v>2.3848017399423731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1.9040537550875132</v>
          </cell>
          <cell r="E51">
            <v>3.5391861106658302</v>
          </cell>
          <cell r="F51">
            <v>3.5397910239870267</v>
          </cell>
          <cell r="G51">
            <v>1.7557674703064636</v>
          </cell>
          <cell r="H51">
            <v>1.7557368384096776</v>
          </cell>
          <cell r="I51">
            <v>2.3804131837240461</v>
          </cell>
          <cell r="J51">
            <v>2.6813933365018263</v>
          </cell>
          <cell r="K51">
            <v>2.5793971039190264</v>
          </cell>
          <cell r="L51">
            <v>2.4125222275667264</v>
          </cell>
          <cell r="M51">
            <v>2.2793415583732983</v>
          </cell>
          <cell r="N51">
            <v>2.2802293537752458</v>
          </cell>
          <cell r="O51">
            <v>2.1245609922320758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4.3739342313265297</v>
          </cell>
          <cell r="E52">
            <v>1.8007151352949677</v>
          </cell>
          <cell r="F52">
            <v>1.8007151802204584</v>
          </cell>
          <cell r="G52">
            <v>1.8007152244419851</v>
          </cell>
          <cell r="H52">
            <v>1.8007152867697211</v>
          </cell>
          <cell r="I52">
            <v>1.8007154219744825</v>
          </cell>
          <cell r="J52">
            <v>1.8007150777465715</v>
          </cell>
          <cell r="K52">
            <v>1.8007145639322737</v>
          </cell>
          <cell r="L52">
            <v>1.8007144520851206</v>
          </cell>
          <cell r="M52">
            <v>1.8007143356078117</v>
          </cell>
          <cell r="N52">
            <v>1.8007145260419619</v>
          </cell>
          <cell r="O52">
            <v>1.8007158922033244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0.35008142959312044</v>
          </cell>
          <cell r="F53">
            <v>0.38254329236972745</v>
          </cell>
          <cell r="G53">
            <v>0.44347233497910921</v>
          </cell>
          <cell r="H53">
            <v>0.51410603860595327</v>
          </cell>
          <cell r="I53">
            <v>0.59598992189010536</v>
          </cell>
          <cell r="J53">
            <v>0.69091513517944914</v>
          </cell>
          <cell r="K53">
            <v>0.8009590351280913</v>
          </cell>
          <cell r="L53">
            <v>0.92853017146362671</v>
          </cell>
          <cell r="M53">
            <v>1.0764206275533934</v>
          </cell>
          <cell r="N53">
            <v>1.2478663512960555</v>
          </cell>
          <cell r="O53">
            <v>1.4466201648540831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9.218729320979751</v>
          </cell>
          <cell r="E54">
            <v>10.579904231092161</v>
          </cell>
          <cell r="F54">
            <v>10.855215630165906</v>
          </cell>
          <cell r="G54">
            <v>8.0341074938773147</v>
          </cell>
          <cell r="H54">
            <v>8.1023502867450805</v>
          </cell>
          <cell r="I54">
            <v>8.7853999633367934</v>
          </cell>
          <cell r="J54">
            <v>10.107118785009822</v>
          </cell>
          <cell r="K54">
            <v>10.168823736654907</v>
          </cell>
          <cell r="L54">
            <v>10.002192275728895</v>
          </cell>
          <cell r="M54">
            <v>9.8951843395886474</v>
          </cell>
          <cell r="N54">
            <v>10.111095164646636</v>
          </cell>
          <cell r="O54">
            <v>9.0023823678621682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0.62767199638862703</v>
          </cell>
          <cell r="E55">
            <v>3.3088554803206202E-2</v>
          </cell>
          <cell r="F55">
            <v>3.5242991674992799E-3</v>
          </cell>
          <cell r="G55">
            <v>5.8080998061402602E-3</v>
          </cell>
          <cell r="H55">
            <v>1.42162702250553E-2</v>
          </cell>
          <cell r="I55">
            <v>1.2894152639711999E-2</v>
          </cell>
          <cell r="J55">
            <v>8.9979893678496202E-3</v>
          </cell>
          <cell r="K55">
            <v>2.34261848775465E-2</v>
          </cell>
          <cell r="L55">
            <v>9.7411322006433695E-3</v>
          </cell>
          <cell r="M55">
            <v>1.28215872061372E-2</v>
          </cell>
          <cell r="N55">
            <v>1.37491321132742E-2</v>
          </cell>
          <cell r="O55">
            <v>1.2972998777610999E-2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0.62767199638862703</v>
          </cell>
          <cell r="E56">
            <v>0.66076055119183297</v>
          </cell>
          <cell r="F56">
            <v>0.66428485035933205</v>
          </cell>
          <cell r="G56">
            <v>0.67009295016547299</v>
          </cell>
          <cell r="H56">
            <v>0.68430922039052799</v>
          </cell>
          <cell r="I56">
            <v>0.69720337303024005</v>
          </cell>
          <cell r="J56">
            <v>0.70620136239808995</v>
          </cell>
          <cell r="K56">
            <v>0.72962754727563595</v>
          </cell>
          <cell r="L56">
            <v>0.73936867947627904</v>
          </cell>
          <cell r="M56">
            <v>0.75219026668241695</v>
          </cell>
          <cell r="N56">
            <v>0.76593939879569095</v>
          </cell>
          <cell r="O56">
            <v>0.778912397573302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1.3555778400416732E-2</v>
          </cell>
          <cell r="E57">
            <v>2.1104399909915257E-2</v>
          </cell>
          <cell r="F57">
            <v>8.6162700869784017E-2</v>
          </cell>
          <cell r="G57">
            <v>8.5892331061012905E-2</v>
          </cell>
          <cell r="H57">
            <v>8.6088212373288051E-2</v>
          </cell>
          <cell r="I57">
            <v>4.1619757712859834E-2</v>
          </cell>
          <cell r="J57"/>
          <cell r="K57"/>
          <cell r="L57">
            <v>4.0961134250297031E-4</v>
          </cell>
          <cell r="M57">
            <v>1.234252451373851E-3</v>
          </cell>
          <cell r="N57">
            <v>1.1051818142262602E-3</v>
          </cell>
          <cell r="O57">
            <v>1.8878780231023366E-3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1.4111871114554106E-2</v>
          </cell>
          <cell r="E58">
            <v>2.1073854413172329E-2</v>
          </cell>
          <cell r="F58">
            <v>8.5669142382958155E-2</v>
          </cell>
          <cell r="G58">
            <v>8.5337554849819641E-2</v>
          </cell>
          <cell r="H58">
            <v>8.5734460309776897E-2</v>
          </cell>
          <cell r="I58">
            <v>4.1517365230650104E-2</v>
          </cell>
          <cell r="J58"/>
          <cell r="K58"/>
          <cell r="L58">
            <v>4.0994523331484357E-4</v>
          </cell>
          <cell r="M58">
            <v>1.2349413561148458E-3</v>
          </cell>
          <cell r="N58">
            <v>1.1165860125845616E-3</v>
          </cell>
          <cell r="O58">
            <v>1.8911590688137471E-3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2.7667649514970843E-2</v>
          </cell>
          <cell r="E59">
            <v>4.2178254323087604E-2</v>
          </cell>
          <cell r="F59">
            <v>0.17183065186578728</v>
          </cell>
          <cell r="G59">
            <v>0.17122905688522577</v>
          </cell>
          <cell r="H59">
            <v>0.17182136026028666</v>
          </cell>
          <cell r="I59">
            <v>8.3135561869071464E-2</v>
          </cell>
          <cell r="J59"/>
          <cell r="K59"/>
          <cell r="L59">
            <v>8.1955657581781372E-4</v>
          </cell>
          <cell r="M59">
            <v>2.4691938074886972E-3</v>
          </cell>
          <cell r="N59">
            <v>2.221767826810822E-3</v>
          </cell>
          <cell r="O59">
            <v>3.7790370919160827E-3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73.238317835428887</v>
          </cell>
          <cell r="E60">
            <v>78.632918328267607</v>
          </cell>
          <cell r="F60">
            <v>79.101709219812577</v>
          </cell>
          <cell r="G60">
            <v>77.693133182509854</v>
          </cell>
          <cell r="H60">
            <v>75.555637661933645</v>
          </cell>
          <cell r="I60">
            <v>74.700663287613523</v>
          </cell>
          <cell r="J60">
            <v>71.82484133705502</v>
          </cell>
          <cell r="K60">
            <v>69.903024731466573</v>
          </cell>
          <cell r="L60">
            <v>69.183849628482221</v>
          </cell>
          <cell r="M60">
            <v>69.518612920526024</v>
          </cell>
          <cell r="N60">
            <v>69.533509630213899</v>
          </cell>
          <cell r="O60">
            <v>69.552305538723104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6.9642694421979545</v>
          </cell>
          <cell r="F61">
            <v>6.9637918549463116</v>
          </cell>
          <cell r="G61">
            <v>13.690273132176172</v>
          </cell>
          <cell r="H61">
            <v>13.690253888138889</v>
          </cell>
          <cell r="I61">
            <v>13.690290892055001</v>
          </cell>
          <cell r="J61">
            <v>13.690529835996237</v>
          </cell>
          <cell r="K61">
            <v>17.573254584694794</v>
          </cell>
          <cell r="L61">
            <v>17.573141838609022</v>
          </cell>
          <cell r="M61">
            <v>17.573327831070962</v>
          </cell>
          <cell r="N61">
            <v>17.573178968614357</v>
          </cell>
          <cell r="O61">
            <v>17.573154097022012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6.1735450085785244</v>
          </cell>
          <cell r="E62">
            <v>6.9480655393936877</v>
          </cell>
          <cell r="F62">
            <v>6.8865638011843595</v>
          </cell>
          <cell r="G62">
            <v>5.3644009951515654</v>
          </cell>
          <cell r="H62">
            <v>5.1470430178732647</v>
          </cell>
          <cell r="I62">
            <v>5.4648510867529705</v>
          </cell>
          <cell r="J62">
            <v>3.4754824644026123</v>
          </cell>
          <cell r="K62">
            <v>2.879804549692714</v>
          </cell>
          <cell r="L62">
            <v>0.40863373706487338</v>
          </cell>
          <cell r="M62">
            <v>0.41128483541797234</v>
          </cell>
          <cell r="N62">
            <v>0.41139747752444766</v>
          </cell>
          <cell r="O62">
            <v>0.41155851467564825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2.6446397860968411E-4</v>
          </cell>
          <cell r="H63">
            <v>7.5710992153405637E-4</v>
          </cell>
          <cell r="I63">
            <v>0.6763180924826695</v>
          </cell>
          <cell r="J63">
            <v>0.78621742537454531</v>
          </cell>
          <cell r="K63">
            <v>1.7341049958755725</v>
          </cell>
          <cell r="L63">
            <v>1.7102719584272787</v>
          </cell>
          <cell r="M63">
            <v>1.7213546367688681</v>
          </cell>
          <cell r="N63">
            <v>0.2102482075628874</v>
          </cell>
          <cell r="O63">
            <v>0.11646055344342883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5.5539010443741725</v>
          </cell>
          <cell r="E64">
            <v>6.0159358955544624</v>
          </cell>
          <cell r="F64">
            <v>6.0159359473075069</v>
          </cell>
          <cell r="G64">
            <v>6.0159358703061496</v>
          </cell>
          <cell r="H64">
            <v>6.0159356230722931</v>
          </cell>
          <cell r="I64">
            <v>6.0159363278799551</v>
          </cell>
          <cell r="J64">
            <v>8.9310313652275877</v>
          </cell>
          <cell r="K64">
            <v>8.9310317509596295</v>
          </cell>
          <cell r="L64">
            <v>8.9310315509050806</v>
          </cell>
          <cell r="M64">
            <v>8.931032572956914</v>
          </cell>
          <cell r="N64">
            <v>8.9310330471208648</v>
          </cell>
          <cell r="O64">
            <v>8.931035344170251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2.3940350066134441</v>
          </cell>
          <cell r="E65">
            <v>0.28650319886246822</v>
          </cell>
          <cell r="F65">
            <v>2.2751210407767779</v>
          </cell>
          <cell r="G65">
            <v>1.7844313800704488</v>
          </cell>
          <cell r="H65">
            <v>1.2166532903163201</v>
          </cell>
          <cell r="I65">
            <v>1.034228106127147</v>
          </cell>
          <cell r="J65">
            <v>0.81457961482173014</v>
          </cell>
          <cell r="K65">
            <v>1.7042325404020815</v>
          </cell>
          <cell r="L65">
            <v>1.7036131175312406</v>
          </cell>
          <cell r="M65">
            <v>1.7106773888290117</v>
          </cell>
          <cell r="N65">
            <v>0.71957422195060494</v>
          </cell>
          <cell r="O65">
            <v>0.70662664838560296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1.2230663009312959</v>
          </cell>
          <cell r="E66">
            <v>1.3407661931150754</v>
          </cell>
          <cell r="F66">
            <v>1.3573372994202881</v>
          </cell>
          <cell r="G66">
            <v>1.2969480702494702</v>
          </cell>
          <cell r="H66">
            <v>1.4284317101800208</v>
          </cell>
          <cell r="I66">
            <v>1.6228230738024623</v>
          </cell>
          <cell r="J66">
            <v>4.9350680887867773</v>
          </cell>
          <cell r="K66">
            <v>6.8150086154232508</v>
          </cell>
          <cell r="L66">
            <v>10.398949127550342</v>
          </cell>
          <cell r="M66">
            <v>11.907269778167281</v>
          </cell>
          <cell r="N66">
            <v>14.377981198256471</v>
          </cell>
          <cell r="O66">
            <v>14.978641536276164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4.261205534031121</v>
          </cell>
          <cell r="E67">
            <v>4.617648676139666</v>
          </cell>
          <cell r="F67">
            <v>4.8273195736976851</v>
          </cell>
          <cell r="G67">
            <v>5.1958524637863652</v>
          </cell>
          <cell r="H67">
            <v>5.0955110477769141</v>
          </cell>
          <cell r="I67">
            <v>5.6197787831793624</v>
          </cell>
          <cell r="J67">
            <v>5.8724059498831025</v>
          </cell>
          <cell r="K67">
            <v>13.091874021220445</v>
          </cell>
          <cell r="L67">
            <v>13.251862604115439</v>
          </cell>
          <cell r="M67">
            <v>13.250936748179628</v>
          </cell>
          <cell r="N67">
            <v>13.213584751252982</v>
          </cell>
          <cell r="O67">
            <v>13.115185941018808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1.8770705634393288</v>
          </cell>
          <cell r="E68">
            <v>2.1600820953797828</v>
          </cell>
          <cell r="F68">
            <v>2.1233025267939816</v>
          </cell>
          <cell r="G68">
            <v>2.0939458539481981</v>
          </cell>
          <cell r="H68">
            <v>2.2270895883492794</v>
          </cell>
          <cell r="I68">
            <v>2.3966013056932103</v>
          </cell>
          <cell r="J68">
            <v>2.4744134548448224</v>
          </cell>
          <cell r="K68">
            <v>3.296839115671605</v>
          </cell>
          <cell r="L68">
            <v>2.3661532989065335</v>
          </cell>
          <cell r="M68">
            <v>2.3814950790750218</v>
          </cell>
          <cell r="N68">
            <v>2.3821846141523411</v>
          </cell>
          <cell r="O68">
            <v>2.3830466631110081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0.68564958122763586</v>
          </cell>
          <cell r="E69">
            <v>0.74268961822286372</v>
          </cell>
          <cell r="F69">
            <v>0.89503269012364428</v>
          </cell>
          <cell r="G69">
            <v>1.7639387856115889</v>
          </cell>
          <cell r="H69">
            <v>1.7675016671014161</v>
          </cell>
          <cell r="I69">
            <v>1.1263572484517466</v>
          </cell>
          <cell r="J69"/>
          <cell r="L69">
            <v>1.1396660974843974E-3</v>
          </cell>
          <cell r="M69">
            <v>1.3914560868294838E-3</v>
          </cell>
          <cell r="N69">
            <v>9.5684484287732186E-4</v>
          </cell>
          <cell r="O69">
            <v>1.8647245191514754E-3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0.62699499269382764</v>
          </cell>
          <cell r="E70">
            <v>0.68733250193554507</v>
          </cell>
          <cell r="F70">
            <v>0.68678401267055511</v>
          </cell>
          <cell r="G70">
            <v>0.68754667284385607</v>
          </cell>
          <cell r="H70">
            <v>2.0951887066839627</v>
          </cell>
          <cell r="I70">
            <v>3.7285327872496268</v>
          </cell>
          <cell r="J70">
            <v>3.1454975085127566</v>
          </cell>
          <cell r="K70">
            <v>3.4630198312703175</v>
          </cell>
          <cell r="L70">
            <v>3.7888681745236581</v>
          </cell>
          <cell r="M70">
            <v>3.7594817767710862</v>
          </cell>
          <cell r="N70">
            <v>3.7506019347945205</v>
          </cell>
          <cell r="O70">
            <v>3.6488236873369213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3.9891608322458079E-4</v>
          </cell>
          <cell r="H71">
            <v>3.3542972113220201E-4</v>
          </cell>
          <cell r="I71">
            <v>4.5980626616664464E-3</v>
          </cell>
          <cell r="J71">
            <v>8.0047808208599525E-3</v>
          </cell>
          <cell r="K71">
            <v>8.0264519106058342E-3</v>
          </cell>
          <cell r="L71">
            <v>4.1723346815851587E-3</v>
          </cell>
          <cell r="M71">
            <v>1.1422664109106103E-3</v>
          </cell>
          <cell r="N71">
            <v>1.0361004060088479E-3</v>
          </cell>
          <cell r="O71">
            <v>1.8005986179958262E-3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24.189714529086128</v>
          </cell>
          <cell r="E72">
            <v>25.326920077058539</v>
          </cell>
          <cell r="F72">
            <v>24.580766730704141</v>
          </cell>
          <cell r="G72">
            <v>23.000480105362136</v>
          </cell>
          <cell r="H72">
            <v>22.982322356576265</v>
          </cell>
          <cell r="I72">
            <v>23.795269592102379</v>
          </cell>
          <cell r="J72">
            <v>22.209694926245767</v>
          </cell>
          <cell r="K72">
            <v>7.7224442575458792</v>
          </cell>
          <cell r="L72">
            <v>5.1385977913721081</v>
          </cell>
          <cell r="M72">
            <v>2.9148142031170776</v>
          </cell>
          <cell r="N72">
            <v>1.7235597421350755</v>
          </cell>
          <cell r="O72">
            <v>0.44051584790753212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5.202503662150523E-4</v>
          </cell>
          <cell r="G73">
            <v>6.1399843817949295E-4</v>
          </cell>
          <cell r="H73">
            <v>0.39997869207641235</v>
          </cell>
          <cell r="I73">
            <v>0.40228280724624482</v>
          </cell>
          <cell r="J73">
            <v>0.48352535829829896</v>
          </cell>
          <cell r="K73">
            <v>4.5547455568023879E-2</v>
          </cell>
          <cell r="L73">
            <v>1.0728424194364077</v>
          </cell>
          <cell r="M73">
            <v>2.1789435146403142</v>
          </cell>
          <cell r="N73">
            <v>3.3679403052235415</v>
          </cell>
          <cell r="O73">
            <v>4.5898609098679275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1.410065470516692</v>
          </cell>
          <cell r="E74">
            <v>1.5273699833634191</v>
          </cell>
          <cell r="F74">
            <v>1.3751425020157904</v>
          </cell>
          <cell r="G74">
            <v>1.146324428107639</v>
          </cell>
          <cell r="H74">
            <v>0.93702254256809681</v>
          </cell>
          <cell r="I74">
            <v>1.2002914985118565</v>
          </cell>
          <cell r="J74">
            <v>1.5906230294115939</v>
          </cell>
          <cell r="K74">
            <v>1.4763482986813563</v>
          </cell>
          <cell r="L74">
            <v>2.0559678729953235</v>
          </cell>
          <cell r="M74">
            <v>1.9916698116754035</v>
          </cell>
          <cell r="N74">
            <v>2.0864920319475035</v>
          </cell>
          <cell r="O74">
            <v>1.8662481383779863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2.6033703524745358E-4</v>
          </cell>
          <cell r="H75">
            <v>1.0096980442397267E-3</v>
          </cell>
          <cell r="I75">
            <v>2.1683267813911284E-3</v>
          </cell>
          <cell r="J75">
            <v>3.8911007734561643E-3</v>
          </cell>
          <cell r="K75">
            <v>2.9592861532475533E-3</v>
          </cell>
          <cell r="L75">
            <v>2.6469098832837914E-3</v>
          </cell>
          <cell r="M75">
            <v>2.8546686487367378E-3</v>
          </cell>
          <cell r="N75">
            <v>2.5436977272506769E-3</v>
          </cell>
          <cell r="O75">
            <v>6.0403382234482219E-3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24.843069803936725</v>
          </cell>
          <cell r="E76">
            <v>22.015368602129104</v>
          </cell>
          <cell r="F76">
            <v>21.114117817087873</v>
          </cell>
          <cell r="G76">
            <v>15.651536823927477</v>
          </cell>
          <cell r="H76">
            <v>12.550620122348635</v>
          </cell>
          <cell r="I76">
            <v>7.9203766927819013</v>
          </cell>
          <cell r="J76">
            <v>3.4039241227431614</v>
          </cell>
          <cell r="K76">
            <v>1.1585900811614058</v>
          </cell>
          <cell r="L76">
            <v>0.77597611698940527</v>
          </cell>
          <cell r="M76">
            <v>0.78098799516694917</v>
          </cell>
          <cell r="N76">
            <v>0.78121196142822114</v>
          </cell>
          <cell r="O76">
            <v>0.78149792629688564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3.0522948711102892E-5</v>
          </cell>
          <cell r="E77">
            <v>5.9834576551177592E-5</v>
          </cell>
          <cell r="F77">
            <v>3.3799916072499816E-4</v>
          </cell>
          <cell r="G77">
            <v>1.4222245048242638E-4</v>
          </cell>
          <cell r="H77">
            <v>1.2985524727003985E-4</v>
          </cell>
          <cell r="I77">
            <v>1.0713462953333031E-2</v>
          </cell>
          <cell r="J77">
            <v>1.0721315043286085E-2</v>
          </cell>
          <cell r="K77">
            <v>2.1298014096547114E-3</v>
          </cell>
          <cell r="L77">
            <v>1.2475529440639111E-3</v>
          </cell>
          <cell r="M77">
            <v>7.9317441115836745E-4</v>
          </cell>
          <cell r="N77">
            <v>1.2513493207703887E-3</v>
          </cell>
          <cell r="O77">
            <v>1.5312991079780569E-3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3.0522948711102892E-5</v>
          </cell>
          <cell r="E78">
            <v>5.9834576551177592E-5</v>
          </cell>
          <cell r="F78">
            <v>4.360639863975358E-4</v>
          </cell>
          <cell r="G78">
            <v>1.7292648418136243E-4</v>
          </cell>
          <cell r="H78">
            <v>1.5213579106145814E-4</v>
          </cell>
          <cell r="I78">
            <v>1.261553677296175E-2</v>
          </cell>
          <cell r="J78">
            <v>1.2263954817214651E-2</v>
          </cell>
          <cell r="K78">
            <v>2.3675049083521577E-3</v>
          </cell>
          <cell r="L78">
            <v>1.386857882823059E-3</v>
          </cell>
          <cell r="M78">
            <v>8.8137799932897854E-4</v>
          </cell>
          <cell r="N78">
            <v>1.3904614443441057E-3</v>
          </cell>
          <cell r="O78">
            <v>1.7015315654602991E-3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6.5857966116807695E-4</v>
          </cell>
          <cell r="E79">
            <v>1.50462593351155E-6</v>
          </cell>
          <cell r="F79">
            <v>2.43893951104127E-5</v>
          </cell>
          <cell r="G79">
            <v>5.0954570770234702E-6</v>
          </cell>
          <cell r="H79">
            <v>2.97863811217269E-5</v>
          </cell>
          <cell r="I79">
            <v>3.0306084746837599E-2</v>
          </cell>
          <cell r="J79">
            <v>1.66437370820168E-3</v>
          </cell>
          <cell r="K79">
            <v>4.86318933145154E-5</v>
          </cell>
          <cell r="L79">
            <v>8.8752828795549599E-5</v>
          </cell>
          <cell r="M79">
            <v>1.1167110112941E-4</v>
          </cell>
          <cell r="N79">
            <v>7.3359432319751504E-5</v>
          </cell>
          <cell r="O79">
            <v>1.03390392739208E-4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6.5857966116807695E-4</v>
          </cell>
          <cell r="E80">
            <v>1.6247277153913042E-5</v>
          </cell>
          <cell r="F80">
            <v>4.4435095746193963E-5</v>
          </cell>
          <cell r="G80">
            <v>3.8270644497228994E-5</v>
          </cell>
          <cell r="H80">
            <v>3.0105309737366991E-5</v>
          </cell>
          <cell r="I80">
            <v>3.0329209060652656E-2</v>
          </cell>
          <cell r="J80">
            <v>3.1983489504290398E-2</v>
          </cell>
          <cell r="K80">
            <v>2.3687503797822987E-3</v>
          </cell>
          <cell r="L80">
            <v>1.5444146423435204E-3</v>
          </cell>
          <cell r="M80">
            <v>1.5188153019357321E-4</v>
          </cell>
          <cell r="N80">
            <v>1.5741863718847358E-4</v>
          </cell>
          <cell r="O80">
            <v>1.84583644806637E-4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8.4512514870866452E-3</v>
          </cell>
          <cell r="F81">
            <v>8.8930061758640822E-3</v>
          </cell>
          <cell r="G81">
            <v>9.1854404023978854E-3</v>
          </cell>
          <cell r="H81">
            <v>0.12870258878280599</v>
          </cell>
          <cell r="I81">
            <v>0.14685082354163465</v>
          </cell>
          <cell r="J81">
            <v>0.14734597656808976</v>
          </cell>
          <cell r="K81">
            <v>0.14787483756601069</v>
          </cell>
          <cell r="L81">
            <v>0.15644480540997732</v>
          </cell>
          <cell r="M81">
            <v>0.15515617857877886</v>
          </cell>
          <cell r="N81">
            <v>0.15701575875172441</v>
          </cell>
          <cell r="O81">
            <v>0.16235094050442006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8.4514129655366855E-3</v>
          </cell>
          <cell r="F82">
            <v>8.893175830438178E-3</v>
          </cell>
          <cell r="G82">
            <v>9.1855587421871311E-3</v>
          </cell>
          <cell r="H82">
            <v>0.12870278468773536</v>
          </cell>
          <cell r="I82">
            <v>0.14685102345625356</v>
          </cell>
          <cell r="J82">
            <v>0.14734614913642161</v>
          </cell>
          <cell r="K82">
            <v>0.14787523488077073</v>
          </cell>
          <cell r="L82">
            <v>0.15644500474164982</v>
          </cell>
          <cell r="M82">
            <v>0.15515696713288124</v>
          </cell>
          <cell r="N82">
            <v>0.15701629804447848</v>
          </cell>
          <cell r="O82">
            <v>0.16235231169255798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3.1710516130204998E-4</v>
          </cell>
          <cell r="F83">
            <v>1.4197989158515499E-5</v>
          </cell>
          <cell r="G83">
            <v>2.69370462458145E-6</v>
          </cell>
          <cell r="H83">
            <v>4.1431870868249001E-3</v>
          </cell>
          <cell r="I83">
            <v>8.2281002956945603E-4</v>
          </cell>
          <cell r="J83">
            <v>2.0858638130262001E-4</v>
          </cell>
          <cell r="K83">
            <v>1.36388055047862E-4</v>
          </cell>
          <cell r="L83">
            <v>3.2497570159279701E-3</v>
          </cell>
          <cell r="M83">
            <v>1.9801665203116399E-3</v>
          </cell>
          <cell r="N83">
            <v>2.2027873829081501E-4</v>
          </cell>
          <cell r="O83">
            <v>3.9012205407302201E-4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3.1710516130204998E-4</v>
          </cell>
          <cell r="F84">
            <v>3.3117531977444506E-4</v>
          </cell>
          <cell r="G84">
            <v>3.3358618650826421E-4</v>
          </cell>
          <cell r="H84">
            <v>4.4761031130225388E-3</v>
          </cell>
          <cell r="I84">
            <v>5.1761390011528085E-3</v>
          </cell>
          <cell r="J84">
            <v>5.1777118144971752E-3</v>
          </cell>
          <cell r="K84">
            <v>5.3094969912742705E-3</v>
          </cell>
          <cell r="L84">
            <v>5.5643144348153399E-3</v>
          </cell>
          <cell r="M84">
            <v>5.5729339471288315E-3</v>
          </cell>
          <cell r="N84">
            <v>5.5846830058810951E-3</v>
          </cell>
          <cell r="O84">
            <v>5.8377229444607059E-3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3.3365411247235859E-4</v>
          </cell>
          <cell r="E85">
            <v>4.6821355934094696E-5</v>
          </cell>
          <cell r="F85">
            <v>3.7835750428607227E-3</v>
          </cell>
          <cell r="G85">
            <v>3.471717324948404E-4</v>
          </cell>
          <cell r="H85">
            <v>3.1583508961491042E-4</v>
          </cell>
          <cell r="I85">
            <v>1.108041123919596E-5</v>
          </cell>
          <cell r="J85">
            <v>3.8269978097325386E-6</v>
          </cell>
          <cell r="K85">
            <v>6.9529611553889499E-6</v>
          </cell>
          <cell r="L85">
            <v>3.5719766009840798E-5</v>
          </cell>
          <cell r="M85">
            <v>1.1862389646361532E-5</v>
          </cell>
          <cell r="N85">
            <v>2.6848632186216595E-5</v>
          </cell>
          <cell r="O85">
            <v>2.3456284707955264E-5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2.0672190171211741E-6</v>
          </cell>
          <cell r="G86">
            <v>3.077685117804054E-6</v>
          </cell>
          <cell r="H86">
            <v>6.1176697966026809E-6</v>
          </cell>
          <cell r="I86">
            <v>4.0311664068559826E-6</v>
          </cell>
          <cell r="J86">
            <v>3.5429368658006903E-6</v>
          </cell>
          <cell r="K86">
            <v>3.605473458275052E-6</v>
          </cell>
          <cell r="L86">
            <v>2.4610833708266606E-6</v>
          </cell>
          <cell r="M86">
            <v>7.4329970132696393E-6</v>
          </cell>
          <cell r="N86">
            <v>9.563414996513365E-6</v>
          </cell>
          <cell r="O86">
            <v>1.347276352205018E-5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3.051882983306009E-2</v>
          </cell>
          <cell r="E87">
            <v>3.1383442527366714E-3</v>
          </cell>
          <cell r="F87">
            <v>6.5312785177953402E-3</v>
          </cell>
          <cell r="G87">
            <v>5.2121145075762045E-3</v>
          </cell>
          <cell r="H87">
            <v>5.0386508157461282E-3</v>
          </cell>
          <cell r="I87">
            <v>3.6306122638127556E-3</v>
          </cell>
          <cell r="J87">
            <v>2.7377816133081806E-6</v>
          </cell>
          <cell r="K87">
            <v>2.3772730776694E-7</v>
          </cell>
          <cell r="L87">
            <v>1.6401484354590045E-3</v>
          </cell>
          <cell r="M87">
            <v>3.2909887059958602E-3</v>
          </cell>
          <cell r="N87">
            <v>4.5988964011585177E-3</v>
          </cell>
          <cell r="O87">
            <v>4.7836296381434653E-3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3.0852483945532434E-2</v>
          </cell>
          <cell r="E88">
            <v>3.1855689434362685E-3</v>
          </cell>
          <cell r="F88">
            <v>1.031810079747574E-2</v>
          </cell>
          <cell r="G88">
            <v>5.5632349088813567E-3</v>
          </cell>
          <cell r="H88">
            <v>5.3610646793325551E-3</v>
          </cell>
          <cell r="I88">
            <v>3.6467358521769327E-3</v>
          </cell>
          <cell r="J88">
            <v>1.0124352455164167E-5</v>
          </cell>
          <cell r="K88">
            <v>1.1290510574143577E-5</v>
          </cell>
          <cell r="L88">
            <v>1.6792118989315185E-3</v>
          </cell>
          <cell r="M88">
            <v>3.3106864919446271E-3</v>
          </cell>
          <cell r="N88">
            <v>4.6356428413528604E-3</v>
          </cell>
          <cell r="O88">
            <v>4.8209036551868272E-3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3.5600018491223988</v>
          </cell>
          <cell r="E89">
            <v>3.4647168685541447</v>
          </cell>
          <cell r="F89">
            <v>0.30912468523606557</v>
          </cell>
          <cell r="G89">
            <v>1.3257343903867258E-4</v>
          </cell>
          <cell r="H89">
            <v>8.3833328005145406E-5</v>
          </cell>
          <cell r="I89">
            <v>4.4877285959406819E-4</v>
          </cell>
          <cell r="J89">
            <v>3.0544674452875664E-4</v>
          </cell>
          <cell r="K89">
            <v>1.6523490701011756E-4</v>
          </cell>
          <cell r="L89">
            <v>1.4946446470022901E-4</v>
          </cell>
          <cell r="M89">
            <v>1.5720536488797088E-4</v>
          </cell>
          <cell r="N89">
            <v>1.6407040159257595E-4</v>
          </cell>
          <cell r="O89">
            <v>7.6292597156592438E-5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330.01217141364702</v>
          </cell>
          <cell r="E90">
            <v>321.17925371496898</v>
          </cell>
          <cell r="F90">
            <v>28.655858321383299</v>
          </cell>
          <cell r="G90">
            <v>1.2289557798884901E-2</v>
          </cell>
          <cell r="H90">
            <v>7.7713495060769801E-3</v>
          </cell>
          <cell r="I90">
            <v>4.1601244084370097E-2</v>
          </cell>
          <cell r="J90">
            <v>2.83149132178157E-2</v>
          </cell>
          <cell r="K90">
            <v>1.53172758798379E-2</v>
          </cell>
          <cell r="L90">
            <v>1.38553558777112E-2</v>
          </cell>
          <cell r="M90">
            <v>1.45729373251149E-2</v>
          </cell>
          <cell r="N90">
            <v>1.5209326227631799E-2</v>
          </cell>
          <cell r="O90">
            <v>7.07232375641612E-3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3.5600018491223988</v>
          </cell>
          <cell r="E91">
            <v>3.4647168685541447</v>
          </cell>
          <cell r="F91">
            <v>0.30912468523606557</v>
          </cell>
          <cell r="G91">
            <v>1.3257343903867258E-4</v>
          </cell>
          <cell r="H91">
            <v>8.3833328005145406E-5</v>
          </cell>
          <cell r="I91">
            <v>4.4877285959406819E-4</v>
          </cell>
          <cell r="J91">
            <v>3.0544674452875664E-4</v>
          </cell>
          <cell r="K91">
            <v>1.6523490701011756E-4</v>
          </cell>
          <cell r="L91">
            <v>1.4946446470022901E-4</v>
          </cell>
          <cell r="M91">
            <v>1.5720536488797088E-4</v>
          </cell>
          <cell r="N91">
            <v>1.6407040159257595E-4</v>
          </cell>
          <cell r="O91">
            <v>7.6292597156592438E-5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0.38985660537654482</v>
          </cell>
          <cell r="E92">
            <v>0.78035627876017077</v>
          </cell>
          <cell r="F92">
            <v>0.78028340337779711</v>
          </cell>
          <cell r="G92">
            <v>0.78035013796781871</v>
          </cell>
          <cell r="H92">
            <v>0.78036035276294713</v>
          </cell>
          <cell r="I92">
            <v>2.2065043865728811</v>
          </cell>
          <cell r="J92">
            <v>2.2064785401502438</v>
          </cell>
          <cell r="K92">
            <v>3.4478118595605212</v>
          </cell>
          <cell r="L92">
            <v>4.247014151109024</v>
          </cell>
          <cell r="M92">
            <v>4.24692646379967</v>
          </cell>
          <cell r="N92">
            <v>4.0237125369397448</v>
          </cell>
          <cell r="O92">
            <v>2.818042687128071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0.38985660537654482</v>
          </cell>
          <cell r="E93">
            <v>0.78035627876017077</v>
          </cell>
          <cell r="F93">
            <v>0.78028340337779711</v>
          </cell>
          <cell r="G93">
            <v>0.78035013796781871</v>
          </cell>
          <cell r="H93">
            <v>0.78036035276294713</v>
          </cell>
          <cell r="I93">
            <v>2.2065043865728811</v>
          </cell>
          <cell r="J93">
            <v>2.2064785401502438</v>
          </cell>
          <cell r="K93">
            <v>3.4478118595605212</v>
          </cell>
          <cell r="L93">
            <v>4.247014151109024</v>
          </cell>
          <cell r="M93">
            <v>4.24692646379967</v>
          </cell>
          <cell r="N93">
            <v>4.0237125369397448</v>
          </cell>
          <cell r="O93">
            <v>2.818042687128071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2.7551510548598401E-2</v>
          </cell>
          <cell r="E94">
            <v>2.7551510706895099E-2</v>
          </cell>
          <cell r="F94">
            <v>2.69526425073548E-8</v>
          </cell>
          <cell r="G94">
            <v>2.4305119582860301E-6</v>
          </cell>
          <cell r="H94">
            <v>4.0329160509049701E-7</v>
          </cell>
          <cell r="I94">
            <v>0.10070659846578101</v>
          </cell>
          <cell r="J94">
            <v>2.9137986965170599E-8</v>
          </cell>
          <cell r="K94">
            <v>0.114749918062806</v>
          </cell>
          <cell r="L94">
            <v>8.4439887852533702E-2</v>
          </cell>
          <cell r="M94">
            <v>2.5739593514055902E-8</v>
          </cell>
          <cell r="N94">
            <v>1.10333471989174E-7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2.7551510548598401E-2</v>
          </cell>
          <cell r="E95">
            <v>5.5103021255493503E-2</v>
          </cell>
          <cell r="F95">
            <v>5.5103048208136003E-2</v>
          </cell>
          <cell r="G95">
            <v>5.5105478720094303E-2</v>
          </cell>
          <cell r="H95">
            <v>5.51058820116994E-2</v>
          </cell>
          <cell r="I95">
            <v>0.15581248047748</v>
          </cell>
          <cell r="J95">
            <v>0.155812509615467</v>
          </cell>
          <cell r="K95">
            <v>0.24346441693535001</v>
          </cell>
          <cell r="L95">
            <v>0.29989862339018403</v>
          </cell>
          <cell r="M95">
            <v>0.29989686255030501</v>
          </cell>
          <cell r="N95">
            <v>0.284131026079739</v>
          </cell>
          <cell r="O95">
            <v>0.199189971126392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4.6280246705124393</v>
          </cell>
          <cell r="E96">
            <v>3.7236597803891232</v>
          </cell>
          <cell r="F96">
            <v>3.8834212194865034</v>
          </cell>
          <cell r="G96">
            <v>2.3108730984946666</v>
          </cell>
          <cell r="H96">
            <v>1.6223787585491474</v>
          </cell>
          <cell r="I96">
            <v>1.0246803833127547</v>
          </cell>
          <cell r="J96">
            <v>0.68565964795617274</v>
          </cell>
          <cell r="K96">
            <v>1.9822473001163152</v>
          </cell>
          <cell r="L96">
            <v>1.9094403291999742</v>
          </cell>
          <cell r="M96">
            <v>1.8128244794351351</v>
          </cell>
          <cell r="N96">
            <v>1.8372678754961167</v>
          </cell>
          <cell r="O96">
            <v>0.30247553849759573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4.8716049163288817</v>
          </cell>
          <cell r="E97">
            <v>3.9196418740938124</v>
          </cell>
          <cell r="F97">
            <v>4.0878118099857943</v>
          </cell>
          <cell r="G97">
            <v>2.4324979984154389</v>
          </cell>
          <cell r="H97">
            <v>1.7077671142622612</v>
          </cell>
          <cell r="I97">
            <v>1.0786109298028999</v>
          </cell>
          <cell r="J97">
            <v>0.72174699784860219</v>
          </cell>
          <cell r="K97">
            <v>2.0865761053855953</v>
          </cell>
          <cell r="L97">
            <v>2.0099371886315534</v>
          </cell>
          <cell r="M97">
            <v>1.9082362941422468</v>
          </cell>
          <cell r="N97">
            <v>1.9339661847327541</v>
          </cell>
          <cell r="O97">
            <v>0.31839530368167956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1.8613559064699801E-7</v>
          </cell>
          <cell r="E98">
            <v>3.6389220861179599E-7</v>
          </cell>
          <cell r="F98">
            <v>4.1082383580980501E-7</v>
          </cell>
          <cell r="G98">
            <v>5.4082814049388404E-7</v>
          </cell>
          <cell r="H98">
            <v>0.10961988974605601</v>
          </cell>
          <cell r="I98">
            <v>2.5343958177720598E-2</v>
          </cell>
          <cell r="J98">
            <v>5.1725411795397203E-7</v>
          </cell>
          <cell r="K98">
            <v>0.116290419073141</v>
          </cell>
          <cell r="L98">
            <v>3.2548273338077797E-2</v>
          </cell>
          <cell r="M98">
            <v>4.3516659493151498E-2</v>
          </cell>
          <cell r="N98">
            <v>5.6264762184647502E-2</v>
          </cell>
          <cell r="O98">
            <v>5.1762704633412696E-7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0.32680133008392964</v>
          </cell>
          <cell r="E99">
            <v>0.32680112523741806</v>
          </cell>
          <cell r="F99">
            <v>0.32680019658650489</v>
          </cell>
          <cell r="G99">
            <v>0.31539552109649527</v>
          </cell>
          <cell r="H99">
            <v>0.1914131607052719</v>
          </cell>
          <cell r="I99">
            <v>0.1349640740203725</v>
          </cell>
          <cell r="J99">
            <v>9.0384997350014512E-2</v>
          </cell>
          <cell r="K99">
            <v>0.14163431790079564</v>
          </cell>
          <cell r="L99">
            <v>0.15273249812415796</v>
          </cell>
          <cell r="M99">
            <v>0.19235415273609319</v>
          </cell>
          <cell r="N99">
            <v>0.14260829303238887</v>
          </cell>
          <cell r="O99">
            <v>4.7134680259234001E-2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2.5539670073012315E-3</v>
          </cell>
          <cell r="F100">
            <v>1.0817556776979513E-2</v>
          </cell>
          <cell r="G100">
            <v>1.1430182133886253E-2</v>
          </cell>
          <cell r="H100">
            <v>1.2774946954079944E-2</v>
          </cell>
          <cell r="I100">
            <v>7.2578350285244612E-3</v>
          </cell>
          <cell r="J100"/>
          <cell r="K100"/>
          <cell r="L100">
            <v>5.371220991447379E-4</v>
          </cell>
          <cell r="M100">
            <v>3.2034297824621799E-3</v>
          </cell>
          <cell r="N100">
            <v>9.0694157639743475E-4</v>
          </cell>
          <cell r="O100">
            <v>1.9846683530887095E-3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2.5539670073012315E-3</v>
          </cell>
          <cell r="F101">
            <v>1.0817556776979513E-2</v>
          </cell>
          <cell r="G101">
            <v>1.1430182133886253E-2</v>
          </cell>
          <cell r="H101">
            <v>1.2774946954079944E-2</v>
          </cell>
          <cell r="I101">
            <v>7.2578350285244612E-3</v>
          </cell>
          <cell r="J101"/>
          <cell r="K101"/>
          <cell r="L101">
            <v>5.371220991447379E-4</v>
          </cell>
          <cell r="M101">
            <v>3.2034297824621799E-3</v>
          </cell>
          <cell r="N101">
            <v>9.0694157639743475E-4</v>
          </cell>
          <cell r="O101">
            <v>1.9846683530887095E-3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2.5797646538396287E-3</v>
          </cell>
          <cell r="F102">
            <v>1.092682502725204E-2</v>
          </cell>
          <cell r="G102">
            <v>1.1545638519077028E-2</v>
          </cell>
          <cell r="H102">
            <v>1.2903986822302977E-2</v>
          </cell>
          <cell r="I102">
            <v>7.331146493459049E-3</v>
          </cell>
          <cell r="J102"/>
          <cell r="K102"/>
          <cell r="L102">
            <v>5.4254757489367444E-4</v>
          </cell>
          <cell r="M102">
            <v>3.2357876590527095E-3</v>
          </cell>
          <cell r="N102">
            <v>9.1610260242165154E-4</v>
          </cell>
          <cell r="O102">
            <v>2.0047155081704144E-3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3.1467313697958199E-4</v>
          </cell>
          <cell r="F103">
            <v>8.8049994692146103E-4</v>
          </cell>
          <cell r="G103">
            <v>6.4294818681049802E-4</v>
          </cell>
          <cell r="H103">
            <v>5.8878438826323696E-4</v>
          </cell>
          <cell r="I103">
            <v>4.2100399767711598E-4</v>
          </cell>
          <cell r="J103">
            <v>2.1139125567796299E-7</v>
          </cell>
          <cell r="K103">
            <v>2.1655599175890101E-7</v>
          </cell>
          <cell r="L103">
            <v>7.0236623934254695E-5</v>
          </cell>
          <cell r="M103">
            <v>2.6810004446584503E-4</v>
          </cell>
          <cell r="N103">
            <v>7.0496086791332202E-5</v>
          </cell>
          <cell r="O103">
            <v>2.1074603312314999E-4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3.1467313697958199E-4</v>
          </cell>
          <cell r="F104">
            <v>1.0411993675694951E-3</v>
          </cell>
          <cell r="G104">
            <v>1.0154145686363111E-3</v>
          </cell>
          <cell r="H104">
            <v>1.0030740111651199E-3</v>
          </cell>
          <cell r="I104">
            <v>6.091114628616601E-4</v>
          </cell>
          <cell r="J104">
            <v>-1.2814823006001771E-7</v>
          </cell>
          <cell r="K104">
            <v>-1.58049483719037E-7</v>
          </cell>
          <cell r="L104">
            <v>7.0306781032377906E-5</v>
          </cell>
          <cell r="M104">
            <v>3.026501048462086E-4</v>
          </cell>
          <cell r="N104">
            <v>1.1848434268315098E-4</v>
          </cell>
          <cell r="O104">
            <v>2.6010823534525603E-4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0.60718131715770918</v>
          </cell>
          <cell r="E105">
            <v>1.2154155625730352</v>
          </cell>
          <cell r="F105">
            <v>1.2153313479473979</v>
          </cell>
          <cell r="G105">
            <v>1.2153723816097639</v>
          </cell>
          <cell r="H105">
            <v>1.2153783792408894</v>
          </cell>
          <cell r="I105">
            <v>3.4366357860985026</v>
          </cell>
          <cell r="J105">
            <v>3.4366014251606236</v>
          </cell>
          <cell r="K105">
            <v>2.8389755309970015</v>
          </cell>
          <cell r="L105">
            <v>2.8928852009713339</v>
          </cell>
          <cell r="M105">
            <v>2.892829670094851</v>
          </cell>
          <cell r="N105">
            <v>2.5451336763392702</v>
          </cell>
          <cell r="O105">
            <v>0.67096634267328814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0.60718131715770918</v>
          </cell>
          <cell r="E106">
            <v>1.2154155625730352</v>
          </cell>
          <cell r="F106">
            <v>1.2153313479473979</v>
          </cell>
          <cell r="G106">
            <v>1.2153723816097639</v>
          </cell>
          <cell r="H106">
            <v>1.2153783792408894</v>
          </cell>
          <cell r="I106">
            <v>3.4366357860985026</v>
          </cell>
          <cell r="J106">
            <v>3.4366014251606236</v>
          </cell>
          <cell r="K106">
            <v>2.8389755309970015</v>
          </cell>
          <cell r="L106">
            <v>2.8928852009713339</v>
          </cell>
          <cell r="M106">
            <v>2.892829670094851</v>
          </cell>
          <cell r="N106">
            <v>2.5451336763392702</v>
          </cell>
          <cell r="O106">
            <v>0.67096634267328814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4.29120510673889E-2</v>
          </cell>
          <cell r="E107">
            <v>4.2912051004161803E-2</v>
          </cell>
          <cell r="F107">
            <v>2.1579163417359199E-8</v>
          </cell>
          <cell r="G107">
            <v>1.1798595069919299E-7</v>
          </cell>
          <cell r="H107">
            <v>9.5094226070700097E-8</v>
          </cell>
          <cell r="I107">
            <v>0.15685271853930199</v>
          </cell>
          <cell r="J107">
            <v>2.57015085575666E-8</v>
          </cell>
          <cell r="K107">
            <v>8.7721107535844104E-7</v>
          </cell>
          <cell r="L107">
            <v>4.7424680837319898E-2</v>
          </cell>
          <cell r="M107">
            <v>2.57384192951424E-8</v>
          </cell>
          <cell r="N107">
            <v>8.4226380091171494E-8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4.29120510673889E-2</v>
          </cell>
          <cell r="E108">
            <v>8.5824102071550598E-2</v>
          </cell>
          <cell r="F108">
            <v>8.5824123650714096E-2</v>
          </cell>
          <cell r="G108">
            <v>8.58242416366648E-2</v>
          </cell>
          <cell r="H108">
            <v>8.5824336730890793E-2</v>
          </cell>
          <cell r="I108">
            <v>0.24267705527019301</v>
          </cell>
          <cell r="J108">
            <v>0.24267708097170099</v>
          </cell>
          <cell r="K108">
            <v>0.20047224260145499</v>
          </cell>
          <cell r="L108">
            <v>0.20427849026395101</v>
          </cell>
          <cell r="M108">
            <v>0.20427842312185099</v>
          </cell>
          <cell r="N108">
            <v>0.17972314075353801</v>
          </cell>
          <cell r="O108">
            <v>4.7425693714703197E-2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1.1801039658804458E-3</v>
          </cell>
          <cell r="E109">
            <v>3.6357572026587234E-3</v>
          </cell>
          <cell r="F109">
            <v>1.8785814023207302E-2</v>
          </cell>
          <cell r="G109">
            <v>6.0692049485426059E-4</v>
          </cell>
          <cell r="H109">
            <v>4.7389743469810247E-4</v>
          </cell>
          <cell r="I109">
            <v>1.739594560866733E-3</v>
          </cell>
          <cell r="J109">
            <v>4.6163388462831557E-3</v>
          </cell>
          <cell r="K109">
            <v>1.4374738643517008E-4</v>
          </cell>
          <cell r="L109">
            <v>2.8570006140482139E-4</v>
          </cell>
          <cell r="M109">
            <v>7.5283657719353017E-4</v>
          </cell>
          <cell r="N109">
            <v>5.4805615028949537E-4</v>
          </cell>
          <cell r="O109">
            <v>1.6065016256003586E-3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2.8580489319202731E-6</v>
          </cell>
          <cell r="E110">
            <v>2.338521699835422E-6</v>
          </cell>
          <cell r="F110">
            <v>2.7470512582105943E-6</v>
          </cell>
          <cell r="G110">
            <v>2.8153701957065399E-7</v>
          </cell>
          <cell r="H110">
            <v>3.4872662527715402E-5</v>
          </cell>
          <cell r="I110">
            <v>1.5955851363977407E-4</v>
          </cell>
          <cell r="J110">
            <v>4.5310458648858401E-3</v>
          </cell>
          <cell r="K110">
            <v>1.4185209090173255E-4</v>
          </cell>
          <cell r="L110">
            <v>4.5143459938762252E-5</v>
          </cell>
          <cell r="M110">
            <v>5.9860456354636649E-5</v>
          </cell>
          <cell r="N110">
            <v>4.5865920139638049E-5</v>
          </cell>
          <cell r="O110">
            <v>1.2708646390727939E-4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4.5135979537528894E-6</v>
          </cell>
          <cell r="E111">
            <v>3.7068378801427695E-6</v>
          </cell>
          <cell r="F111">
            <v>1.4948564781984022E-6</v>
          </cell>
          <cell r="G111">
            <v>1.0376196317158371E-4</v>
          </cell>
          <cell r="H111">
            <v>1.565587363024058E-6</v>
          </cell>
          <cell r="I111">
            <v>2.6748709292760757E-4</v>
          </cell>
          <cell r="J111">
            <v>4.9548485409828571E-5</v>
          </cell>
          <cell r="K111"/>
          <cell r="L111">
            <v>1.0873002869258947E-4</v>
          </cell>
          <cell r="M111">
            <v>1.131377528136901E-4</v>
          </cell>
          <cell r="N111">
            <v>9.3160781105393158E-5</v>
          </cell>
          <cell r="O111">
            <v>2.637247347694964E-4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3.9840487882732984E-6</v>
          </cell>
          <cell r="E112">
            <v>2.9360201824081442E-6</v>
          </cell>
          <cell r="F112">
            <v>7.1958352113104691E-7</v>
          </cell>
          <cell r="G112">
            <v>4.7283881888297849E-5</v>
          </cell>
          <cell r="H112">
            <v>6.8118050412798001E-5</v>
          </cell>
          <cell r="I112">
            <v>7.8669606702143414E-5</v>
          </cell>
          <cell r="J112">
            <v>2.6988774128211068E-5</v>
          </cell>
          <cell r="L112">
            <v>1.4756666646228904E-5</v>
          </cell>
          <cell r="M112">
            <v>7.740551847477335E-5</v>
          </cell>
          <cell r="N112">
            <v>2.8792973118175245E-5</v>
          </cell>
          <cell r="O112">
            <v>1.3898686913108179E-4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4.0465890307596765E-6</v>
          </cell>
          <cell r="E113">
            <v>2.2769180381875447E-6</v>
          </cell>
          <cell r="F113">
            <v>1.6972609369242887E-6</v>
          </cell>
          <cell r="G113">
            <v>7.0482084157031001E-5</v>
          </cell>
          <cell r="H113">
            <v>4.3252461553706447E-5</v>
          </cell>
          <cell r="I113">
            <v>1.2764442014733814E-4</v>
          </cell>
          <cell r="J113"/>
          <cell r="L113">
            <v>5.2712847283066102E-7</v>
          </cell>
          <cell r="M113">
            <v>1.1734526051749752E-4</v>
          </cell>
          <cell r="N113">
            <v>1.0671580436735312E-4</v>
          </cell>
          <cell r="O113">
            <v>2.5646510390214816E-4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1.001740210957896E-3</v>
          </cell>
          <cell r="E114"/>
          <cell r="F114">
            <v>1.7555661464576093E-2</v>
          </cell>
          <cell r="G114">
            <v>5.3396874945089526E-5</v>
          </cell>
          <cell r="H114">
            <v>5.1791071881655595E-5</v>
          </cell>
          <cell r="I114">
            <v>7.1997536177787781E-4</v>
          </cell>
          <cell r="J114">
            <v>2.7505492911939845E-6</v>
          </cell>
          <cell r="K114">
            <v>3.9341871224145365E-7</v>
          </cell>
          <cell r="L114">
            <v>3.5548391441040191E-5</v>
          </cell>
          <cell r="M114">
            <v>9.5192514328206035E-5</v>
          </cell>
          <cell r="N114">
            <v>4.8928094782529213E-5</v>
          </cell>
          <cell r="O114">
            <v>1.935825237673449E-4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4.364737456498967E-6</v>
          </cell>
          <cell r="E115">
            <v>4.9458236409150274E-4</v>
          </cell>
          <cell r="F115">
            <v>5.9461018234122693E-5</v>
          </cell>
          <cell r="G115">
            <v>1.6798427369677261E-4</v>
          </cell>
          <cell r="H115">
            <v>1.0069708830826336E-4</v>
          </cell>
          <cell r="I115">
            <v>2.6435455425238911E-4</v>
          </cell>
          <cell r="J115">
            <v>1.7398219280036268E-6</v>
          </cell>
          <cell r="K115">
            <v>5.6815275744553844E-7</v>
          </cell>
          <cell r="L115">
            <v>6.1584074796806497E-5</v>
          </cell>
          <cell r="M115">
            <v>9.6151735936807664E-5</v>
          </cell>
          <cell r="N115">
            <v>1.1222379045931013E-4</v>
          </cell>
          <cell r="O115">
            <v>2.6256055906933987E-4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1.5508602930863305E-4</v>
          </cell>
          <cell r="E116">
            <v>3.0195717057973858E-3</v>
          </cell>
          <cell r="F116">
            <v>9.8146986572774817E-4</v>
          </cell>
          <cell r="G116"/>
          <cell r="H116">
            <v>1.666247830749455E-4</v>
          </cell>
          <cell r="I116">
            <v>4.9128118089379747E-5</v>
          </cell>
          <cell r="J116">
            <v>2.7377816133081806E-6</v>
          </cell>
          <cell r="K116">
            <v>2.3772730776694E-7</v>
          </cell>
          <cell r="L116">
            <v>1.2932311381459094E-5</v>
          </cell>
          <cell r="M116">
            <v>7.5268215534395871E-5</v>
          </cell>
          <cell r="N116">
            <v>3.5691990566003417E-5</v>
          </cell>
          <cell r="O116">
            <v>1.3237620459361331E-4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3.5107034527121268E-6</v>
          </cell>
          <cell r="E117">
            <v>1.1034483496925957E-4</v>
          </cell>
          <cell r="F117">
            <v>1.8256292247487076E-4</v>
          </cell>
          <cell r="G117">
            <v>1.6372987997591567E-4</v>
          </cell>
          <cell r="H117">
            <v>6.9757295759941577E-6</v>
          </cell>
          <cell r="I117">
            <v>7.2776893330223294E-5</v>
          </cell>
          <cell r="J117">
            <v>1.5275690267691951E-6</v>
          </cell>
          <cell r="K117">
            <v>6.9599675598358024E-7</v>
          </cell>
          <cell r="L117">
            <v>6.4780000351044628E-6</v>
          </cell>
          <cell r="M117">
            <v>1.1847512323352323E-4</v>
          </cell>
          <cell r="N117">
            <v>7.6676795751093297E-5</v>
          </cell>
          <cell r="O117">
            <v>2.3171916646005439E-4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3.3168609413453094E-4</v>
          </cell>
          <cell r="H118">
            <v>6.7973004752590197E-4</v>
          </cell>
          <cell r="I118">
            <v>0.3322397750252169</v>
          </cell>
          <cell r="J118">
            <v>0.50093612548866362</v>
          </cell>
          <cell r="K118">
            <v>0.50191769772065842</v>
          </cell>
          <cell r="L118">
            <v>0.50130872823867056</v>
          </cell>
          <cell r="M118">
            <v>0.49423173014614158</v>
          </cell>
          <cell r="N118">
            <v>0.49786829215734257</v>
          </cell>
          <cell r="O118">
            <v>0.49031280385263842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3.3503645872174818E-4</v>
          </cell>
          <cell r="H119">
            <v>6.8659600760192152E-4</v>
          </cell>
          <cell r="I119">
            <v>0.33559573234870432</v>
          </cell>
          <cell r="J119">
            <v>0.50599608635218551</v>
          </cell>
          <cell r="K119">
            <v>0.50698757345521073</v>
          </cell>
          <cell r="L119">
            <v>0.50637245276633369</v>
          </cell>
          <cell r="M119">
            <v>0.49922396984458711</v>
          </cell>
          <cell r="N119">
            <v>0.50289726480539598</v>
          </cell>
          <cell r="O119">
            <v>0.49526545843700853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3.3168609413453094E-4</v>
          </cell>
          <cell r="H120">
            <v>6.7973004752590197E-4</v>
          </cell>
          <cell r="I120">
            <v>0.3322397750252169</v>
          </cell>
          <cell r="J120">
            <v>0.50093612548866362</v>
          </cell>
          <cell r="K120">
            <v>0.50191769772065842</v>
          </cell>
          <cell r="L120">
            <v>0.50130872823867056</v>
          </cell>
          <cell r="M120">
            <v>0.49423173014614158</v>
          </cell>
          <cell r="N120">
            <v>0.49786829215734257</v>
          </cell>
          <cell r="O120">
            <v>0.49031280385263842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3.8777686462162597E-5</v>
          </cell>
          <cell r="H121">
            <v>6.7853326704804895E-5</v>
          </cell>
          <cell r="I121">
            <v>2.5483072128375899E-2</v>
          </cell>
          <cell r="J121">
            <v>1.8333969202441E-2</v>
          </cell>
          <cell r="K121">
            <v>1.9899566057306001E-2</v>
          </cell>
          <cell r="L121">
            <v>1.9175377304102199E-2</v>
          </cell>
          <cell r="M121">
            <v>1.97606009252091E-2</v>
          </cell>
          <cell r="N121">
            <v>2.0856839458968698E-2</v>
          </cell>
          <cell r="O121">
            <v>1.8428602337070901E-2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3.8777686462162597E-5</v>
          </cell>
          <cell r="H122">
            <v>8.2314537554416302E-5</v>
          </cell>
          <cell r="I122">
            <v>2.5529446316646182E-2</v>
          </cell>
          <cell r="J122">
            <v>3.8404533168567727E-2</v>
          </cell>
          <cell r="K122">
            <v>3.8340303557291303E-2</v>
          </cell>
          <cell r="L122">
            <v>3.7756797587819302E-2</v>
          </cell>
          <cell r="M122">
            <v>3.7213026879315103E-2</v>
          </cell>
          <cell r="N122">
            <v>3.7489930189841397E-2</v>
          </cell>
          <cell r="O122">
            <v>3.6933638034847602E-2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2.8580489319202731E-6</v>
          </cell>
          <cell r="E123">
            <v>2.338521699835422E-6</v>
          </cell>
          <cell r="F123">
            <v>2.7470512582105943E-6</v>
          </cell>
          <cell r="G123">
            <v>3.3531799574131895E-4</v>
          </cell>
          <cell r="H123">
            <v>7.2146867012963685E-4</v>
          </cell>
          <cell r="I123">
            <v>0.33575529086234374</v>
          </cell>
          <cell r="J123">
            <v>0.51052713221707113</v>
          </cell>
          <cell r="K123">
            <v>0.50712942554611251</v>
          </cell>
          <cell r="L123">
            <v>0.50641759622627247</v>
          </cell>
          <cell r="M123">
            <v>0.49928383030094187</v>
          </cell>
          <cell r="N123">
            <v>0.50294313072553587</v>
          </cell>
          <cell r="O123">
            <v>0.4953925449009155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3.6296106011614836E-6</v>
          </cell>
          <cell r="E124">
            <v>7.8752473795983682E-6</v>
          </cell>
          <cell r="F124">
            <v>4.0530358707229442E-6</v>
          </cell>
          <cell r="G124">
            <v>1.1452112003703497E-4</v>
          </cell>
          <cell r="H124">
            <v>5.8008520805913489E-5</v>
          </cell>
          <cell r="I124">
            <v>1.4197719337347815E-4</v>
          </cell>
          <cell r="J124">
            <v>2.4446103820719195E-3</v>
          </cell>
          <cell r="K124">
            <v>1.4352328992170367E-4</v>
          </cell>
          <cell r="L124">
            <v>5.3359564416988185E-5</v>
          </cell>
          <cell r="M124">
            <v>4.858662110929396E-5</v>
          </cell>
          <cell r="N124">
            <v>6.1209975632081759E-5</v>
          </cell>
          <cell r="O124">
            <v>7.5530676054801364E-5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/>
          <cell r="I125">
            <v>7.8606415877568959E-4</v>
          </cell>
          <cell r="J125">
            <v>7.2968962579772988E-4</v>
          </cell>
          <cell r="K125">
            <v>1.4961501755440774E-4</v>
          </cell>
          <cell r="L125">
            <v>4.9270736337004615E-5</v>
          </cell>
          <cell r="M125">
            <v>6.7993568438882822E-5</v>
          </cell>
          <cell r="N125">
            <v>5.0639081354996776E-5</v>
          </cell>
          <cell r="O125">
            <v>1.1470081680508156E-4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6.4876595330817533E-6</v>
          </cell>
          <cell r="E126">
            <v>1.0388463798359843E-5</v>
          </cell>
          <cell r="F126">
            <v>7.0257619048176828E-6</v>
          </cell>
          <cell r="G126">
            <v>4.5015555863215539E-4</v>
          </cell>
          <cell r="H126">
            <v>7.8026343675896494E-4</v>
          </cell>
          <cell r="I126">
            <v>0.33668336210029681</v>
          </cell>
          <cell r="J126">
            <v>0.513701437976954</v>
          </cell>
          <cell r="K126">
            <v>0.50742256385358819</v>
          </cell>
          <cell r="L126">
            <v>0.50652032541708603</v>
          </cell>
          <cell r="M126">
            <v>0.49940051356430787</v>
          </cell>
          <cell r="N126">
            <v>0.50305498975465335</v>
          </cell>
          <cell r="O126">
            <v>0.49558277639377574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1.885013217536637</v>
          </cell>
          <cell r="E127">
            <v>3.5037942495591698</v>
          </cell>
          <cell r="F127">
            <v>3.5043931137471613</v>
          </cell>
          <cell r="G127">
            <v>1.7382097956034002</v>
          </cell>
          <cell r="H127">
            <v>1.7381794700255835</v>
          </cell>
          <cell r="I127">
            <v>2.3566090518868048</v>
          </cell>
          <cell r="J127">
            <v>2.6545794031368075</v>
          </cell>
          <cell r="K127">
            <v>2.5536031328798372</v>
          </cell>
          <cell r="L127">
            <v>2.388397005291059</v>
          </cell>
          <cell r="M127">
            <v>2.2565481427895642</v>
          </cell>
          <cell r="N127">
            <v>2.2574270602374971</v>
          </cell>
          <cell r="O127">
            <v>2.1033153823097543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1.885013217536637</v>
          </cell>
          <cell r="E128">
            <v>3.5037942495591698</v>
          </cell>
          <cell r="F128">
            <v>3.5043931137471613</v>
          </cell>
          <cell r="G128">
            <v>1.7382097956034002</v>
          </cell>
          <cell r="H128">
            <v>1.7381794700255835</v>
          </cell>
          <cell r="I128">
            <v>2.3566090518868048</v>
          </cell>
          <cell r="J128">
            <v>2.6545794031368075</v>
          </cell>
          <cell r="K128">
            <v>2.5536031328798372</v>
          </cell>
          <cell r="L128">
            <v>2.388397005291059</v>
          </cell>
          <cell r="M128">
            <v>2.2565481427895642</v>
          </cell>
          <cell r="N128">
            <v>2.2574270602374971</v>
          </cell>
          <cell r="O128">
            <v>2.1033153823097543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1.9040537550875132</v>
          </cell>
          <cell r="E129">
            <v>3.5391861106658302</v>
          </cell>
          <cell r="F129">
            <v>3.5397910239870267</v>
          </cell>
          <cell r="G129">
            <v>1.7557674703064636</v>
          </cell>
          <cell r="H129">
            <v>1.7557368384096776</v>
          </cell>
          <cell r="I129">
            <v>2.3804131837240461</v>
          </cell>
          <cell r="J129">
            <v>2.6813933365018263</v>
          </cell>
          <cell r="K129">
            <v>2.5793971039190264</v>
          </cell>
          <cell r="L129">
            <v>2.4125222275667264</v>
          </cell>
          <cell r="M129">
            <v>2.2793415583732983</v>
          </cell>
          <cell r="N129">
            <v>2.2802293537752458</v>
          </cell>
          <cell r="O129">
            <v>2.1245609922320758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/>
          <cell r="F130"/>
          <cell r="G130"/>
          <cell r="H130"/>
          <cell r="I130">
            <v>1.5043856266452801E-8</v>
          </cell>
          <cell r="J130">
            <v>1.8202635850435098E-8</v>
          </cell>
          <cell r="K130">
            <v>2.29527780969321E-8</v>
          </cell>
          <cell r="L130">
            <v>1.8497103393336001E-8</v>
          </cell>
          <cell r="M130">
            <v>4.09836180045355E-8</v>
          </cell>
          <cell r="N130">
            <v>4.37486286340443E-8</v>
          </cell>
          <cell r="O130">
            <v>1.72822659781426E-7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0.31204626794151202</v>
          </cell>
          <cell r="F131">
            <v>0.31204626794151202</v>
          </cell>
          <cell r="G131">
            <v>0.31204626794151202</v>
          </cell>
          <cell r="H131">
            <v>0.31204626794151202</v>
          </cell>
          <cell r="I131">
            <v>0.3120462829853683</v>
          </cell>
          <cell r="J131">
            <v>0.31204630118800414</v>
          </cell>
          <cell r="K131">
            <v>0.31204632414078226</v>
          </cell>
          <cell r="L131">
            <v>0.31204634263788561</v>
          </cell>
          <cell r="M131">
            <v>0.31204638362150361</v>
          </cell>
          <cell r="N131">
            <v>0.31204642737013227</v>
          </cell>
          <cell r="O131">
            <v>0.31204660019279207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0.47053355227383031</v>
          </cell>
          <cell r="E132">
            <v>0.95924692795819155</v>
          </cell>
          <cell r="F132">
            <v>0.95916844407550605</v>
          </cell>
          <cell r="G132">
            <v>0.95920418731222101</v>
          </cell>
          <cell r="H132">
            <v>0.9592089132505307</v>
          </cell>
          <cell r="I132">
            <v>0.95920479429041883</v>
          </cell>
          <cell r="J132">
            <v>0.9591899870813092</v>
          </cell>
          <cell r="K132">
            <v>0.49039406656679524</v>
          </cell>
          <cell r="L132">
            <v>1.6948763012979967E-4</v>
          </cell>
          <cell r="M132">
            <v>1.7697219713490702E-4</v>
          </cell>
          <cell r="N132">
            <v>1.7486492614747793E-4</v>
          </cell>
          <cell r="O132">
            <v>1.7769134126325071E-4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0.47053355227383031</v>
          </cell>
          <cell r="E133">
            <v>0.95924692795819155</v>
          </cell>
          <cell r="F133">
            <v>0.95916844407550605</v>
          </cell>
          <cell r="G133">
            <v>0.95920418731222101</v>
          </cell>
          <cell r="H133">
            <v>0.9592089132505307</v>
          </cell>
          <cell r="I133">
            <v>0.95920479429041883</v>
          </cell>
          <cell r="J133">
            <v>0.9591899870813092</v>
          </cell>
          <cell r="K133">
            <v>0.49039406656679524</v>
          </cell>
          <cell r="L133">
            <v>1.6948763012979967E-4</v>
          </cell>
          <cell r="M133">
            <v>1.7697219713490702E-4</v>
          </cell>
          <cell r="N133">
            <v>1.7486492614747793E-4</v>
          </cell>
          <cell r="O133">
            <v>1.7769134126325071E-4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3.3253722109794603E-2</v>
          </cell>
          <cell r="E134">
            <v>3.4481403094217399E-2</v>
          </cell>
          <cell r="F134"/>
          <cell r="G134"/>
          <cell r="H134">
            <v>1.0770925206835401E-8</v>
          </cell>
          <cell r="I134">
            <v>2.37132946259113E-8</v>
          </cell>
          <cell r="J134">
            <v>1.10813128306386E-8</v>
          </cell>
          <cell r="K134">
            <v>9.4497595258027494E-8</v>
          </cell>
          <cell r="L134">
            <v>1.16301941698636E-5</v>
          </cell>
          <cell r="M134">
            <v>3.0659092926208399E-8</v>
          </cell>
          <cell r="N134">
            <v>3.7528419276480698E-7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3.3253722109794603E-2</v>
          </cell>
          <cell r="E135">
            <v>6.7735125204012106E-2</v>
          </cell>
          <cell r="F135">
            <v>6.7735125204012106E-2</v>
          </cell>
          <cell r="G135">
            <v>6.7735125204012106E-2</v>
          </cell>
          <cell r="H135">
            <v>6.7735135974937299E-2</v>
          </cell>
          <cell r="I135">
            <v>6.7735159688231905E-2</v>
          </cell>
          <cell r="J135">
            <v>6.7735170769544703E-2</v>
          </cell>
          <cell r="K135">
            <v>3.4629737114483701E-2</v>
          </cell>
          <cell r="L135">
            <v>1.1770257297785001E-5</v>
          </cell>
          <cell r="M135">
            <v>1.1800916390711201E-5</v>
          </cell>
          <cell r="N135">
            <v>1.2163625109700601E-5</v>
          </cell>
          <cell r="O135">
            <v>1.2141716363643301E-5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56.079313102534968</v>
          </cell>
          <cell r="E136">
            <v>54.988193495740155</v>
          </cell>
          <cell r="F136">
            <v>55.131909142297182</v>
          </cell>
          <cell r="G136">
            <v>59.900188106536866</v>
          </cell>
          <cell r="H136">
            <v>69.392079615767898</v>
          </cell>
          <cell r="I136">
            <v>78.857287350461306</v>
          </cell>
          <cell r="J136">
            <v>77.408648965820277</v>
          </cell>
          <cell r="K136">
            <v>87.134305233756464</v>
          </cell>
          <cell r="L136">
            <v>87.241118170214335</v>
          </cell>
          <cell r="M136">
            <v>87.877610324432794</v>
          </cell>
          <cell r="N136">
            <v>88.74500850192949</v>
          </cell>
          <cell r="O136">
            <v>88.968361784772895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12.791154914645507</v>
          </cell>
          <cell r="E137">
            <v>14.782443593813056</v>
          </cell>
          <cell r="F137">
            <v>14.580597627096395</v>
          </cell>
          <cell r="G137">
            <v>15.199296240448447</v>
          </cell>
          <cell r="H137">
            <v>16.996009923577503</v>
          </cell>
          <cell r="I137">
            <v>19.01034517646438</v>
          </cell>
          <cell r="J137">
            <v>18.539589992199723</v>
          </cell>
          <cell r="K137">
            <v>21.138353777268311</v>
          </cell>
          <cell r="L137">
            <v>21.090936983039541</v>
          </cell>
          <cell r="M137">
            <v>21.164779050687887</v>
          </cell>
          <cell r="N137">
            <v>21.278478223511694</v>
          </cell>
          <cell r="O137">
            <v>20.991930857115822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16.259672681751997</v>
          </cell>
          <cell r="E138">
            <v>12.96379931932254</v>
          </cell>
          <cell r="F138">
            <v>12.93444479735609</v>
          </cell>
          <cell r="G138">
            <v>14.901080103999222</v>
          </cell>
          <cell r="H138">
            <v>18.326343449009375</v>
          </cell>
          <cell r="I138">
            <v>21.4439341944394</v>
          </cell>
          <cell r="J138">
            <v>21.031854142347388</v>
          </cell>
          <cell r="K138">
            <v>23.685901232267437</v>
          </cell>
          <cell r="L138">
            <v>23.833490405239338</v>
          </cell>
          <cell r="M138">
            <v>24.182359857600595</v>
          </cell>
          <cell r="N138">
            <v>24.413924311380214</v>
          </cell>
          <cell r="O138">
            <v>24.758097097583743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11.435040306069828</v>
          </cell>
          <cell r="E139">
            <v>14.688187086440703</v>
          </cell>
          <cell r="F139">
            <v>14.99813751860675</v>
          </cell>
          <cell r="G139">
            <v>16.034585848579091</v>
          </cell>
          <cell r="H139">
            <v>18.35787817077804</v>
          </cell>
          <cell r="I139">
            <v>20.488633730617483</v>
          </cell>
          <cell r="J139">
            <v>20.170784001012372</v>
          </cell>
          <cell r="K139">
            <v>22.682438956792168</v>
          </cell>
          <cell r="L139">
            <v>22.550242334037652</v>
          </cell>
          <cell r="M139">
            <v>22.596772321449588</v>
          </cell>
          <cell r="N139">
            <v>22.892727143559217</v>
          </cell>
          <cell r="O139">
            <v>22.727566561650278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15.593450534527033</v>
          </cell>
          <cell r="E140">
            <v>12.553765301004059</v>
          </cell>
          <cell r="F140">
            <v>12.618732792437184</v>
          </cell>
          <cell r="G140">
            <v>13.765226983635422</v>
          </cell>
          <cell r="H140">
            <v>15.711849885648967</v>
          </cell>
          <cell r="I140">
            <v>17.914376875352271</v>
          </cell>
          <cell r="J140">
            <v>17.666422858981381</v>
          </cell>
          <cell r="K140">
            <v>19.627617351407554</v>
          </cell>
          <cell r="L140">
            <v>19.766451855511281</v>
          </cell>
          <cell r="M140">
            <v>19.933705036311185</v>
          </cell>
          <cell r="N140">
            <v>20.159884143420243</v>
          </cell>
          <cell r="O140">
            <v>20.490773696328652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5.5539010443741725</v>
          </cell>
          <cell r="E141">
            <v>6.0159358955544624</v>
          </cell>
          <cell r="F141">
            <v>6.0159359473075069</v>
          </cell>
          <cell r="G141">
            <v>6.0159358703061496</v>
          </cell>
          <cell r="H141">
            <v>6.0159356230722931</v>
          </cell>
          <cell r="I141">
            <v>6.0159363278799551</v>
          </cell>
          <cell r="J141">
            <v>8.9310313652275877</v>
          </cell>
          <cell r="K141">
            <v>8.9310317509596295</v>
          </cell>
          <cell r="L141">
            <v>8.9310315509050806</v>
          </cell>
          <cell r="M141">
            <v>8.931032572956914</v>
          </cell>
          <cell r="N141">
            <v>8.9310330471208648</v>
          </cell>
          <cell r="O141">
            <v>8.931035344170251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5.5539010443741725</v>
          </cell>
          <cell r="E142">
            <v>6.0159358955544624</v>
          </cell>
          <cell r="F142">
            <v>6.0159359473075069</v>
          </cell>
          <cell r="G142">
            <v>6.0159358703061496</v>
          </cell>
          <cell r="H142">
            <v>6.0159356230722931</v>
          </cell>
          <cell r="I142">
            <v>6.0159363278799551</v>
          </cell>
          <cell r="J142">
            <v>8.9310313652275877</v>
          </cell>
          <cell r="K142">
            <v>8.9310317509596295</v>
          </cell>
          <cell r="L142">
            <v>8.9310315509050806</v>
          </cell>
          <cell r="M142">
            <v>8.931032572956914</v>
          </cell>
          <cell r="N142">
            <v>8.9310330471208648</v>
          </cell>
          <cell r="O142">
            <v>8.931035344170251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5.6100010549234058</v>
          </cell>
          <cell r="E143">
            <v>6.0767029248024826</v>
          </cell>
          <cell r="F143">
            <v>6.0767029770782885</v>
          </cell>
          <cell r="G143">
            <v>6.0767028992991401</v>
          </cell>
          <cell r="H143">
            <v>6.0767026495679666</v>
          </cell>
          <cell r="I143">
            <v>6.0767033614949106</v>
          </cell>
          <cell r="J143">
            <v>9.0212438032601927</v>
          </cell>
          <cell r="K143">
            <v>9.0212441928885028</v>
          </cell>
          <cell r="L143">
            <v>9.0212439908132005</v>
          </cell>
          <cell r="M143">
            <v>9.0212450231887988</v>
          </cell>
          <cell r="N143">
            <v>9.0212455021422908</v>
          </cell>
          <cell r="O143">
            <v>9.0212478223941961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/>
          <cell r="E144">
            <v>1.1118045264635E-8</v>
          </cell>
          <cell r="F144">
            <v>1.84693298707934E-8</v>
          </cell>
          <cell r="G144">
            <v>3.2896591445815303E-8</v>
          </cell>
          <cell r="H144">
            <v>0.49683648501709998</v>
          </cell>
          <cell r="I144">
            <v>0.23490325176266599</v>
          </cell>
          <cell r="J144">
            <v>0.117960479546574</v>
          </cell>
          <cell r="K144">
            <v>0.49683627334756197</v>
          </cell>
          <cell r="L144">
            <v>0.21443749625748501</v>
          </cell>
          <cell r="M144">
            <v>0.13842568047773501</v>
          </cell>
          <cell r="N144">
            <v>0.476815879771052</v>
          </cell>
          <cell r="O144">
            <v>0.23445832156549101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0.84970025293020501</v>
          </cell>
          <cell r="E145">
            <v>0.84970026404825028</v>
          </cell>
          <cell r="F145">
            <v>0.84970028251758012</v>
          </cell>
          <cell r="G145">
            <v>0.84970031541417157</v>
          </cell>
          <cell r="H145">
            <v>0.71719314546163304</v>
          </cell>
          <cell r="I145">
            <v>0.73173976729638601</v>
          </cell>
          <cell r="J145">
            <v>0.84970021632633996</v>
          </cell>
          <cell r="K145">
            <v>0.84970000465680195</v>
          </cell>
          <cell r="L145">
            <v>0.849698867412922</v>
          </cell>
          <cell r="M145">
            <v>0.84969945008278203</v>
          </cell>
          <cell r="N145">
            <v>0.849700030750692</v>
          </cell>
          <cell r="O145">
            <v>0.84969988181427702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4.3172459593128646E-6</v>
          </cell>
          <cell r="E146">
            <v>3.5515452710260782E-6</v>
          </cell>
          <cell r="F146">
            <v>8.5472590654544267E-2</v>
          </cell>
          <cell r="G146">
            <v>4.1278448441585347E-2</v>
          </cell>
          <cell r="H146">
            <v>2.5058655424836705E-4</v>
          </cell>
          <cell r="I146">
            <v>0.70629079946229179</v>
          </cell>
          <cell r="J146">
            <v>0.68322045986730351</v>
          </cell>
          <cell r="K146">
            <v>1.0849927983943417</v>
          </cell>
          <cell r="L146">
            <v>1.2477700094992366</v>
          </cell>
          <cell r="M146">
            <v>0.52435929034029327</v>
          </cell>
          <cell r="N146">
            <v>1.4616675153233967</v>
          </cell>
          <cell r="O146">
            <v>1.2449548059710323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5.9570296956407607E-6</v>
          </cell>
          <cell r="E147">
            <v>3.5068083518394096E-6</v>
          </cell>
          <cell r="F147">
            <v>0.11033696651613344</v>
          </cell>
          <cell r="G147">
            <v>5.1615912544447681E-2</v>
          </cell>
          <cell r="H147">
            <v>3.1950578904515607E-4</v>
          </cell>
          <cell r="I147">
            <v>0.83099297109100567</v>
          </cell>
          <cell r="J147">
            <v>0.78088176003534382</v>
          </cell>
          <cell r="K147">
            <v>1.2056420775448462</v>
          </cell>
          <cell r="L147">
            <v>1.3864982229321148</v>
          </cell>
          <cell r="M147">
            <v>0.58267757642699902</v>
          </cell>
          <cell r="N147">
            <v>1.6241865512568048</v>
          </cell>
          <cell r="O147">
            <v>1.3833979656301649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5.9081560431844995E-4</v>
          </cell>
          <cell r="E148">
            <v>0.16884398280065699</v>
          </cell>
          <cell r="F148">
            <v>2.05946698928086E-5</v>
          </cell>
          <cell r="G148">
            <v>2.7638816094803498E-2</v>
          </cell>
          <cell r="H148">
            <v>0.15592247635116199</v>
          </cell>
          <cell r="I148">
            <v>9.0021915819640599E-2</v>
          </cell>
          <cell r="J148">
            <v>2.3264864875659302E-2</v>
          </cell>
          <cell r="K148">
            <v>0.21280307888208599</v>
          </cell>
          <cell r="L148">
            <v>0.10139066997787299</v>
          </cell>
          <cell r="M148">
            <v>2.49011133622613E-2</v>
          </cell>
          <cell r="N148">
            <v>0.20979569615572599</v>
          </cell>
          <cell r="O148">
            <v>9.7857804812713098E-2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5.9081560431844995E-4</v>
          </cell>
          <cell r="E149">
            <v>0.16943445177502306</v>
          </cell>
          <cell r="F149">
            <v>0.16945458750375836</v>
          </cell>
          <cell r="G149">
            <v>0.19709344117765201</v>
          </cell>
          <cell r="H149">
            <v>0.27023863939098153</v>
          </cell>
          <cell r="I149">
            <v>0.268327602259262</v>
          </cell>
          <cell r="J149">
            <v>0.26920795981319812</v>
          </cell>
          <cell r="K149">
            <v>0.32608454737972625</v>
          </cell>
          <cell r="L149">
            <v>0.34819855178066755</v>
          </cell>
          <cell r="M149">
            <v>0.33908338032483293</v>
          </cell>
          <cell r="N149">
            <v>0.34162168423499106</v>
          </cell>
          <cell r="O149">
            <v>0.3325440890857646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0.41076675579610733</v>
          </cell>
          <cell r="E150">
            <v>1.6880615932897485</v>
          </cell>
          <cell r="F150">
            <v>3.5916992801942755</v>
          </cell>
          <cell r="G150">
            <v>4.1776211879320302</v>
          </cell>
          <cell r="H150">
            <v>9.6532165772545451</v>
          </cell>
          <cell r="I150">
            <v>9.6735996293090167</v>
          </cell>
          <cell r="J150">
            <v>10.260278960113849</v>
          </cell>
          <cell r="K150">
            <v>10.467025053462633</v>
          </cell>
          <cell r="L150">
            <v>10.78403410903848</v>
          </cell>
          <cell r="M150">
            <v>11.49875168049738</v>
          </cell>
          <cell r="N150">
            <v>12.007601992191118</v>
          </cell>
          <cell r="O150">
            <v>12.307473149256946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2.4288569299758582</v>
          </cell>
          <cell r="E151">
            <v>1.6063938057306575</v>
          </cell>
          <cell r="F151">
            <v>3.1937591134984955</v>
          </cell>
          <cell r="G151">
            <v>3.6703168875870671</v>
          </cell>
          <cell r="H151">
            <v>7.4254021391005764</v>
          </cell>
          <cell r="I151">
            <v>8.2762238085791928</v>
          </cell>
          <cell r="J151">
            <v>8.6051592433660673</v>
          </cell>
          <cell r="K151">
            <v>9.2471998745340382</v>
          </cell>
          <cell r="L151">
            <v>9.8189737660683658</v>
          </cell>
          <cell r="M151">
            <v>10.120846715845055</v>
          </cell>
          <cell r="N151">
            <v>10.703765678486103</v>
          </cell>
          <cell r="O151">
            <v>11.534641288950867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3.2944550550716118</v>
          </cell>
          <cell r="F152">
            <v>6.7854583936927693</v>
          </cell>
          <cell r="G152">
            <v>7.8479380755190933</v>
          </cell>
          <cell r="H152">
            <v>17.078618716355123</v>
          </cell>
          <cell r="I152">
            <v>17.94982343788821</v>
          </cell>
          <cell r="J152">
            <v>18.865438203479915</v>
          </cell>
          <cell r="K152">
            <v>19.714224927996661</v>
          </cell>
          <cell r="L152">
            <v>20.60300787510683</v>
          </cell>
          <cell r="M152">
            <v>21.61959839634245</v>
          </cell>
          <cell r="N152">
            <v>22.71136767067723</v>
          </cell>
          <cell r="O152">
            <v>23.842114438207815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688.81962506830303</v>
          </cell>
          <cell r="E153">
            <v>659.57567191030398</v>
          </cell>
          <cell r="F153">
            <v>602.21139261883297</v>
          </cell>
          <cell r="G153">
            <v>434.52944639862699</v>
          </cell>
          <cell r="H153">
            <v>311.9565598401</v>
          </cell>
          <cell r="I153">
            <v>149.218286651764</v>
          </cell>
          <cell r="J153">
            <v>34.334985955604502</v>
          </cell>
          <cell r="L153">
            <v>6.6369595501019297E-3</v>
          </cell>
          <cell r="M153">
            <v>5.8162075236008297E-3</v>
          </cell>
          <cell r="N153">
            <v>5.8913499697821501E-3</v>
          </cell>
          <cell r="O153">
            <v>2.5328089156602201E-3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9.1901700757453337</v>
          </cell>
          <cell r="E154">
            <v>8.799999857841792</v>
          </cell>
          <cell r="F154">
            <v>8.0346750369777382</v>
          </cell>
          <cell r="G154">
            <v>7.1244581370691202</v>
          </cell>
          <cell r="H154">
            <v>5.489102023738428</v>
          </cell>
          <cell r="I154">
            <v>3.3178587948464351</v>
          </cell>
          <cell r="J154">
            <v>1.7850962049077848</v>
          </cell>
          <cell r="K154">
            <v>1.3270027543801393</v>
          </cell>
          <cell r="L154">
            <v>1.3270942378370212</v>
          </cell>
          <cell r="M154">
            <v>1.3270836409588722</v>
          </cell>
          <cell r="N154">
            <v>1.3270847170732176</v>
          </cell>
          <cell r="O154">
            <v>1.32704123578481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9.3462635694478031</v>
          </cell>
          <cell r="E155">
            <v>8.949466375987841</v>
          </cell>
          <cell r="F155">
            <v>8.1711179459814467</v>
          </cell>
          <cell r="G155">
            <v>5.8959219321387586</v>
          </cell>
          <cell r="H155">
            <v>4.2327891430135631</v>
          </cell>
          <cell r="I155">
            <v>2.0246714606752239</v>
          </cell>
          <cell r="J155">
            <v>0.46587497904483782</v>
          </cell>
          <cell r="L155">
            <v>9.0053725238832096E-5</v>
          </cell>
          <cell r="M155">
            <v>7.8917334105845722E-5</v>
          </cell>
          <cell r="N155">
            <v>7.9936905967193425E-5</v>
          </cell>
          <cell r="O155">
            <v>3.4366471040165765E-5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2.4695724930988546E-5</v>
          </cell>
          <cell r="G156">
            <v>1.3495439286379523</v>
          </cell>
          <cell r="H156">
            <v>1.3495443557805773</v>
          </cell>
          <cell r="I156">
            <v>1.3495444130669321</v>
          </cell>
          <cell r="J156">
            <v>1.3495445470472511</v>
          </cell>
          <cell r="K156">
            <v>1.3495446582139827</v>
          </cell>
          <cell r="L156">
            <v>1.3495446566328615</v>
          </cell>
          <cell r="M156">
            <v>1.3495450161596538</v>
          </cell>
          <cell r="N156">
            <v>1.3495450909797577</v>
          </cell>
          <cell r="O156">
            <v>1.3495464416039036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2.5240315855966655E-5</v>
          </cell>
          <cell r="G157">
            <v>5.0198281380858422E-5</v>
          </cell>
          <cell r="H157">
            <v>8.4776817111539587E-2</v>
          </cell>
          <cell r="I157">
            <v>0.24300282826199193</v>
          </cell>
          <cell r="J157">
            <v>0.19128948278535371</v>
          </cell>
          <cell r="K157">
            <v>0.68471614442266548</v>
          </cell>
          <cell r="L157">
            <v>0.78129067256778872</v>
          </cell>
          <cell r="M157">
            <v>0.60614445225140046</v>
          </cell>
          <cell r="N157">
            <v>0.56228773293995027</v>
          </cell>
          <cell r="O157">
            <v>0.54360872006999483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2.5529825024202431E-5</v>
          </cell>
          <cell r="G158">
            <v>4.9757379586419966E-5</v>
          </cell>
          <cell r="H158">
            <v>8.4783374787176749E-2</v>
          </cell>
          <cell r="I158">
            <v>0.24301701714257012</v>
          </cell>
          <cell r="J158">
            <v>0.19130573818014726</v>
          </cell>
          <cell r="K158">
            <v>0.68474316581372729</v>
          </cell>
          <cell r="L158">
            <v>0.78131859543487403</v>
          </cell>
          <cell r="M158">
            <v>0.6061745982367347</v>
          </cell>
          <cell r="N158">
            <v>0.56231275071425435</v>
          </cell>
          <cell r="O158">
            <v>0.54364199465683261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4.66425417562237E-6</v>
          </cell>
          <cell r="E159">
            <v>1.3358805640380301E-6</v>
          </cell>
          <cell r="F159">
            <v>1.1242202325559599E-5</v>
          </cell>
          <cell r="G159">
            <v>9.7300554901659798E-6</v>
          </cell>
          <cell r="H159">
            <v>1.39217301252891E-2</v>
          </cell>
          <cell r="I159">
            <v>2.18856203588286E-2</v>
          </cell>
          <cell r="J159">
            <v>4.3145775448420599E-5</v>
          </cell>
          <cell r="K159">
            <v>5.2709333838220601E-2</v>
          </cell>
          <cell r="L159">
            <v>1.5690406383183999E-2</v>
          </cell>
          <cell r="M159">
            <v>3.51343042534271E-3</v>
          </cell>
          <cell r="N159">
            <v>4.8555983557587501E-2</v>
          </cell>
          <cell r="O159">
            <v>1.9664434409375701E-2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4.66425417562237E-6</v>
          </cell>
          <cell r="E160">
            <v>-7.5261911653180508E-8</v>
          </cell>
          <cell r="F160">
            <v>1.048426853243027E-5</v>
          </cell>
          <cell r="G160">
            <v>1.6229505791845103E-5</v>
          </cell>
          <cell r="H160">
            <v>1.3933066181659719E-2</v>
          </cell>
          <cell r="I160">
            <v>3.5806121315256248E-2</v>
          </cell>
          <cell r="J160">
            <v>3.5799672926925284E-2</v>
          </cell>
          <cell r="K160">
            <v>7.4572872311441177E-2</v>
          </cell>
          <cell r="L160">
            <v>7.1719800305121845E-2</v>
          </cell>
          <cell r="M160">
            <v>7.178749850661198E-2</v>
          </cell>
          <cell r="N160">
            <v>7.196018553189705E-2</v>
          </cell>
          <cell r="O160">
            <v>7.1615856833821503E-2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2.802533800563253E-5</v>
          </cell>
          <cell r="E161">
            <v>0.53696726962099239</v>
          </cell>
          <cell r="F161">
            <v>0.53690342981292738</v>
          </cell>
          <cell r="G161">
            <v>0.53692996262391457</v>
          </cell>
          <cell r="H161">
            <v>0.53693447060806609</v>
          </cell>
          <cell r="I161">
            <v>0.53693342090905261</v>
          </cell>
          <cell r="J161">
            <v>0.53692327836743969</v>
          </cell>
          <cell r="K161">
            <v>0.36235476443507497</v>
          </cell>
          <cell r="L161">
            <v>9.2099220504590878E-5</v>
          </cell>
          <cell r="M161">
            <v>9.9704454802406991E-5</v>
          </cell>
          <cell r="N161">
            <v>1.070877119085067E-4</v>
          </cell>
          <cell r="O161">
            <v>1.1050649878624378E-4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2.802533800563253E-5</v>
          </cell>
          <cell r="E162">
            <v>0.53696726962099239</v>
          </cell>
          <cell r="F162">
            <v>0.53690342981292738</v>
          </cell>
          <cell r="G162">
            <v>0.53692996262391457</v>
          </cell>
          <cell r="H162">
            <v>0.53693447060806609</v>
          </cell>
          <cell r="I162">
            <v>0.53693342090905261</v>
          </cell>
          <cell r="J162">
            <v>0.53692327836743969</v>
          </cell>
          <cell r="K162">
            <v>0.36235476443507497</v>
          </cell>
          <cell r="L162">
            <v>9.2099220504590878E-5</v>
          </cell>
          <cell r="M162">
            <v>9.9704454802406991E-5</v>
          </cell>
          <cell r="N162">
            <v>1.070877119085067E-4</v>
          </cell>
          <cell r="O162">
            <v>1.1050649878624378E-4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6.2836601394100304E-7</v>
          </cell>
          <cell r="E163">
            <v>3.7915830697613402E-2</v>
          </cell>
          <cell r="F163"/>
          <cell r="G163"/>
          <cell r="H163"/>
          <cell r="I163">
            <v>1.15497365698198E-8</v>
          </cell>
          <cell r="J163"/>
          <cell r="K163">
            <v>5.6970788429425402E-8</v>
          </cell>
          <cell r="L163">
            <v>6.2232915572456598E-6</v>
          </cell>
          <cell r="M163">
            <v>3.3958086841171201E-8</v>
          </cell>
          <cell r="N163">
            <v>1.0416455491593901E-6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6.2836601394100304E-7</v>
          </cell>
          <cell r="E164">
            <v>3.7916459063627297E-2</v>
          </cell>
          <cell r="F164">
            <v>3.7916459063627297E-2</v>
          </cell>
          <cell r="G164">
            <v>3.7916459063627297E-2</v>
          </cell>
          <cell r="H164">
            <v>3.7916459063627297E-2</v>
          </cell>
          <cell r="I164">
            <v>3.7916470613363902E-2</v>
          </cell>
          <cell r="J164">
            <v>3.7916470613363902E-2</v>
          </cell>
          <cell r="K164">
            <v>2.55882681617404E-2</v>
          </cell>
          <cell r="L164">
            <v>6.2918120822449103E-6</v>
          </cell>
          <cell r="M164">
            <v>6.3257701690860799E-6</v>
          </cell>
          <cell r="N164">
            <v>7.3656076073347504E-6</v>
          </cell>
          <cell r="O164">
            <v>7.3558659816756497E-6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4.3283639599811393E-5</v>
          </cell>
          <cell r="G165">
            <v>3.5851052149455828E-5</v>
          </cell>
          <cell r="H165">
            <v>5.4792666396622414E-5</v>
          </cell>
          <cell r="I165">
            <v>5.8913000794519483E-5</v>
          </cell>
          <cell r="J165">
            <v>5.8783083818645238E-5</v>
          </cell>
          <cell r="K165">
            <v>7.8804215085376172E-5</v>
          </cell>
          <cell r="L165">
            <v>7.2341307750319631E-5</v>
          </cell>
          <cell r="M165">
            <v>9.4173680698131333E-5</v>
          </cell>
          <cell r="N165">
            <v>8.8807264799133784E-4</v>
          </cell>
          <cell r="O165">
            <v>1.2629289708136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4.3283639599811393E-5</v>
          </cell>
          <cell r="G166">
            <v>3.5851052149455828E-5</v>
          </cell>
          <cell r="H166">
            <v>5.4792666396622414E-5</v>
          </cell>
          <cell r="I166">
            <v>5.8913000794519483E-5</v>
          </cell>
          <cell r="J166">
            <v>5.8783083818645238E-5</v>
          </cell>
          <cell r="K166">
            <v>7.8804215085376172E-5</v>
          </cell>
          <cell r="L166">
            <v>7.2341307750319631E-5</v>
          </cell>
          <cell r="M166">
            <v>9.4173680698131333E-5</v>
          </cell>
          <cell r="N166">
            <v>8.8807264799133784E-4</v>
          </cell>
          <cell r="O166">
            <v>1.2629289708136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/>
          <cell r="F167">
            <v>2.71245015610924E-6</v>
          </cell>
          <cell r="G167">
            <v>3.5379422331017297E-8</v>
          </cell>
          <cell r="H167">
            <v>1.2830251971099801E-6</v>
          </cell>
          <cell r="I167">
            <v>5.4124447634227701E-8</v>
          </cell>
          <cell r="J167">
            <v>1.4092650573939301E-7</v>
          </cell>
          <cell r="K167">
            <v>1.2855914684296901E-6</v>
          </cell>
          <cell r="L167">
            <v>1.5465949430031201E-7</v>
          </cell>
          <cell r="M167">
            <v>1.1937522648476099E-6</v>
          </cell>
          <cell r="N167">
            <v>6.8740773064942894E-5</v>
          </cell>
          <cell r="O167">
            <v>0.217238199422608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/>
          <cell r="F168">
            <v>2.71245015610924E-6</v>
          </cell>
          <cell r="G168">
            <v>2.7478295784402599E-6</v>
          </cell>
          <cell r="H168">
            <v>4.03085477555024E-6</v>
          </cell>
          <cell r="I168">
            <v>4.0849792231844698E-6</v>
          </cell>
          <cell r="J168">
            <v>4.2259057289238598E-6</v>
          </cell>
          <cell r="K168">
            <v>5.4269719765151018E-6</v>
          </cell>
          <cell r="L168">
            <v>5.6661566916538601E-6</v>
          </cell>
          <cell r="M168">
            <v>6.7385414495355195E-6</v>
          </cell>
          <cell r="N168">
            <v>7.5492750682826422E-5</v>
          </cell>
          <cell r="O168">
            <v>0.21731380010463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2.3038623978642497E-5</v>
          </cell>
          <cell r="E169">
            <v>8.921448678592442E-4</v>
          </cell>
          <cell r="F169">
            <v>8.9101179559536046E-4</v>
          </cell>
          <cell r="G169">
            <v>8.8460418429725496E-4</v>
          </cell>
          <cell r="H169">
            <v>8.8801138666649555E-4</v>
          </cell>
          <cell r="I169">
            <v>8.8762489732293064E-4</v>
          </cell>
          <cell r="J169">
            <v>8.8921919341780609E-4</v>
          </cell>
          <cell r="K169">
            <v>6.0114554551635559E-4</v>
          </cell>
          <cell r="L169">
            <v>8.0118166734417987E-5</v>
          </cell>
          <cell r="M169">
            <v>8.7719803110234719E-5</v>
          </cell>
          <cell r="N169">
            <v>9.6179405325343088E-5</v>
          </cell>
          <cell r="O169">
            <v>9.9716157087269305E-5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2.3038623978642497E-5</v>
          </cell>
          <cell r="E170">
            <v>8.921448678592442E-4</v>
          </cell>
          <cell r="F170">
            <v>8.9101179559536046E-4</v>
          </cell>
          <cell r="G170">
            <v>8.8460418429725496E-4</v>
          </cell>
          <cell r="H170">
            <v>8.8801138666649555E-4</v>
          </cell>
          <cell r="I170">
            <v>8.8762489732293064E-4</v>
          </cell>
          <cell r="J170">
            <v>8.8921919341780609E-4</v>
          </cell>
          <cell r="K170">
            <v>6.0114554551635559E-4</v>
          </cell>
          <cell r="L170">
            <v>8.0118166734417987E-5</v>
          </cell>
          <cell r="M170">
            <v>8.7719803110234719E-5</v>
          </cell>
          <cell r="N170">
            <v>9.6179405325343088E-5</v>
          </cell>
          <cell r="O170">
            <v>9.9716157087269305E-5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2.7401570035106899E-7</v>
          </cell>
          <cell r="E171">
            <v>6.2015058680228301E-5</v>
          </cell>
          <cell r="F171"/>
          <cell r="G171"/>
          <cell r="H171"/>
          <cell r="I171">
            <v>1.1649348922898801E-8</v>
          </cell>
          <cell r="J171"/>
          <cell r="K171">
            <v>6.0146595234667397E-8</v>
          </cell>
          <cell r="L171">
            <v>5.3738060590937599E-6</v>
          </cell>
          <cell r="M171">
            <v>3.3288911840025903E-8</v>
          </cell>
          <cell r="N171">
            <v>1.1176379351824401E-6</v>
          </cell>
          <cell r="O171">
            <v>1.00896303279778E-8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2.7401570035106899E-7</v>
          </cell>
          <cell r="E172">
            <v>6.22890743805794E-5</v>
          </cell>
          <cell r="F172">
            <v>6.22890743805794E-5</v>
          </cell>
          <cell r="G172">
            <v>6.22890743805794E-5</v>
          </cell>
          <cell r="H172">
            <v>6.22890743805794E-5</v>
          </cell>
          <cell r="I172">
            <v>6.2300723729502295E-5</v>
          </cell>
          <cell r="J172">
            <v>6.2300723729502295E-5</v>
          </cell>
          <cell r="K172">
            <v>4.2017057259378202E-5</v>
          </cell>
          <cell r="L172">
            <v>5.4456020032513297E-6</v>
          </cell>
          <cell r="M172">
            <v>5.4788909150913503E-6</v>
          </cell>
          <cell r="N172">
            <v>6.5947051450522197E-6</v>
          </cell>
          <cell r="O172">
            <v>6.5949691316788701E-6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28.61976900415646</v>
          </cell>
          <cell r="E173">
            <v>24.160622365419698</v>
          </cell>
          <cell r="F173">
            <v>27.805018798053737</v>
          </cell>
          <cell r="G173">
            <v>21.041222635994814</v>
          </cell>
          <cell r="H173">
            <v>10.874027013986371</v>
          </cell>
          <cell r="I173">
            <v>9.5245824296893637</v>
          </cell>
          <cell r="J173">
            <v>6.8711446430973702</v>
          </cell>
          <cell r="K173">
            <v>2.0687555837424552</v>
          </cell>
          <cell r="L173">
            <v>0.75893153600607</v>
          </cell>
          <cell r="M173">
            <v>0.92118563640956119</v>
          </cell>
          <cell r="N173">
            <v>0.67800285260474291</v>
          </cell>
          <cell r="O173">
            <v>0.67868317129234101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2005.1531583594599</v>
          </cell>
          <cell r="E174">
            <v>1691.2568544744199</v>
          </cell>
          <cell r="F174">
            <v>1943.8166912352599</v>
          </cell>
          <cell r="G174">
            <v>1467.7626892440301</v>
          </cell>
          <cell r="H174">
            <v>756.88534985361696</v>
          </cell>
          <cell r="I174">
            <v>661.51928345292697</v>
          </cell>
          <cell r="J174">
            <v>476.19471433998899</v>
          </cell>
          <cell r="K174">
            <v>143.06243531652601</v>
          </cell>
          <cell r="L174">
            <v>52.483045668993299</v>
          </cell>
          <cell r="M174">
            <v>63.703543115010298</v>
          </cell>
          <cell r="N174">
            <v>46.886514776054703</v>
          </cell>
          <cell r="O174">
            <v>46.9335614397611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35.552360963820149</v>
          </cell>
          <cell r="E175">
            <v>29.986823660894039</v>
          </cell>
          <cell r="F175">
            <v>34.464834950979913</v>
          </cell>
          <cell r="G175">
            <v>26.024161156809136</v>
          </cell>
          <cell r="H175">
            <v>13.419953011588953</v>
          </cell>
          <cell r="I175">
            <v>11.729065309449069</v>
          </cell>
          <cell r="J175">
            <v>8.4431686939714492</v>
          </cell>
          <cell r="K175">
            <v>2.5365680020660659</v>
          </cell>
          <cell r="L175">
            <v>0.93055045512399481</v>
          </cell>
          <cell r="M175">
            <v>1.1294954453016013</v>
          </cell>
          <cell r="N175">
            <v>0.8313211839725998</v>
          </cell>
          <cell r="O175">
            <v>0.83215534467661367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5.9828371609504504E-6</v>
          </cell>
          <cell r="F176">
            <v>5.71443819949391E-6</v>
          </cell>
          <cell r="G176">
            <v>5.6914644067279997E-6</v>
          </cell>
          <cell r="H176">
            <v>0.41611450584224202</v>
          </cell>
          <cell r="I176">
            <v>0.14859941799340301</v>
          </cell>
          <cell r="J176">
            <v>5.2355265247436697E-6</v>
          </cell>
          <cell r="K176">
            <v>3.1653301555635399E-5</v>
          </cell>
          <cell r="L176">
            <v>2.6834922554597899E-2</v>
          </cell>
          <cell r="M176">
            <v>2.9838548123093701E-2</v>
          </cell>
          <cell r="N176">
            <v>1.4865664797488099E-4</v>
          </cell>
          <cell r="O176">
            <v>2.0073356659426E-2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1.5565836392484032</v>
          </cell>
          <cell r="F177">
            <v>1.5565841232709143</v>
          </cell>
          <cell r="G177">
            <v>1.4236127068462252</v>
          </cell>
          <cell r="H177">
            <v>0.78530281881290542</v>
          </cell>
          <cell r="I177">
            <v>0.56471563849457296</v>
          </cell>
          <cell r="J177">
            <v>0.50868594887987939</v>
          </cell>
          <cell r="K177">
            <v>0.14757965830503039</v>
          </cell>
          <cell r="L177">
            <v>4.9532418568932687E-2</v>
          </cell>
          <cell r="M177">
            <v>5.6696901282212872E-2</v>
          </cell>
          <cell r="N177">
            <v>4.824028733947567E-2</v>
          </cell>
          <cell r="O177">
            <v>5.0027198798198835E-2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2.1537562091690381E-2</v>
          </cell>
          <cell r="F178">
            <v>2.0599668347468233E-2</v>
          </cell>
          <cell r="G178">
            <v>2.3784081612313598E-2</v>
          </cell>
          <cell r="H178">
            <v>1.2178352788737445E-2</v>
          </cell>
          <cell r="I178">
            <v>2.5142924019890644E-3</v>
          </cell>
          <cell r="J178">
            <v>6.8401797868680248E-4</v>
          </cell>
          <cell r="K178">
            <v>5.2656946909395591E-4</v>
          </cell>
          <cell r="L178">
            <v>2.2806942421359745E-4</v>
          </cell>
          <cell r="M178">
            <v>5.0974226667834868E-3</v>
          </cell>
          <cell r="N178">
            <v>4.5499361125716728E-4</v>
          </cell>
          <cell r="O178">
            <v>8.7093162604721139E-4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2.1537562091690381E-2</v>
          </cell>
          <cell r="F179">
            <v>2.0599668347468233E-2</v>
          </cell>
          <cell r="G179">
            <v>2.3784081612313598E-2</v>
          </cell>
          <cell r="H179">
            <v>1.2178352788737445E-2</v>
          </cell>
          <cell r="I179">
            <v>2.5142924019890644E-3</v>
          </cell>
          <cell r="J179">
            <v>6.8401797868680248E-4</v>
          </cell>
          <cell r="K179">
            <v>5.2656946909395591E-4</v>
          </cell>
          <cell r="L179">
            <v>2.2806942421359745E-4</v>
          </cell>
          <cell r="M179">
            <v>5.0974226667834868E-3</v>
          </cell>
          <cell r="N179">
            <v>4.5499361125716728E-4</v>
          </cell>
          <cell r="O179">
            <v>8.7093162604721139E-4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3.1393104914701998E-3</v>
          </cell>
          <cell r="F180">
            <v>3.2716995761964698E-6</v>
          </cell>
          <cell r="G180">
            <v>3.3208028624617201E-4</v>
          </cell>
          <cell r="H180">
            <v>1.4566412505678899E-5</v>
          </cell>
          <cell r="I180">
            <v>9.92307361668172E-5</v>
          </cell>
          <cell r="J180">
            <v>3.2668966266424502E-6</v>
          </cell>
          <cell r="K180">
            <v>1.4698225035719999E-4</v>
          </cell>
          <cell r="L180">
            <v>1.36510865639371E-5</v>
          </cell>
          <cell r="M180">
            <v>6.0016324514897395E-4</v>
          </cell>
          <cell r="N180">
            <v>4.44362447896489E-7</v>
          </cell>
          <cell r="O180">
            <v>3.02835742333195E-3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3.1393104914701998E-3</v>
          </cell>
          <cell r="F181">
            <v>3.1425821910463902E-3</v>
          </cell>
          <cell r="G181">
            <v>3.47466247729256E-3</v>
          </cell>
          <cell r="H181">
            <v>1.9583246612702998E-3</v>
          </cell>
          <cell r="I181">
            <v>3.8338725028873999E-4</v>
          </cell>
          <cell r="J181">
            <v>1.1706404529913899E-4</v>
          </cell>
          <cell r="K181">
            <v>2.4947988315066001E-4</v>
          </cell>
          <cell r="L181">
            <v>1.7871459194465601E-4</v>
          </cell>
          <cell r="M181">
            <v>7.6079658207011205E-4</v>
          </cell>
          <cell r="N181">
            <v>6.3596489170047305E-4</v>
          </cell>
          <cell r="O181">
            <v>3.6289650309288199E-3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1.4011277893029142</v>
          </cell>
          <cell r="E182">
            <v>1.6077978304833558</v>
          </cell>
          <cell r="F182">
            <v>1.6077981722007879</v>
          </cell>
          <cell r="G182">
            <v>1.6077977752274599</v>
          </cell>
          <cell r="H182">
            <v>1.6077980282984308</v>
          </cell>
          <cell r="I182">
            <v>1.6077982805027069</v>
          </cell>
          <cell r="J182">
            <v>1.6077989323182957</v>
          </cell>
          <cell r="K182">
            <v>1.6077993663448968</v>
          </cell>
          <cell r="L182">
            <v>1.6077992942583539</v>
          </cell>
          <cell r="M182">
            <v>1.6078000223509372</v>
          </cell>
          <cell r="N182">
            <v>1.6078012630843823</v>
          </cell>
          <cell r="O182">
            <v>1.6078027335191325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1.4011277893029142</v>
          </cell>
          <cell r="E183">
            <v>1.6077978304833558</v>
          </cell>
          <cell r="F183">
            <v>1.6077981722007879</v>
          </cell>
          <cell r="G183">
            <v>1.6077977752274599</v>
          </cell>
          <cell r="H183">
            <v>1.6077980282984308</v>
          </cell>
          <cell r="I183">
            <v>1.6077982805027069</v>
          </cell>
          <cell r="J183">
            <v>1.6077989323182957</v>
          </cell>
          <cell r="K183">
            <v>1.6077993663448968</v>
          </cell>
          <cell r="L183">
            <v>1.6077992942583539</v>
          </cell>
          <cell r="M183">
            <v>1.6078000223509372</v>
          </cell>
          <cell r="N183">
            <v>1.6078012630843823</v>
          </cell>
          <cell r="O183">
            <v>1.6078027335191325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1.556808654781018</v>
          </cell>
          <cell r="E184">
            <v>1.7864420338703941</v>
          </cell>
          <cell r="F184">
            <v>1.7864424135564334</v>
          </cell>
          <cell r="G184">
            <v>1.7864419724749547</v>
          </cell>
          <cell r="H184">
            <v>1.786442253664924</v>
          </cell>
          <cell r="I184">
            <v>1.7864425338918957</v>
          </cell>
          <cell r="J184">
            <v>1.7864432581314373</v>
          </cell>
          <cell r="K184">
            <v>1.7864437403832205</v>
          </cell>
          <cell r="L184">
            <v>1.7864436602870586</v>
          </cell>
          <cell r="M184">
            <v>1.7864444692788195</v>
          </cell>
          <cell r="N184">
            <v>1.7864458478715359</v>
          </cell>
          <cell r="O184">
            <v>1.7864474816879266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8.6095573792993203E-5</v>
          </cell>
          <cell r="E185">
            <v>1.4624266915600599E-2</v>
          </cell>
          <cell r="F185">
            <v>2.36515464994474E-7</v>
          </cell>
          <cell r="G185">
            <v>3.57372030753192E-7</v>
          </cell>
          <cell r="H185">
            <v>8.1404428096398501E-2</v>
          </cell>
          <cell r="I185">
            <v>3.2655280540587403E-2</v>
          </cell>
          <cell r="J185">
            <v>6.5437843664235796E-4</v>
          </cell>
          <cell r="K185">
            <v>8.0553362801774497E-2</v>
          </cell>
          <cell r="L185">
            <v>2.76104971102363E-2</v>
          </cell>
          <cell r="M185">
            <v>5.6199908994306403E-3</v>
          </cell>
          <cell r="N185">
            <v>7.5015461209318499E-2</v>
          </cell>
          <cell r="O185">
            <v>3.9511965476030801E-2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9.9785151694073593E-2</v>
          </cell>
          <cell r="E186">
            <v>0.11440940377419802</v>
          </cell>
          <cell r="F186">
            <v>0.11440939239597052</v>
          </cell>
          <cell r="G186">
            <v>0.11440956581392177</v>
          </cell>
          <cell r="H186">
            <v>0.11477503048414837</v>
          </cell>
          <cell r="I186">
            <v>0.11405993281217294</v>
          </cell>
          <cell r="J186">
            <v>0.11471397385643838</v>
          </cell>
          <cell r="K186">
            <v>0.11386284014689889</v>
          </cell>
          <cell r="L186">
            <v>0.11374897125422306</v>
          </cell>
          <cell r="M186">
            <v>0.11378365665048749</v>
          </cell>
          <cell r="N186">
            <v>0.11376051702981925</v>
          </cell>
          <cell r="O186">
            <v>0.1201472036112787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1.487434428104379E-4</v>
          </cell>
          <cell r="F187">
            <v>1.4855308782792307E-4</v>
          </cell>
          <cell r="G187">
            <v>1.4126293671907716E-4</v>
          </cell>
          <cell r="H187">
            <v>1.4475910182560548E-4</v>
          </cell>
          <cell r="I187">
            <v>1.4433827440120094E-4</v>
          </cell>
          <cell r="J187">
            <v>1.4608830843914163E-4</v>
          </cell>
          <cell r="K187">
            <v>1.0387070252346747E-4</v>
          </cell>
          <cell r="L187">
            <v>5.5720408177522877E-5</v>
          </cell>
          <cell r="M187">
            <v>6.3495278505868054E-5</v>
          </cell>
          <cell r="N187">
            <v>7.2314478985675463E-5</v>
          </cell>
          <cell r="O187">
            <v>7.6207031607235503E-5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1.487434428104379E-4</v>
          </cell>
          <cell r="F188">
            <v>1.4855308782792307E-4</v>
          </cell>
          <cell r="G188">
            <v>1.4126293671907716E-4</v>
          </cell>
          <cell r="H188">
            <v>1.4475910182560548E-4</v>
          </cell>
          <cell r="I188">
            <v>1.4433827440120094E-4</v>
          </cell>
          <cell r="J188">
            <v>1.4608830843914163E-4</v>
          </cell>
          <cell r="K188">
            <v>1.0387070252346747E-4</v>
          </cell>
          <cell r="L188">
            <v>5.5720408177522877E-5</v>
          </cell>
          <cell r="M188">
            <v>6.3495278505868054E-5</v>
          </cell>
          <cell r="N188">
            <v>7.2314478985675463E-5</v>
          </cell>
          <cell r="O188">
            <v>7.6207031607235503E-5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9.7563352545934697E-6</v>
          </cell>
          <cell r="F189"/>
          <cell r="G189"/>
          <cell r="H189"/>
          <cell r="I189">
            <v>1.2074211844542199E-8</v>
          </cell>
          <cell r="J189"/>
          <cell r="K189">
            <v>1.6920781281088099E-7</v>
          </cell>
          <cell r="L189">
            <v>3.5423021224669699E-6</v>
          </cell>
          <cell r="M189">
            <v>4.0124011010575599E-8</v>
          </cell>
          <cell r="N189">
            <v>1.14504782796081E-6</v>
          </cell>
          <cell r="O189">
            <v>1.03768797366134E-8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9.7563352545934697E-6</v>
          </cell>
          <cell r="F190">
            <v>9.7563352545934697E-6</v>
          </cell>
          <cell r="G190">
            <v>9.7563352545934697E-6</v>
          </cell>
          <cell r="H190">
            <v>9.7563352545934697E-6</v>
          </cell>
          <cell r="I190">
            <v>9.7684094664380107E-6</v>
          </cell>
          <cell r="J190">
            <v>9.7684094664380107E-6</v>
          </cell>
          <cell r="K190">
            <v>6.7654700930473404E-6</v>
          </cell>
          <cell r="L190">
            <v>3.7235841471224001E-6</v>
          </cell>
          <cell r="M190">
            <v>3.76370815813297E-6</v>
          </cell>
          <cell r="N190">
            <v>4.9068657685946704E-6</v>
          </cell>
          <cell r="O190">
            <v>4.9070586539858496E-6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6.044004786810075E-5</v>
          </cell>
          <cell r="F191">
            <v>6.0407208245574423E-5</v>
          </cell>
          <cell r="G191">
            <v>5.3034903720964078E-5</v>
          </cell>
          <cell r="H191">
            <v>5.6536801298175208E-5</v>
          </cell>
          <cell r="I191">
            <v>5.6073221436394025E-5</v>
          </cell>
          <cell r="J191">
            <v>5.787060667054291E-5</v>
          </cell>
          <cell r="K191">
            <v>5.7074952848442885E-5</v>
          </cell>
          <cell r="L191">
            <v>3.6334691924673957E-5</v>
          </cell>
          <cell r="M191">
            <v>4.4206506935220841E-5</v>
          </cell>
          <cell r="N191">
            <v>5.1016113993017798E-5</v>
          </cell>
          <cell r="O191">
            <v>5.5501617393704502E-5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6.044004786810075E-5</v>
          </cell>
          <cell r="F192">
            <v>6.0407208245574423E-5</v>
          </cell>
          <cell r="G192">
            <v>5.3034903720964078E-5</v>
          </cell>
          <cell r="H192">
            <v>5.6536801298175208E-5</v>
          </cell>
          <cell r="I192">
            <v>5.6073221436394025E-5</v>
          </cell>
          <cell r="J192">
            <v>5.787060667054291E-5</v>
          </cell>
          <cell r="K192">
            <v>5.7074952848442885E-5</v>
          </cell>
          <cell r="L192">
            <v>3.6334691924673957E-5</v>
          </cell>
          <cell r="M192">
            <v>4.4206506935220841E-5</v>
          </cell>
          <cell r="N192">
            <v>5.1016113993017798E-5</v>
          </cell>
          <cell r="O192">
            <v>5.5501617393704502E-5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3.5207951616125001E-6</v>
          </cell>
          <cell r="F193"/>
          <cell r="G193"/>
          <cell r="H193"/>
          <cell r="I193">
            <v>1.01259121012123E-8</v>
          </cell>
          <cell r="J193"/>
          <cell r="K193">
            <v>1.0718419750013899E-6</v>
          </cell>
          <cell r="L193">
            <v>1.2701561208675599E-6</v>
          </cell>
          <cell r="M193">
            <v>4.6824441402557597E-8</v>
          </cell>
          <cell r="N193">
            <v>1.00437445414417E-6</v>
          </cell>
          <cell r="O193">
            <v>1.07724207514398E-8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3.5207951616125001E-6</v>
          </cell>
          <cell r="F194">
            <v>3.5207951616125001E-6</v>
          </cell>
          <cell r="G194">
            <v>3.5207951616125001E-6</v>
          </cell>
          <cell r="H194">
            <v>3.5207951616125001E-6</v>
          </cell>
          <cell r="I194">
            <v>3.53092107371371E-6</v>
          </cell>
          <cell r="J194">
            <v>3.53092107371371E-6</v>
          </cell>
          <cell r="K194">
            <v>3.4580216910580101E-6</v>
          </cell>
          <cell r="L194">
            <v>2.35212400797016E-6</v>
          </cell>
          <cell r="M194">
            <v>2.3989484493727198E-6</v>
          </cell>
          <cell r="N194">
            <v>3.4017376922836801E-6</v>
          </cell>
          <cell r="O194">
            <v>3.40396941216712E-6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1.7780894767133798E-5</v>
          </cell>
          <cell r="F195">
            <v>1.7953625078109596E-5</v>
          </cell>
          <cell r="G195">
            <v>1.0608660638484067E-5</v>
          </cell>
          <cell r="H195">
            <v>1.4122674005053419E-5</v>
          </cell>
          <cell r="I195">
            <v>1.3607970799105223E-5</v>
          </cell>
          <cell r="J195">
            <v>1.5414777730085721E-5</v>
          </cell>
          <cell r="K195">
            <v>2.1861677566168072E-5</v>
          </cell>
          <cell r="L195">
            <v>1.3040802997418591E-5</v>
          </cell>
          <cell r="M195">
            <v>2.1006332072907446E-5</v>
          </cell>
          <cell r="N195">
            <v>2.0669961666790377E-5</v>
          </cell>
          <cell r="O195">
            <v>2.7492859489159559E-5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1.7780894767133798E-5</v>
          </cell>
          <cell r="F196">
            <v>1.7953625078109596E-5</v>
          </cell>
          <cell r="G196">
            <v>1.0608660638484067E-5</v>
          </cell>
          <cell r="H196">
            <v>1.4122674005053419E-5</v>
          </cell>
          <cell r="I196">
            <v>1.3607970799105223E-5</v>
          </cell>
          <cell r="J196">
            <v>1.5414777730085721E-5</v>
          </cell>
          <cell r="K196">
            <v>2.1861677566168072E-5</v>
          </cell>
          <cell r="L196">
            <v>1.3040802997418591E-5</v>
          </cell>
          <cell r="M196">
            <v>2.1006332072907446E-5</v>
          </cell>
          <cell r="N196">
            <v>2.0669961666790377E-5</v>
          </cell>
          <cell r="O196">
            <v>2.7492859489159559E-5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5.0891621108279001E-7</v>
          </cell>
          <cell r="F197"/>
          <cell r="G197">
            <v>1.42137042366251E-8</v>
          </cell>
          <cell r="H197"/>
          <cell r="I197"/>
          <cell r="J197"/>
          <cell r="K197">
            <v>6.0839666359756802E-7</v>
          </cell>
          <cell r="L197">
            <v>9.7534450892925506E-8</v>
          </cell>
          <cell r="M197">
            <v>4.3805091989911497E-8</v>
          </cell>
          <cell r="N197">
            <v>5.0679062458040205E-7</v>
          </cell>
          <cell r="O197">
            <v>1.1799508013538E-8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5.0891621108279001E-7</v>
          </cell>
          <cell r="F198">
            <v>5.0891621108279001E-7</v>
          </cell>
          <cell r="G198">
            <v>5.2312991531941497E-7</v>
          </cell>
          <cell r="H198">
            <v>5.2312991531941497E-7</v>
          </cell>
          <cell r="I198">
            <v>5.2312991531941497E-7</v>
          </cell>
          <cell r="J198">
            <v>5.2312991531941497E-7</v>
          </cell>
          <cell r="K198">
            <v>9.6605900478472404E-7</v>
          </cell>
          <cell r="L198">
            <v>7.1633123577015395E-7</v>
          </cell>
          <cell r="M198">
            <v>7.4973620648040505E-7</v>
          </cell>
          <cell r="N198">
            <v>1.25652683106081E-6</v>
          </cell>
          <cell r="O198">
            <v>1.26832633907434E-6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9.1578067123209053</v>
          </cell>
          <cell r="E199">
            <v>10.275907014075383</v>
          </cell>
          <cell r="F199">
            <v>10.275907503833336</v>
          </cell>
          <cell r="G199">
            <v>10.275915981858859</v>
          </cell>
          <cell r="H199">
            <v>15.981454462537926</v>
          </cell>
          <cell r="I199">
            <v>15.981457301116553</v>
          </cell>
          <cell r="J199">
            <v>20.294967750885835</v>
          </cell>
          <cell r="K199">
            <v>26.056163338052002</v>
          </cell>
          <cell r="L199">
            <v>29.571272878847701</v>
          </cell>
          <cell r="M199">
            <v>30.032197746453928</v>
          </cell>
          <cell r="N199">
            <v>30.032202179300807</v>
          </cell>
          <cell r="O199">
            <v>30.032205067357349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2.8618145754338569</v>
          </cell>
          <cell r="E200">
            <v>3.1585779365919744</v>
          </cell>
          <cell r="F200">
            <v>3.0827722511499975</v>
          </cell>
          <cell r="G200">
            <v>2.9642065332285181</v>
          </cell>
          <cell r="H200">
            <v>4.4599407802431426</v>
          </cell>
          <cell r="I200">
            <v>4.3193127840855565</v>
          </cell>
          <cell r="J200">
            <v>5.3407809870752239</v>
          </cell>
          <cell r="K200">
            <v>6.6810675225774361</v>
          </cell>
          <cell r="L200">
            <v>7.5823776612430018</v>
          </cell>
          <cell r="M200">
            <v>7.7005635247317832</v>
          </cell>
          <cell r="N200">
            <v>7.7005646613591772</v>
          </cell>
          <cell r="O200">
            <v>7.700565401886494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9.1578067123209053</v>
          </cell>
          <cell r="E201">
            <v>10.275907014075383</v>
          </cell>
          <cell r="F201">
            <v>10.275907503833336</v>
          </cell>
          <cell r="G201">
            <v>10.275915981858859</v>
          </cell>
          <cell r="H201">
            <v>15.981454462537926</v>
          </cell>
          <cell r="I201">
            <v>15.981457301116553</v>
          </cell>
          <cell r="J201">
            <v>20.294967750885835</v>
          </cell>
          <cell r="K201">
            <v>26.056163338052002</v>
          </cell>
          <cell r="L201">
            <v>29.571272878847701</v>
          </cell>
          <cell r="M201">
            <v>30.032197746453928</v>
          </cell>
          <cell r="N201">
            <v>30.032202179300807</v>
          </cell>
          <cell r="O201">
            <v>30.032205067357349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9.0328790779248797E-2</v>
          </cell>
          <cell r="F202">
            <v>1.1520986806557E-5</v>
          </cell>
          <cell r="G202">
            <v>5.2691910433172698E-6</v>
          </cell>
          <cell r="H202">
            <v>1.05523376853385</v>
          </cell>
          <cell r="I202">
            <v>0.235892626676247</v>
          </cell>
          <cell r="J202">
            <v>0.34849388560244898</v>
          </cell>
          <cell r="K202">
            <v>1.5243672479511201</v>
          </cell>
          <cell r="L202">
            <v>0.53066339071871604</v>
          </cell>
          <cell r="M202">
            <v>0.37550278559313199</v>
          </cell>
          <cell r="N202">
            <v>1.4305373302500399</v>
          </cell>
          <cell r="O202">
            <v>0.62409016007159801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0.8301667868162409</v>
          </cell>
          <cell r="F203">
            <v>0.83017826423396157</v>
          </cell>
          <cell r="G203">
            <v>0.830183506361166</v>
          </cell>
          <cell r="H203">
            <v>1.29339529279432</v>
          </cell>
          <cell r="I203">
            <v>1.29113298380427</v>
          </cell>
          <cell r="J203">
            <v>1.6396202280391337</v>
          </cell>
          <cell r="K203">
            <v>2.1087536555956561</v>
          </cell>
          <cell r="L203">
            <v>2.3935964530324076</v>
          </cell>
          <cell r="M203">
            <v>2.4305333119803878</v>
          </cell>
          <cell r="N203">
            <v>2.4384746539282229</v>
          </cell>
          <cell r="O203">
            <v>2.4301301727344513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3.2398908803949249</v>
          </cell>
          <cell r="E204">
            <v>3.6354566551207239</v>
          </cell>
          <cell r="F204">
            <v>4.9688866113790446</v>
          </cell>
          <cell r="G204">
            <v>7.375900221768962</v>
          </cell>
          <cell r="H204">
            <v>11.457114631564218</v>
          </cell>
          <cell r="I204">
            <v>9.447453152265064</v>
          </cell>
          <cell r="J204">
            <v>11.915191701452942</v>
          </cell>
          <cell r="K204">
            <v>15.043634412500989</v>
          </cell>
          <cell r="L204">
            <v>17.320698146455491</v>
          </cell>
          <cell r="M204">
            <v>17.317579495443038</v>
          </cell>
          <cell r="N204">
            <v>16.871387593556921</v>
          </cell>
          <cell r="O204">
            <v>19.007911297228542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1.1488974753173493</v>
          </cell>
          <cell r="E205">
            <v>1.2864319374100224</v>
          </cell>
          <cell r="F205">
            <v>1.7526936900807928</v>
          </cell>
          <cell r="G205">
            <v>2.5880351655329665</v>
          </cell>
          <cell r="H205">
            <v>3.910278031250586</v>
          </cell>
          <cell r="I205">
            <v>3.1386887549053339</v>
          </cell>
          <cell r="J205">
            <v>3.8875013707839932</v>
          </cell>
          <cell r="K205">
            <v>4.8216776963144188</v>
          </cell>
          <cell r="L205">
            <v>5.5515058161716286</v>
          </cell>
          <cell r="M205">
            <v>5.550506248539433</v>
          </cell>
          <cell r="N205">
            <v>5.4074960235759368</v>
          </cell>
          <cell r="O205">
            <v>6.0922792619322186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1.7078658174302499E-6</v>
          </cell>
          <cell r="E206">
            <v>3.2769749258949099E-2</v>
          </cell>
          <cell r="F206">
            <v>9.3497443248377901E-2</v>
          </cell>
          <cell r="G206">
            <v>0.16452191777740199</v>
          </cell>
          <cell r="H206">
            <v>0.45295430937349901</v>
          </cell>
          <cell r="I206">
            <v>3.74238436934081E-2</v>
          </cell>
          <cell r="J206">
            <v>0.321159725326504</v>
          </cell>
          <cell r="K206">
            <v>0.66964814902623104</v>
          </cell>
          <cell r="L206">
            <v>0.22986706577905</v>
          </cell>
          <cell r="M206">
            <v>0.283851344943715</v>
          </cell>
          <cell r="N206">
            <v>0.59370217776872902</v>
          </cell>
          <cell r="O206">
            <v>0.40930083383847299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0.21335437028505844</v>
          </cell>
          <cell r="E207">
            <v>0.24612409539743832</v>
          </cell>
          <cell r="F207">
            <v>0.33962148099406358</v>
          </cell>
          <cell r="G207">
            <v>0.50414334391655546</v>
          </cell>
          <cell r="H207">
            <v>0.78309289189328535</v>
          </cell>
          <cell r="I207">
            <v>0.64323431475771953</v>
          </cell>
          <cell r="J207">
            <v>0.81153779071698107</v>
          </cell>
          <cell r="K207">
            <v>1.0282315531443744</v>
          </cell>
          <cell r="L207">
            <v>1.1838729181571175</v>
          </cell>
          <cell r="M207">
            <v>1.1833663822642519</v>
          </cell>
          <cell r="N207">
            <v>1.1531586984482245</v>
          </cell>
          <cell r="O207">
            <v>1.2868541919691108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5.6086411508145284</v>
          </cell>
          <cell r="E208">
            <v>6.0095203501743857</v>
          </cell>
          <cell r="F208">
            <v>6.1300358999784343</v>
          </cell>
          <cell r="G208">
            <v>7.3047408132158269</v>
          </cell>
          <cell r="H208">
            <v>6.9209818014004219</v>
          </cell>
          <cell r="I208">
            <v>9.813344786400922</v>
          </cell>
          <cell r="J208">
            <v>13.594905929398577</v>
          </cell>
          <cell r="K208">
            <v>13.316495440740495</v>
          </cell>
          <cell r="L208">
            <v>13.214424363929851</v>
          </cell>
          <cell r="M208">
            <v>13.158821721633421</v>
          </cell>
          <cell r="N208">
            <v>13.598622071675535</v>
          </cell>
          <cell r="O208">
            <v>13.608998780393989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1.5366051753825148E-5</v>
          </cell>
          <cell r="F209">
            <v>3.7232272802059591E-3</v>
          </cell>
          <cell r="G209">
            <v>1.7151016915967671E-4</v>
          </cell>
          <cell r="H209">
            <v>3.5067406552373496E-3</v>
          </cell>
          <cell r="I209">
            <v>2.404681445536061E-2</v>
          </cell>
          <cell r="J209">
            <v>9.8394815236683194E-3</v>
          </cell>
          <cell r="K209">
            <v>1.1840473568826872E-3</v>
          </cell>
          <cell r="L209">
            <v>2.06580955350005E-2</v>
          </cell>
          <cell r="M209">
            <v>5.0500725161090727E-2</v>
          </cell>
          <cell r="N209">
            <v>7.5252996890666585E-2</v>
          </cell>
          <cell r="O209">
            <v>8.4249341976982098E-2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5.6086411508145284</v>
          </cell>
          <cell r="E210">
            <v>6.0095357162261465</v>
          </cell>
          <cell r="F210">
            <v>6.1337591272586378</v>
          </cell>
          <cell r="G210">
            <v>7.3049123233849924</v>
          </cell>
          <cell r="H210">
            <v>6.9244885420556521</v>
          </cell>
          <cell r="I210">
            <v>9.8373916008562858</v>
          </cell>
          <cell r="J210">
            <v>13.604745410922236</v>
          </cell>
          <cell r="K210">
            <v>13.317679488097394</v>
          </cell>
          <cell r="L210">
            <v>13.235082459464866</v>
          </cell>
          <cell r="M210">
            <v>13.209322446794518</v>
          </cell>
          <cell r="N210">
            <v>13.673875068566188</v>
          </cell>
          <cell r="O210">
            <v>13.693248122370983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1.0606035236178114E-5</v>
          </cell>
          <cell r="F211">
            <v>1.0749510967569991E-5</v>
          </cell>
          <cell r="G211">
            <v>3.7017183793973151E-6</v>
          </cell>
          <cell r="H211">
            <v>7.5438852260128676E-6</v>
          </cell>
          <cell r="I211">
            <v>6.9607734711655368E-6</v>
          </cell>
          <cell r="J211">
            <v>8.7039704681029323E-6</v>
          </cell>
          <cell r="K211">
            <v>9.8564428986336295E-6</v>
          </cell>
          <cell r="L211">
            <v>4.7642519731505978E-6</v>
          </cell>
          <cell r="M211">
            <v>1.1857851954076493E-5</v>
          </cell>
          <cell r="N211">
            <v>7.0576027607510555E-6</v>
          </cell>
          <cell r="O211">
            <v>1.6736474139528621E-5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1.0606035236178114E-5</v>
          </cell>
          <cell r="F212">
            <v>1.0749510967569991E-5</v>
          </cell>
          <cell r="G212">
            <v>3.7017183793973151E-6</v>
          </cell>
          <cell r="H212">
            <v>7.5438852260128676E-6</v>
          </cell>
          <cell r="I212">
            <v>6.9607734711655368E-6</v>
          </cell>
          <cell r="J212">
            <v>8.7039704681029323E-6</v>
          </cell>
          <cell r="K212">
            <v>9.8564428986336295E-6</v>
          </cell>
          <cell r="L212">
            <v>4.7642519731505978E-6</v>
          </cell>
          <cell r="M212">
            <v>1.1857851954076493E-5</v>
          </cell>
          <cell r="N212">
            <v>7.0576027607510555E-6</v>
          </cell>
          <cell r="O212">
            <v>1.6736474139528621E-5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>
            <v>6.3386695631473004E-8</v>
          </cell>
          <cell r="H213"/>
          <cell r="I213"/>
          <cell r="J213"/>
          <cell r="K213">
            <v>6.8863623663057996E-8</v>
          </cell>
          <cell r="L213">
            <v>3.2412310707894702E-8</v>
          </cell>
          <cell r="M213">
            <v>1.4077725278017901E-8</v>
          </cell>
          <cell r="N213">
            <v>1.9267859344751999E-7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>
            <v>6.3386695631473004E-8</v>
          </cell>
          <cell r="H214">
            <v>6.3386695631473004E-8</v>
          </cell>
          <cell r="I214">
            <v>6.3386695631473004E-8</v>
          </cell>
          <cell r="J214">
            <v>6.3386695631473004E-8</v>
          </cell>
          <cell r="K214">
            <v>1.3225031929453099E-7</v>
          </cell>
          <cell r="L214">
            <v>1.4765577393350599E-7</v>
          </cell>
          <cell r="M214">
            <v>1.15353659648971E-7</v>
          </cell>
          <cell r="N214">
            <v>3.0803225309649098E-7</v>
          </cell>
          <cell r="O214">
            <v>3.0803225309649098E-7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4.2612067636088673</v>
          </cell>
          <cell r="E215">
            <v>4.6176490487685857</v>
          </cell>
          <cell r="F215">
            <v>4.8278413844223094</v>
          </cell>
          <cell r="G215">
            <v>5.2009838609213253</v>
          </cell>
          <cell r="H215">
            <v>5.2009852833752976</v>
          </cell>
          <cell r="I215">
            <v>5.634108934160925</v>
          </cell>
          <cell r="J215">
            <v>6.0041980129418109</v>
          </cell>
          <cell r="K215">
            <v>13.25242915059655</v>
          </cell>
          <cell r="L215">
            <v>13.252430498992034</v>
          </cell>
          <cell r="M215">
            <v>13.252431840124361</v>
          </cell>
          <cell r="N215">
            <v>13.252432029235553</v>
          </cell>
          <cell r="O215">
            <v>13.252448127486531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4.2612067636088673</v>
          </cell>
          <cell r="E216">
            <v>4.6176490487685857</v>
          </cell>
          <cell r="F216">
            <v>4.8278413844223094</v>
          </cell>
          <cell r="G216">
            <v>5.2009838609213253</v>
          </cell>
          <cell r="H216">
            <v>5.2009852833752976</v>
          </cell>
          <cell r="I216">
            <v>5.634108934160925</v>
          </cell>
          <cell r="J216">
            <v>6.0041980129418109</v>
          </cell>
          <cell r="K216">
            <v>13.25242915059655</v>
          </cell>
          <cell r="L216">
            <v>13.252430498992034</v>
          </cell>
          <cell r="M216">
            <v>13.252431840124361</v>
          </cell>
          <cell r="N216">
            <v>13.252432029235553</v>
          </cell>
          <cell r="O216">
            <v>13.252448127486531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1.3316271136277724</v>
          </cell>
          <cell r="E217">
            <v>1.4252003236940094</v>
          </cell>
          <cell r="F217">
            <v>1.4629822377037307</v>
          </cell>
          <cell r="G217">
            <v>1.5297011355650971</v>
          </cell>
          <cell r="H217">
            <v>1.4859957952500857</v>
          </cell>
          <cell r="I217">
            <v>1.5650302594891443</v>
          </cell>
          <cell r="J217">
            <v>1.6227562197140035</v>
          </cell>
          <cell r="K217">
            <v>3.4874813554201447</v>
          </cell>
          <cell r="L217">
            <v>3.4874817102610582</v>
          </cell>
          <cell r="M217">
            <v>3.4874820631906291</v>
          </cell>
          <cell r="N217">
            <v>3.4874821129567231</v>
          </cell>
          <cell r="O217">
            <v>3.4874863493385613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1.82993715362851E-8</v>
          </cell>
          <cell r="E218">
            <v>4.3099686610179501E-8</v>
          </cell>
          <cell r="F218">
            <v>6.1323251456950197E-8</v>
          </cell>
          <cell r="G218">
            <v>1.8620220984324301E-7</v>
          </cell>
          <cell r="H218">
            <v>0.29255876090160599</v>
          </cell>
          <cell r="I218">
            <v>0.14887521530667799</v>
          </cell>
          <cell r="J218">
            <v>2.7317737712602999E-2</v>
          </cell>
          <cell r="K218">
            <v>0.85987268774803705</v>
          </cell>
          <cell r="L218">
            <v>0.12962029610529399</v>
          </cell>
          <cell r="M218">
            <v>3.9303625089206401E-2</v>
          </cell>
          <cell r="N218">
            <v>0.74544347786444998</v>
          </cell>
          <cell r="O218">
            <v>0.25625109951469299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0.43061733175315953</v>
          </cell>
          <cell r="E219">
            <v>0.43061693876547341</v>
          </cell>
          <cell r="F219">
            <v>0.43061652176940496</v>
          </cell>
          <cell r="G219">
            <v>0.43061646353353517</v>
          </cell>
          <cell r="H219">
            <v>0.40423245546644926</v>
          </cell>
          <cell r="I219">
            <v>0.44143399440490105</v>
          </cell>
          <cell r="J219">
            <v>0.46875160034859725</v>
          </cell>
          <cell r="K219">
            <v>1.0360654328440779</v>
          </cell>
          <cell r="L219">
            <v>1.0360661689483517</v>
          </cell>
          <cell r="M219">
            <v>1.0287963483364659</v>
          </cell>
          <cell r="N219">
            <v>1.0255778155939546</v>
          </cell>
          <cell r="O219">
            <v>1.0409977522083411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6.9410022156522561E-2</v>
          </cell>
          <cell r="E220">
            <v>0.17072118139470371</v>
          </cell>
          <cell r="F220">
            <v>7.8552829708314498E-3</v>
          </cell>
          <cell r="G220">
            <v>0.16919310850096977</v>
          </cell>
          <cell r="H220">
            <v>0.10837030024363133</v>
          </cell>
          <cell r="I220"/>
          <cell r="J220"/>
          <cell r="L220">
            <v>1.4189451858871635E-3</v>
          </cell>
          <cell r="M220">
            <v>1.1820230743681112E-3</v>
          </cell>
          <cell r="N220">
            <v>0.16855823357605532</v>
          </cell>
          <cell r="O220">
            <v>0.16651191822669065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1.0905952405912418E-3</v>
          </cell>
          <cell r="E221">
            <v>7.7811002836212497E-4</v>
          </cell>
          <cell r="F221">
            <v>4.1298702635697056E-4</v>
          </cell>
          <cell r="G221">
            <v>2.0459983106557154E-3</v>
          </cell>
          <cell r="H221">
            <v>6.2999138595821666E-2</v>
          </cell>
          <cell r="I221"/>
          <cell r="J221"/>
          <cell r="L221">
            <v>4.9365349616816529E-4</v>
          </cell>
          <cell r="M221">
            <v>7.2681484156854998E-4</v>
          </cell>
          <cell r="N221">
            <v>1.5889485635132944E-3</v>
          </cell>
          <cell r="O221">
            <v>3.0904480548938347E-3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7.050061739711376E-2</v>
          </cell>
          <cell r="E222">
            <v>0.17149929142306575</v>
          </cell>
          <cell r="F222">
            <v>8.2662271008210903E-3</v>
          </cell>
          <cell r="G222">
            <v>0.17123816393695576</v>
          </cell>
          <cell r="H222">
            <v>0.17136785368571336</v>
          </cell>
          <cell r="I222"/>
          <cell r="J222"/>
          <cell r="K222"/>
          <cell r="L222">
            <v>1.9111341743141758E-3</v>
          </cell>
          <cell r="M222">
            <v>1.9065689854062431E-3</v>
          </cell>
          <cell r="N222">
            <v>0.17014458231286431</v>
          </cell>
          <cell r="O222">
            <v>0.16959870616492517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6.9061118366341254E-2</v>
          </cell>
          <cell r="F223">
            <v>7.2887653813566378E-2</v>
          </cell>
          <cell r="G223">
            <v>1.2416366558711208E-3</v>
          </cell>
          <cell r="H223">
            <v>8.4747209337748114E-4</v>
          </cell>
          <cell r="I223">
            <v>1.5669764885590525E-4</v>
          </cell>
          <cell r="J223">
            <v>1.6127496110981733E-3</v>
          </cell>
          <cell r="K223">
            <v>3.4290326165246892E-3</v>
          </cell>
          <cell r="L223">
            <v>2.9918147160046078E-3</v>
          </cell>
          <cell r="M223">
            <v>6.8956275340003421E-4</v>
          </cell>
          <cell r="N223">
            <v>5.9529814371959402E-4</v>
          </cell>
          <cell r="O223">
            <v>1.001023195477778E-3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7.269591406983289E-2</v>
          </cell>
          <cell r="F224">
            <v>7.6723846119543554E-2</v>
          </cell>
          <cell r="G224">
            <v>1.3069859535485475E-3</v>
          </cell>
          <cell r="H224">
            <v>8.9207588776576941E-4</v>
          </cell>
          <cell r="I224">
            <v>1.6494489353253191E-4</v>
          </cell>
          <cell r="J224">
            <v>1.6976311695770254E-3</v>
          </cell>
          <cell r="K224">
            <v>3.6095080173944084E-3</v>
          </cell>
          <cell r="L224">
            <v>3.1492786484259021E-3</v>
          </cell>
          <cell r="M224">
            <v>7.2585552989477289E-4</v>
          </cell>
          <cell r="N224">
            <v>6.2662962496799312E-4</v>
          </cell>
          <cell r="O224">
            <v>1.0537086268187143E-3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5.4070868417168596E-3</v>
          </cell>
          <cell r="F225"/>
          <cell r="G225"/>
          <cell r="H225">
            <v>2.0844520642479002E-5</v>
          </cell>
          <cell r="I225"/>
          <cell r="J225">
            <v>2.5311543134009802E-4</v>
          </cell>
          <cell r="L225">
            <v>6.5397034726474704E-5</v>
          </cell>
          <cell r="M225">
            <v>2.6753884072529799E-5</v>
          </cell>
          <cell r="N225">
            <v>8.2910095145794293E-6</v>
          </cell>
          <cell r="O225">
            <v>9.9764407708564801E-5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5.4070868417168596E-3</v>
          </cell>
          <cell r="F226">
            <v>5.4066857697128833E-3</v>
          </cell>
          <cell r="G226">
            <v>1.7281267923905958E-4</v>
          </cell>
          <cell r="H226">
            <v>1.0917317239807992E-4</v>
          </cell>
          <cell r="I226">
            <v>2.0754256862394796E-5</v>
          </cell>
          <cell r="J226">
            <v>2.5319930602275202E-4</v>
          </cell>
          <cell r="K226">
            <v>2.5307627589374272E-4</v>
          </cell>
          <cell r="L226">
            <v>2.846999706834431E-4</v>
          </cell>
          <cell r="M226">
            <v>9.2008362214378084E-5</v>
          </cell>
          <cell r="N226">
            <v>7.8878153771004569E-5</v>
          </cell>
          <cell r="O226">
            <v>1.3428671629275803E-4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2.2822598695269216E-5</v>
          </cell>
          <cell r="E227">
            <v>2.3840665213842451E-5</v>
          </cell>
          <cell r="F227">
            <v>1.3785177058125276E-4</v>
          </cell>
          <cell r="G227">
            <v>1.395480136410412E-4</v>
          </cell>
          <cell r="H227">
            <v>1.6331497348784973E-4</v>
          </cell>
          <cell r="I227">
            <v>5.8326003705194208E-4</v>
          </cell>
          <cell r="J227">
            <v>5.5323111957901168E-4</v>
          </cell>
          <cell r="K227">
            <v>2.6237958856248464E-4</v>
          </cell>
          <cell r="L227">
            <v>3.4930142047282284E-4</v>
          </cell>
          <cell r="M227">
            <v>3.5254260163782491E-4</v>
          </cell>
          <cell r="N227">
            <v>7.4190204629088639E-4</v>
          </cell>
          <cell r="O227">
            <v>6.5473805589387826E-4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1.9405311804489134E-5</v>
          </cell>
          <cell r="E228">
            <v>2.2207885936710616E-5</v>
          </cell>
          <cell r="F228">
            <v>1.6724754489709642E-4</v>
          </cell>
          <cell r="G228">
            <v>1.653251338047791E-4</v>
          </cell>
          <cell r="H228">
            <v>1.8903417047800799E-4</v>
          </cell>
          <cell r="I228">
            <v>6.7733572968240905E-4</v>
          </cell>
          <cell r="J228">
            <v>6.2419010113628918E-4</v>
          </cell>
          <cell r="K228">
            <v>2.8219496845696842E-4</v>
          </cell>
          <cell r="L228">
            <v>3.8263188757338033E-4</v>
          </cell>
          <cell r="M228">
            <v>3.7793750664100748E-4</v>
          </cell>
          <cell r="N228">
            <v>8.166896663813506E-4</v>
          </cell>
          <cell r="O228">
            <v>6.983561338815929E-4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4.7773989682315897E-6</v>
          </cell>
          <cell r="E229"/>
          <cell r="F229">
            <v>1.1059497996471401E-5</v>
          </cell>
          <cell r="G229">
            <v>2.6730543462595401E-5</v>
          </cell>
          <cell r="H229">
            <v>1.6674236776060999E-4</v>
          </cell>
          <cell r="I229">
            <v>2.50226688723713E-5</v>
          </cell>
          <cell r="J229">
            <v>3.3368302150975803E-8</v>
          </cell>
          <cell r="K229"/>
          <cell r="L229">
            <v>3.9251016333191697E-5</v>
          </cell>
          <cell r="M229">
            <v>1.2077462297753801E-8</v>
          </cell>
          <cell r="N229">
            <v>5.8911047895450598E-5</v>
          </cell>
          <cell r="O229">
            <v>5.8940969809044199E-8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4.7773989682315897E-6</v>
          </cell>
          <cell r="E230">
            <v>4.7773989682315897E-6</v>
          </cell>
          <cell r="F230">
            <v>1.5836896964703001E-5</v>
          </cell>
          <cell r="G230">
            <v>4.2567440427298399E-5</v>
          </cell>
          <cell r="H230">
            <v>2.05771353666276E-4</v>
          </cell>
          <cell r="I230">
            <v>2.15732638865715E-4</v>
          </cell>
          <cell r="J230">
            <v>1.91798404935132E-4</v>
          </cell>
          <cell r="K230">
            <v>2.5056037174522299E-5</v>
          </cell>
          <cell r="L230">
            <v>4.3124798600099098E-5</v>
          </cell>
          <cell r="M230">
            <v>3.9263093795489401E-5</v>
          </cell>
          <cell r="N230">
            <v>8.5731032153393307E-5</v>
          </cell>
          <cell r="O230">
            <v>5.8982066327557398E-5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3.0060106365713955E-2</v>
          </cell>
          <cell r="E231">
            <v>1.1758482146989298E-4</v>
          </cell>
          <cell r="F231">
            <v>5.494310565546911E-3</v>
          </cell>
          <cell r="G231">
            <v>5.1599933625004341E-3</v>
          </cell>
          <cell r="H231">
            <v>4.8233057723444739E-3</v>
          </cell>
          <cell r="I231">
            <v>3.5456693042661431E-3</v>
          </cell>
          <cell r="J231"/>
          <cell r="L231">
            <v>1.6109439628367707E-3</v>
          </cell>
          <cell r="M231">
            <v>3.1835632855568485E-3</v>
          </cell>
          <cell r="N231">
            <v>4.5175723664865894E-3</v>
          </cell>
          <cell r="O231">
            <v>4.6047408992143483E-3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3.0060106365713955E-2</v>
          </cell>
          <cell r="E232">
            <v>1.1758482146989298E-4</v>
          </cell>
          <cell r="F232">
            <v>5.494310565546911E-3</v>
          </cell>
          <cell r="G232">
            <v>5.1599933625004341E-3</v>
          </cell>
          <cell r="H232">
            <v>4.8233057723444739E-3</v>
          </cell>
          <cell r="I232">
            <v>3.5456693042661431E-3</v>
          </cell>
          <cell r="J232"/>
          <cell r="L232">
            <v>1.6109439628367707E-3</v>
          </cell>
          <cell r="M232">
            <v>3.1835632855568485E-3</v>
          </cell>
          <cell r="N232">
            <v>4.5175723664865894E-3</v>
          </cell>
          <cell r="O232">
            <v>4.6047408992143483E-3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3.0363743803751474E-2</v>
          </cell>
          <cell r="E233">
            <v>1.1877254693928586E-4</v>
          </cell>
          <cell r="F233">
            <v>5.5498086520675916E-3</v>
          </cell>
          <cell r="G233">
            <v>5.2121145075762045E-3</v>
          </cell>
          <cell r="H233">
            <v>4.8720260326711885E-3</v>
          </cell>
          <cell r="I233">
            <v>3.5814841457233798E-3</v>
          </cell>
          <cell r="J233"/>
          <cell r="L233">
            <v>1.6272161240775457E-3</v>
          </cell>
          <cell r="M233">
            <v>3.2157204904614636E-3</v>
          </cell>
          <cell r="N233">
            <v>4.5632044105925152E-3</v>
          </cell>
          <cell r="O233">
            <v>4.6512534335498481E-3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1.06767535920528E-5</v>
          </cell>
          <cell r="F234">
            <v>7.2658085843306703E-4</v>
          </cell>
          <cell r="G234">
            <v>4.63685143916225E-4</v>
          </cell>
          <cell r="H234">
            <v>3.77290269821205E-4</v>
          </cell>
          <cell r="I234">
            <v>2.2608674637906699E-4</v>
          </cell>
          <cell r="J234">
            <v>1.9191580571612E-7</v>
          </cell>
          <cell r="K234">
            <v>2.1894647798784999E-7</v>
          </cell>
          <cell r="L234">
            <v>1.5516116691078699E-4</v>
          </cell>
          <cell r="M234">
            <v>2.4441139033118398E-4</v>
          </cell>
          <cell r="N234">
            <v>3.0058373438295797E-4</v>
          </cell>
          <cell r="O234">
            <v>2.9718887255885599E-4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1.633926162701322E-5</v>
          </cell>
          <cell r="F235">
            <v>7.3769461283638028E-4</v>
          </cell>
          <cell r="G235">
            <v>6.8491041703594088E-4</v>
          </cell>
          <cell r="H235">
            <v>6.4270251509745014E-4</v>
          </cell>
          <cell r="I235">
            <v>3.3439788867040186E-4</v>
          </cell>
          <cell r="J235">
            <v>-9.397536869905701E-8</v>
          </cell>
          <cell r="K235">
            <v>-1.5804948372001278E-7</v>
          </cell>
          <cell r="L235">
            <v>1.5523302036614341E-4</v>
          </cell>
          <cell r="M235">
            <v>3.0553036267836882E-4</v>
          </cell>
          <cell r="N235">
            <v>4.2157031258954498E-4</v>
          </cell>
          <cell r="O235">
            <v>4.5372970911906999E-4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5.0568316194154994E-8</v>
          </cell>
          <cell r="E236"/>
          <cell r="F236">
            <v>1.3304983811290731</v>
          </cell>
          <cell r="G236">
            <v>0.96605277716230598</v>
          </cell>
          <cell r="H236">
            <v>0.40956758375742502</v>
          </cell>
          <cell r="I236">
            <v>0.38400657322836218</v>
          </cell>
          <cell r="J236">
            <v>0.27121281687196502</v>
          </cell>
          <cell r="K236">
            <v>0.53302638962548732</v>
          </cell>
          <cell r="L236">
            <v>0.57707021625560462</v>
          </cell>
          <cell r="M236">
            <v>0.4700771982393156</v>
          </cell>
          <cell r="N236">
            <v>0.47298541269867983</v>
          </cell>
          <cell r="O236">
            <v>0.2333263979219275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1.6224919297414681E-7</v>
          </cell>
          <cell r="E237"/>
          <cell r="F237">
            <v>1.3305475238339606</v>
          </cell>
          <cell r="G237">
            <v>0.96609154306284717</v>
          </cell>
          <cell r="H237">
            <v>0.40958489191606529</v>
          </cell>
          <cell r="I237">
            <v>0.38402227559232294</v>
          </cell>
          <cell r="J237">
            <v>0.27122283977325645</v>
          </cell>
          <cell r="K237">
            <v>0.53304651597464814</v>
          </cell>
          <cell r="L237">
            <v>0.57709059346386893</v>
          </cell>
          <cell r="M237">
            <v>0.47009478276621453</v>
          </cell>
          <cell r="N237">
            <v>0.47300360628403965</v>
          </cell>
          <cell r="O237">
            <v>0.23333692934423439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3.64858574660562E-3</v>
          </cell>
          <cell r="E238">
            <v>0.10760215142824001</v>
          </cell>
          <cell r="F238">
            <v>1.2804791881587401E-5</v>
          </cell>
          <cell r="G238">
            <v>1.5732949759485299E-5</v>
          </cell>
          <cell r="H238">
            <v>8.3376279557636598E-5</v>
          </cell>
          <cell r="I238">
            <v>3.4552763361618902E-2</v>
          </cell>
          <cell r="J238">
            <v>2.20317500100539E-5</v>
          </cell>
          <cell r="K238">
            <v>2.1074313548821999E-2</v>
          </cell>
          <cell r="L238">
            <v>2.36159049243982E-2</v>
          </cell>
          <cell r="M238">
            <v>7.8402819222354804E-4</v>
          </cell>
          <cell r="N238">
            <v>2.26830768722312E-2</v>
          </cell>
          <cell r="O238">
            <v>1.7843720226639001E-3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3.6494951154943411E-3</v>
          </cell>
          <cell r="E239">
            <v>0.11124794500879609</v>
          </cell>
          <cell r="F239">
            <v>0.11124801304408696</v>
          </cell>
          <cell r="G239">
            <v>0.11124789413995777</v>
          </cell>
          <cell r="H239">
            <v>4.393910627590733E-2</v>
          </cell>
          <cell r="I239">
            <v>3.4639271882903583E-2</v>
          </cell>
          <cell r="J239">
            <v>2.6162566432961248E-2</v>
          </cell>
          <cell r="K239">
            <v>4.7175444841640296E-2</v>
          </cell>
          <cell r="L239">
            <v>4.8669440601565049E-2</v>
          </cell>
          <cell r="M239">
            <v>4.5348746654196116E-2</v>
          </cell>
          <cell r="N239">
            <v>4.3194337216546023E-2</v>
          </cell>
          <cell r="O239">
            <v>2.5139443559956908E-2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6.9177050104537035</v>
          </cell>
          <cell r="E240">
            <v>6.3112997107248381</v>
          </cell>
          <cell r="F240">
            <v>6.2459444924130434</v>
          </cell>
          <cell r="G240">
            <v>5.0742647961247851</v>
          </cell>
          <cell r="H240">
            <v>3.8073847494440267</v>
          </cell>
          <cell r="I240">
            <v>2.62124005511272</v>
          </cell>
          <cell r="J240">
            <v>1.4159098371176784</v>
          </cell>
          <cell r="K240">
            <v>1.0567300244187525</v>
          </cell>
          <cell r="L240">
            <v>1.050819862142216</v>
          </cell>
          <cell r="M240">
            <v>1.0508141492932062</v>
          </cell>
          <cell r="N240">
            <v>0.5415308060851749</v>
          </cell>
          <cell r="O240">
            <v>0.54152743044706897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655.76809226596504</v>
          </cell>
          <cell r="E241">
            <v>597.31720898917195</v>
          </cell>
          <cell r="F241">
            <v>589.70313441969097</v>
          </cell>
          <cell r="G241">
            <v>477.15838772463502</v>
          </cell>
          <cell r="H241">
            <v>356.596693578388</v>
          </cell>
          <cell r="I241">
            <v>244.52619318018199</v>
          </cell>
          <cell r="J241">
            <v>131.561590301704</v>
          </cell>
          <cell r="K241">
            <v>97.800102997816296</v>
          </cell>
          <cell r="L241">
            <v>97.253118937533699</v>
          </cell>
          <cell r="M241">
            <v>97.252590214767594</v>
          </cell>
          <cell r="N241">
            <v>50.118542473279199</v>
          </cell>
          <cell r="O241">
            <v>50.118230058805402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8.8978031515056255</v>
          </cell>
          <cell r="E242">
            <v>8.1047111124718008</v>
          </cell>
          <cell r="F242">
            <v>8.0013993815426101</v>
          </cell>
          <cell r="G242">
            <v>6.4743336190588128</v>
          </cell>
          <cell r="H242">
            <v>4.8384897364774551</v>
          </cell>
          <cell r="I242">
            <v>3.3178587948464351</v>
          </cell>
          <cell r="J242">
            <v>1.7850962049077848</v>
          </cell>
          <cell r="K242">
            <v>1.3270027543801393</v>
          </cell>
          <cell r="L242">
            <v>1.3195809896544597</v>
          </cell>
          <cell r="M242">
            <v>1.3195738156684889</v>
          </cell>
          <cell r="N242">
            <v>0.68003449760215995</v>
          </cell>
          <cell r="O242">
            <v>0.68003025859980237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9.5008655648988602E-5</v>
          </cell>
          <cell r="F243">
            <v>8.1445689549995604E-6</v>
          </cell>
          <cell r="G243">
            <v>9.3917259560045307E-6</v>
          </cell>
          <cell r="H243">
            <v>0.13085494950805099</v>
          </cell>
          <cell r="I243">
            <v>3.0347938910306901E-2</v>
          </cell>
          <cell r="J243">
            <v>8.8055232514343496E-6</v>
          </cell>
          <cell r="K243">
            <v>3.8077189094003802E-2</v>
          </cell>
          <cell r="L243">
            <v>4.0967952772302203E-2</v>
          </cell>
          <cell r="M243">
            <v>1.04104374908507E-3</v>
          </cell>
          <cell r="N243">
            <v>4.5135402279305E-4</v>
          </cell>
          <cell r="O243">
            <v>3.51283882441977E-2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0.37642936139653332</v>
          </cell>
          <cell r="F244">
            <v>0.37642691773491238</v>
          </cell>
          <cell r="G244">
            <v>0.37639779289210595</v>
          </cell>
          <cell r="H244">
            <v>0.22848768974441494</v>
          </cell>
          <cell r="I244">
            <v>0.16120634029481093</v>
          </cell>
          <cell r="J244">
            <v>0.1379802160980359</v>
          </cell>
          <cell r="K244">
            <v>6.8412631706235877E-2</v>
          </cell>
          <cell r="L244">
            <v>8.3700713883144345E-2</v>
          </cell>
          <cell r="M244">
            <v>8.0070264753058756E-2</v>
          </cell>
          <cell r="N244">
            <v>3.6188865847181624E-2</v>
          </cell>
          <cell r="O244">
            <v>3.6601416759093591E-2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1.621486963719926E-6</v>
          </cell>
          <cell r="F245">
            <v>4.4559544267267918E-4</v>
          </cell>
          <cell r="G245">
            <v>2.2032855851841829E-3</v>
          </cell>
          <cell r="H245">
            <v>3.3378907165986941E-3</v>
          </cell>
          <cell r="I245">
            <v>2.7444917651541626E-3</v>
          </cell>
          <cell r="J245"/>
          <cell r="L245">
            <v>1.4441964320894334E-6</v>
          </cell>
          <cell r="M245">
            <v>2.6870348394523513E-6</v>
          </cell>
          <cell r="N245">
            <v>1.635012989449222E-6</v>
          </cell>
          <cell r="O245">
            <v>5.3870458689000151E-6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0.69257533457336973</v>
          </cell>
          <cell r="E246">
            <v>0.75019153355844892</v>
          </cell>
          <cell r="F246">
            <v>0.90407342436731752</v>
          </cell>
          <cell r="G246">
            <v>1.781756349102614</v>
          </cell>
          <cell r="H246">
            <v>1.7853552192943598</v>
          </cell>
          <cell r="I246">
            <v>1.1377345943957033</v>
          </cell>
          <cell r="J246"/>
          <cell r="K246"/>
          <cell r="L246">
            <v>1.151177876246865E-3</v>
          </cell>
          <cell r="M246">
            <v>1.4055111988176608E-3</v>
          </cell>
          <cell r="N246">
            <v>9.6650994230032517E-4</v>
          </cell>
          <cell r="O246">
            <v>1.883560120355027E-3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0.69257533457336973</v>
          </cell>
          <cell r="E247">
            <v>0.75019441493091477</v>
          </cell>
          <cell r="F247">
            <v>0.90451901980999039</v>
          </cell>
          <cell r="G247">
            <v>1.7839596346877997</v>
          </cell>
          <cell r="H247">
            <v>1.7886931100109571</v>
          </cell>
          <cell r="I247">
            <v>1.1404790861608585</v>
          </cell>
          <cell r="J247"/>
          <cell r="K247"/>
          <cell r="L247">
            <v>1.1536485130529104E-3</v>
          </cell>
          <cell r="M247">
            <v>1.4090876020137512E-3</v>
          </cell>
          <cell r="N247">
            <v>9.6923536321377485E-4</v>
          </cell>
          <cell r="O247">
            <v>1.8894669771055382E-3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9.8745982335519749</v>
          </cell>
          <cell r="E248">
            <v>12.004130414334412</v>
          </cell>
          <cell r="F248">
            <v>14.392706752938812</v>
          </cell>
          <cell r="G248">
            <v>16.739515088744433</v>
          </cell>
          <cell r="H248">
            <v>17.84771050691862</v>
          </cell>
          <cell r="I248">
            <v>17.956931036889795</v>
          </cell>
          <cell r="J248">
            <v>21.990378446605842</v>
          </cell>
          <cell r="K248">
            <v>22.308606809860418</v>
          </cell>
          <cell r="L248">
            <v>22.172269259907903</v>
          </cell>
          <cell r="M248">
            <v>23.916297800386278</v>
          </cell>
          <cell r="N248">
            <v>22.14904525578611</v>
          </cell>
          <cell r="O248">
            <v>22.148066271097459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9.8745982335519749</v>
          </cell>
          <cell r="E249">
            <v>12.004130414334412</v>
          </cell>
          <cell r="F249">
            <v>14.392706752938812</v>
          </cell>
          <cell r="G249">
            <v>16.739515088744433</v>
          </cell>
          <cell r="H249">
            <v>17.84771050691862</v>
          </cell>
          <cell r="I249">
            <v>17.956931036889795</v>
          </cell>
          <cell r="J249">
            <v>21.990378446605842</v>
          </cell>
          <cell r="K249">
            <v>22.308606809860418</v>
          </cell>
          <cell r="L249">
            <v>22.172269259907903</v>
          </cell>
          <cell r="M249">
            <v>23.916297800386278</v>
          </cell>
          <cell r="N249">
            <v>22.14904525578611</v>
          </cell>
          <cell r="O249">
            <v>22.148066271097459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58.701894587675611</v>
          </cell>
          <cell r="F250">
            <v>51.372266800202198</v>
          </cell>
          <cell r="G250">
            <v>52.66986373280421</v>
          </cell>
          <cell r="H250">
            <v>52.892365452821203</v>
          </cell>
          <cell r="I250">
            <v>54.070989249756607</v>
          </cell>
          <cell r="J250">
            <v>54.021154532329952</v>
          </cell>
          <cell r="K250">
            <v>53.971325732107175</v>
          </cell>
          <cell r="L250">
            <v>55.019003205819367</v>
          </cell>
          <cell r="M250">
            <v>55.873873198548857</v>
          </cell>
          <cell r="N250">
            <v>56.683990320242032</v>
          </cell>
          <cell r="O250">
            <v>57.458198363091277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58.701894587675611</v>
          </cell>
          <cell r="F251">
            <v>51.372266800202198</v>
          </cell>
          <cell r="G251">
            <v>52.66986373280421</v>
          </cell>
          <cell r="H251">
            <v>52.892365452821203</v>
          </cell>
          <cell r="I251">
            <v>54.070989249756607</v>
          </cell>
          <cell r="J251">
            <v>54.021154532329952</v>
          </cell>
          <cell r="K251">
            <v>53.971325732107175</v>
          </cell>
          <cell r="L251">
            <v>55.019003205819367</v>
          </cell>
          <cell r="M251">
            <v>55.873873198548857</v>
          </cell>
          <cell r="N251">
            <v>56.683990320242032</v>
          </cell>
          <cell r="O251">
            <v>57.458198363091277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4.7520815276538499E-8</v>
          </cell>
          <cell r="E252">
            <v>4.7324974411419497E-7</v>
          </cell>
          <cell r="F252">
            <v>4.07982825034432E-7</v>
          </cell>
          <cell r="G252">
            <v>5.1607459193587005E-7</v>
          </cell>
          <cell r="H252">
            <v>2.0719702894154501E-6</v>
          </cell>
          <cell r="I252">
            <v>0.12458013732550299</v>
          </cell>
          <cell r="J252">
            <v>3.6291037772469501</v>
          </cell>
          <cell r="K252">
            <v>1.9510473938948101</v>
          </cell>
          <cell r="L252">
            <v>0.11073980286429699</v>
          </cell>
          <cell r="M252">
            <v>9.0362751082805101E-2</v>
          </cell>
          <cell r="N252">
            <v>0.77834471338206301</v>
          </cell>
          <cell r="O252">
            <v>3.1428017300534301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6.6055313158746749</v>
          </cell>
          <cell r="E253">
            <v>6.2047499909588275</v>
          </cell>
          <cell r="F253">
            <v>5.5906855929673744</v>
          </cell>
          <cell r="G253">
            <v>5.5906851904734864</v>
          </cell>
          <cell r="H253">
            <v>5.5906867708285057</v>
          </cell>
          <cell r="I253">
            <v>5.7152662432928292</v>
          </cell>
          <cell r="J253">
            <v>5.7099987295958821</v>
          </cell>
          <cell r="K253">
            <v>5.7047320708459184</v>
          </cell>
          <cell r="L253">
            <v>5.8154706778590608</v>
          </cell>
          <cell r="M253">
            <v>5.9058301255312804</v>
          </cell>
          <cell r="N253">
            <v>5.9914587700872479</v>
          </cell>
          <cell r="O253">
            <v>6.0732925075197093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3.8384956242140341E-4</v>
          </cell>
          <cell r="E254">
            <v>1.3153031048365876E-4</v>
          </cell>
          <cell r="F254">
            <v>2.4530942365534093E-4</v>
          </cell>
          <cell r="G254">
            <v>0.32789775626784146</v>
          </cell>
          <cell r="H254">
            <v>0.28658082278755009</v>
          </cell>
          <cell r="I254">
            <v>0.29721352424189335</v>
          </cell>
          <cell r="J254">
            <v>0.48878470744644065</v>
          </cell>
          <cell r="K254">
            <v>0.56244315050149518</v>
          </cell>
          <cell r="L254">
            <v>0.55511072045104626</v>
          </cell>
          <cell r="M254">
            <v>0.54843239741766459</v>
          </cell>
          <cell r="N254">
            <v>0.54618321433962458</v>
          </cell>
          <cell r="O254">
            <v>0.53919010926814137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0.22965721668915962</v>
          </cell>
          <cell r="E255">
            <v>0.2300258019078249</v>
          </cell>
          <cell r="F255">
            <v>0.33646167606952415</v>
          </cell>
          <cell r="G255">
            <v>5.0485149413620842E-3</v>
          </cell>
          <cell r="H255">
            <v>4.2605872171592174E-2</v>
          </cell>
          <cell r="I255">
            <v>1.8304230489546016E-2</v>
          </cell>
          <cell r="J255">
            <v>0.10697572295723511</v>
          </cell>
          <cell r="K255">
            <v>3.0513371477142774E-2</v>
          </cell>
          <cell r="L255">
            <v>3.783503662027949E-2</v>
          </cell>
          <cell r="M255">
            <v>4.4524049103808694E-2</v>
          </cell>
          <cell r="N255">
            <v>4.676829810412185E-2</v>
          </cell>
          <cell r="O255">
            <v>5.3776135775468865E-2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0.2300410662515808</v>
          </cell>
          <cell r="E256">
            <v>0.23015733221830867</v>
          </cell>
          <cell r="F256">
            <v>0.33670574246888069</v>
          </cell>
          <cell r="G256">
            <v>0.33294532351299533</v>
          </cell>
          <cell r="H256">
            <v>0.32918507264927077</v>
          </cell>
          <cell r="I256">
            <v>0.31551775473143939</v>
          </cell>
          <cell r="J256">
            <v>0.59576043040367577</v>
          </cell>
          <cell r="K256">
            <v>0.59295652197863857</v>
          </cell>
          <cell r="L256">
            <v>0.59294575707132546</v>
          </cell>
          <cell r="M256">
            <v>0.59295644652147328</v>
          </cell>
          <cell r="N256">
            <v>0.592951512443746</v>
          </cell>
          <cell r="O256">
            <v>0.5929662450436104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2.0512722009879887E-6</v>
          </cell>
          <cell r="F257">
            <v>1.5918605923197784</v>
          </cell>
          <cell r="G257">
            <v>4.4208850789288743</v>
          </cell>
          <cell r="H257">
            <v>4.021814152378214</v>
          </cell>
          <cell r="I257">
            <v>4.021246011724525</v>
          </cell>
          <cell r="J257">
            <v>4.2189406355350751</v>
          </cell>
          <cell r="K257">
            <v>4.161329989099313</v>
          </cell>
          <cell r="L257">
            <v>4.265817686597293</v>
          </cell>
          <cell r="M257">
            <v>4.4817702371950467</v>
          </cell>
          <cell r="N257">
            <v>4.7409343773649626</v>
          </cell>
          <cell r="O257">
            <v>4.9436744338619878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2.0555501644807699E-6</v>
          </cell>
          <cell r="F258">
            <v>1.2329706772760212</v>
          </cell>
          <cell r="G258">
            <v>2.2668555854149277</v>
          </cell>
          <cell r="H258">
            <v>3.0070207944431848</v>
          </cell>
          <cell r="I258">
            <v>3.366149611844417</v>
          </cell>
          <cell r="J258">
            <v>3.5452811028607791</v>
          </cell>
          <cell r="K258">
            <v>3.8999542305952719</v>
          </cell>
          <cell r="L258">
            <v>4.0955721857428005</v>
          </cell>
          <cell r="M258">
            <v>4.301194306031114</v>
          </cell>
          <cell r="N258">
            <v>4.477620522482419</v>
          </cell>
          <cell r="O258">
            <v>4.7296273745694029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4.2937071851012782E-6</v>
          </cell>
          <cell r="F259">
            <v>2.8248312695958022</v>
          </cell>
          <cell r="G259">
            <v>6.6877406643438047</v>
          </cell>
          <cell r="H259">
            <v>7.028834946821398</v>
          </cell>
          <cell r="I259">
            <v>7.3873956235689402</v>
          </cell>
          <cell r="J259">
            <v>7.7642217383958485</v>
          </cell>
          <cell r="K259">
            <v>8.0612842196945831</v>
          </cell>
          <cell r="L259">
            <v>8.3613898723400872</v>
          </cell>
          <cell r="M259">
            <v>8.7829645432261589</v>
          </cell>
          <cell r="N259">
            <v>9.2185548998473763</v>
          </cell>
          <cell r="O259">
            <v>9.6733018084313933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8.0496218882552706E-2</v>
          </cell>
          <cell r="F260">
            <v>0.33673860160847063</v>
          </cell>
          <cell r="G260">
            <v>0.6374172338131856</v>
          </cell>
          <cell r="H260">
            <v>0.79965314278846478</v>
          </cell>
          <cell r="I260">
            <v>0.84817888335428671</v>
          </cell>
          <cell r="J260">
            <v>1.0719501048839444</v>
          </cell>
          <cell r="K260">
            <v>1.3699109260230844</v>
          </cell>
          <cell r="L260">
            <v>1.8912270950130765</v>
          </cell>
          <cell r="M260">
            <v>1.6774127799829968</v>
          </cell>
          <cell r="N260">
            <v>1.8589462174249811</v>
          </cell>
          <cell r="O260">
            <v>1.9014239243351494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8.0500466310663793E-2</v>
          </cell>
          <cell r="F261">
            <v>0.33675552527352987</v>
          </cell>
          <cell r="G261">
            <v>0.63744344644016482</v>
          </cell>
          <cell r="H261">
            <v>0.79968433114783499</v>
          </cell>
          <cell r="I261">
            <v>0.84821317452831191</v>
          </cell>
          <cell r="J261">
            <v>1.0719968103854474</v>
          </cell>
          <cell r="K261">
            <v>1.3699665188993329</v>
          </cell>
          <cell r="L261">
            <v>1.8913043105756437</v>
          </cell>
          <cell r="M261">
            <v>1.6774786991116777</v>
          </cell>
          <cell r="N261">
            <v>1.8590419658873167</v>
          </cell>
          <cell r="O261">
            <v>1.9015185952358089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3.2037649809622199E-5</v>
          </cell>
          <cell r="E262">
            <v>9.6462505482098702E-3</v>
          </cell>
          <cell r="F262">
            <v>2.8394207296478E-2</v>
          </cell>
          <cell r="G262">
            <v>4.1521412666741399E-2</v>
          </cell>
          <cell r="H262">
            <v>4.1599639020928302E-3</v>
          </cell>
          <cell r="I262">
            <v>3.5406025276044098E-2</v>
          </cell>
          <cell r="J262">
            <v>6.2555427632025706E-2</v>
          </cell>
          <cell r="K262">
            <v>5.8984563952776202E-2</v>
          </cell>
          <cell r="L262">
            <v>8.0368549215215898E-2</v>
          </cell>
          <cell r="M262">
            <v>7.2719638644691206E-2</v>
          </cell>
          <cell r="N262">
            <v>7.4065731165187901E-2</v>
          </cell>
          <cell r="O262">
            <v>6.5303739625020701E-2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3.2037649809622199E-5</v>
          </cell>
          <cell r="E263">
            <v>9.6761206916034462E-3</v>
          </cell>
          <cell r="F263">
            <v>3.8065357096450814E-2</v>
          </cell>
          <cell r="G263">
            <v>7.957897350444211E-2</v>
          </cell>
          <cell r="H263">
            <v>7.8987355884246394E-2</v>
          </cell>
          <cell r="I263">
            <v>7.9114699496669341E-2</v>
          </cell>
          <cell r="J263">
            <v>0.1020982240155253</v>
          </cell>
          <cell r="K263">
            <v>0.15687587361738509</v>
          </cell>
          <cell r="L263">
            <v>0.198951450994972</v>
          </cell>
          <cell r="M263">
            <v>0.21195934741968123</v>
          </cell>
          <cell r="N263">
            <v>0.2119576321251494</v>
          </cell>
          <cell r="O263">
            <v>0.21196316454347042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5.6100010549234058</v>
          </cell>
          <cell r="E264">
            <v>6.0767029248024826</v>
          </cell>
          <cell r="F264">
            <v>6.0767029770782885</v>
          </cell>
          <cell r="G264">
            <v>6.0767028992991401</v>
          </cell>
          <cell r="H264">
            <v>6.0767026495679666</v>
          </cell>
          <cell r="I264">
            <v>6.0767033614949106</v>
          </cell>
          <cell r="J264">
            <v>9.0212438032601927</v>
          </cell>
          <cell r="K264">
            <v>9.0212441928885028</v>
          </cell>
          <cell r="L264">
            <v>9.0212439908132005</v>
          </cell>
          <cell r="M264">
            <v>9.0212450231887988</v>
          </cell>
          <cell r="N264">
            <v>9.0212455021422908</v>
          </cell>
          <cell r="O264">
            <v>9.0212478223941961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6.0987768805345697</v>
          </cell>
          <cell r="E265">
            <v>6.6044043502370036</v>
          </cell>
          <cell r="F265">
            <v>6.6018018570430952</v>
          </cell>
          <cell r="G265">
            <v>6.5974687443383058</v>
          </cell>
          <cell r="H265">
            <v>6.5931411293295819</v>
          </cell>
          <cell r="I265">
            <v>6.5888202303516641</v>
          </cell>
          <cell r="J265">
            <v>9.7751057383408995</v>
          </cell>
          <cell r="K265">
            <v>9.768707164613069</v>
          </cell>
          <cell r="L265">
            <v>9.7687069457946389</v>
          </cell>
          <cell r="M265">
            <v>9.7687080637086083</v>
          </cell>
          <cell r="N265">
            <v>9.7687085823462017</v>
          </cell>
          <cell r="O265">
            <v>9.7687110948445763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0.84970025887300304</v>
          </cell>
          <cell r="E266">
            <v>2.5688533264102698E-8</v>
          </cell>
          <cell r="F266">
            <v>1.97142546905892E-8</v>
          </cell>
          <cell r="G266">
            <v>1.6413051096901601E-8</v>
          </cell>
          <cell r="H266">
            <v>1.70475456884457E-8</v>
          </cell>
          <cell r="I266">
            <v>2.1061335929568099E-8</v>
          </cell>
          <cell r="J266">
            <v>2.8381169374459699E-8</v>
          </cell>
          <cell r="K266">
            <v>3.7648760513746498E-8</v>
          </cell>
          <cell r="L266">
            <v>4.3677678631445803E-8</v>
          </cell>
          <cell r="M266">
            <v>8.3480513799441698E-8</v>
          </cell>
          <cell r="N266">
            <v>1.36245905991266E-7</v>
          </cell>
          <cell r="O266">
            <v>6.4865886329607401E-7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0.84970025887300304</v>
          </cell>
          <cell r="E267">
            <v>0.84970028456153601</v>
          </cell>
          <cell r="F267">
            <v>0.84970030427579102</v>
          </cell>
          <cell r="G267">
            <v>0.84970032068884205</v>
          </cell>
          <cell r="H267">
            <v>0.84970033773638798</v>
          </cell>
          <cell r="I267">
            <v>0.84970035879772399</v>
          </cell>
          <cell r="J267">
            <v>0.84970038717889296</v>
          </cell>
          <cell r="K267">
            <v>0.84970042482765396</v>
          </cell>
          <cell r="L267">
            <v>0.84970046850533199</v>
          </cell>
          <cell r="M267">
            <v>0.84970055198584604</v>
          </cell>
          <cell r="N267">
            <v>0.84970068823175204</v>
          </cell>
          <cell r="O267">
            <v>0.849701336890616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0.31051179108041826</v>
          </cell>
          <cell r="E268">
            <v>0.39251831742475529</v>
          </cell>
          <cell r="F268">
            <v>1.9477532357268688</v>
          </cell>
          <cell r="G268">
            <v>4.9125265189171143</v>
          </cell>
          <cell r="H268">
            <v>5.9374613285408495</v>
          </cell>
          <cell r="I268">
            <v>5.9374616679845911</v>
          </cell>
          <cell r="J268">
            <v>5.9750407877229827</v>
          </cell>
          <cell r="K268">
            <v>6.0126202909809354</v>
          </cell>
          <cell r="L268">
            <v>6.0126213398664703</v>
          </cell>
          <cell r="M268">
            <v>6.900697966175783</v>
          </cell>
          <cell r="N268">
            <v>6.9007004070147051</v>
          </cell>
          <cell r="O268">
            <v>6.9189844162559959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0.43672544455754986</v>
          </cell>
          <cell r="E269">
            <v>0.5520651440573211</v>
          </cell>
          <cell r="F269">
            <v>2.7394560277452444</v>
          </cell>
          <cell r="G269">
            <v>6.9093199984769678</v>
          </cell>
          <cell r="H269">
            <v>8.3508598151066806</v>
          </cell>
          <cell r="I269">
            <v>8.3508602925240361</v>
          </cell>
          <cell r="J269">
            <v>8.3508606397246385</v>
          </cell>
          <cell r="K269">
            <v>8.3508615152513013</v>
          </cell>
          <cell r="L269">
            <v>8.350862972036758</v>
          </cell>
          <cell r="M269">
            <v>9.5843027307997044</v>
          </cell>
          <cell r="N269">
            <v>9.5843061208537552</v>
          </cell>
          <cell r="O269">
            <v>9.6097005781333351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8.2216754776333594E-3</v>
          </cell>
          <cell r="F270">
            <v>0.10784546049699401</v>
          </cell>
          <cell r="G270">
            <v>0.14279268120813801</v>
          </cell>
          <cell r="H270">
            <v>9.4732381104216404E-2</v>
          </cell>
          <cell r="I270">
            <v>0.24935970244796599</v>
          </cell>
          <cell r="J270">
            <v>0.11355832237892</v>
          </cell>
          <cell r="K270">
            <v>2.09506616529215E-2</v>
          </cell>
          <cell r="L270">
            <v>0.25359019079636202</v>
          </cell>
          <cell r="M270">
            <v>0.21511653854846299</v>
          </cell>
          <cell r="N270">
            <v>5.20406200983623E-2</v>
          </cell>
          <cell r="O270">
            <v>0.17591894474697001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2.5234283894425842E-2</v>
          </cell>
          <cell r="F271">
            <v>0.13307705789174867</v>
          </cell>
          <cell r="G271">
            <v>0.27586590735667488</v>
          </cell>
          <cell r="H271">
            <v>0.35397761739220363</v>
          </cell>
          <cell r="I271">
            <v>0.48235351338909699</v>
          </cell>
          <cell r="J271">
            <v>0.45764327598326116</v>
          </cell>
          <cell r="K271">
            <v>0.3838572747358765</v>
          </cell>
          <cell r="L271">
            <v>0.41135478264806402</v>
          </cell>
          <cell r="M271">
            <v>0.48964409152616728</v>
          </cell>
          <cell r="N271">
            <v>0.44404670563860943</v>
          </cell>
          <cell r="O271">
            <v>0.44305470808610137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9.0355174885672118E-5</v>
          </cell>
          <cell r="G272">
            <v>8.015478111254988E-4</v>
          </cell>
          <cell r="H272">
            <v>8.2448702818276238E-4</v>
          </cell>
          <cell r="I272">
            <v>8.253288620949659E-4</v>
          </cell>
          <cell r="J272">
            <v>8.2607838954158134E-4</v>
          </cell>
          <cell r="K272">
            <v>1.7413168779435737E-3</v>
          </cell>
          <cell r="L272">
            <v>1.74118532182362E-3</v>
          </cell>
          <cell r="M272">
            <v>1.7427370591563056E-3</v>
          </cell>
          <cell r="N272">
            <v>1.743368953857285E-3</v>
          </cell>
          <cell r="O272">
            <v>1.745097046175886E-3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1.0039463876185792E-4</v>
          </cell>
          <cell r="G273">
            <v>8.9060867902833289E-4</v>
          </cell>
          <cell r="H273">
            <v>9.1609669798084763E-4</v>
          </cell>
          <cell r="I273">
            <v>9.1703206899440722E-4</v>
          </cell>
          <cell r="J273">
            <v>9.1786487726842371E-4</v>
          </cell>
          <cell r="K273">
            <v>1.934796531048415E-3</v>
          </cell>
          <cell r="L273">
            <v>1.9346503575817995E-3</v>
          </cell>
          <cell r="M273">
            <v>1.9363745101736705E-3</v>
          </cell>
          <cell r="N273">
            <v>1.9370766153969836E-3</v>
          </cell>
          <cell r="O273">
            <v>1.9389967179732044E-3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2.8966942760808701E-8</v>
          </cell>
          <cell r="F274">
            <v>1.04468721941316E-5</v>
          </cell>
          <cell r="G274">
            <v>6.2151431890683598E-5</v>
          </cell>
          <cell r="H274">
            <v>1.18820102052807E-6</v>
          </cell>
          <cell r="I274">
            <v>1.2806181821489801E-5</v>
          </cell>
          <cell r="J274">
            <v>5.1822524486237399E-5</v>
          </cell>
          <cell r="K274">
            <v>7.9556684161148004E-5</v>
          </cell>
          <cell r="L274">
            <v>6.4848773603754503E-6</v>
          </cell>
          <cell r="M274">
            <v>5.2408089230118002E-5</v>
          </cell>
          <cell r="N274">
            <v>6.5098861888041195E-5</v>
          </cell>
          <cell r="O274">
            <v>3.1645853151903297E-5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2.8966942760808701E-8</v>
          </cell>
          <cell r="F275">
            <v>1.0446406837599879E-5</v>
          </cell>
          <cell r="G275">
            <v>7.2532458594266121E-5</v>
          </cell>
          <cell r="H275">
            <v>7.3655997890342988E-5</v>
          </cell>
          <cell r="I275">
            <v>6.6376385776093283E-5</v>
          </cell>
          <cell r="J275">
            <v>6.5746227432183319E-5</v>
          </cell>
          <cell r="K275">
            <v>1.4406750713810034E-4</v>
          </cell>
          <cell r="L275">
            <v>1.3282834211889786E-4</v>
          </cell>
          <cell r="M275">
            <v>1.3830759687023802E-4</v>
          </cell>
          <cell r="N275">
            <v>1.358143225575986E-4</v>
          </cell>
          <cell r="O275">
            <v>1.4899773205036086E-4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1.2811078978414503E-4</v>
          </cell>
          <cell r="H276">
            <v>1.3858111040347044E-4</v>
          </cell>
          <cell r="I276">
            <v>6.6719407104364717E-4</v>
          </cell>
          <cell r="J276">
            <v>9.3269208077855739E-4</v>
          </cell>
          <cell r="K276">
            <v>4.9123671818785135E-4</v>
          </cell>
          <cell r="L276">
            <v>3.4455682018865298E-4</v>
          </cell>
          <cell r="M276">
            <v>7.6975594588980052E-4</v>
          </cell>
          <cell r="N276">
            <v>2.9042364403943885E-4</v>
          </cell>
          <cell r="O276">
            <v>6.4553909626939771E-4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6.2196324954417879E-5</v>
          </cell>
          <cell r="H277">
            <v>1.3851080004393987E-4</v>
          </cell>
          <cell r="I277">
            <v>6.6681299088816918E-4</v>
          </cell>
          <cell r="J277">
            <v>9.3197637884439026E-4</v>
          </cell>
          <cell r="K277">
            <v>4.9150625876990856E-4</v>
          </cell>
          <cell r="L277">
            <v>3.4460768269176795E-4</v>
          </cell>
          <cell r="M277">
            <v>7.6990995832553139E-4</v>
          </cell>
          <cell r="N277">
            <v>2.9130411643429134E-4</v>
          </cell>
          <cell r="O277">
            <v>6.4609070033254422E-4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1.8977762969642019E-4</v>
          </cell>
          <cell r="H278">
            <v>2.762486393945488E-4</v>
          </cell>
          <cell r="I278">
            <v>1.3329189716260834E-3</v>
          </cell>
          <cell r="J278">
            <v>1.8629496362228119E-3</v>
          </cell>
          <cell r="K278">
            <v>9.8027843989089282E-4</v>
          </cell>
          <cell r="L278">
            <v>6.8804952399843106E-4</v>
          </cell>
          <cell r="M278">
            <v>1.5375063572182939E-3</v>
          </cell>
          <cell r="N278">
            <v>5.8016297443636889E-4</v>
          </cell>
          <cell r="O278">
            <v>1.2892344975520876E-3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0.68564958122763586</v>
          </cell>
          <cell r="E279">
            <v>0.74268961822286372</v>
          </cell>
          <cell r="F279">
            <v>0.89503269012364428</v>
          </cell>
          <cell r="G279">
            <v>1.7639387856115889</v>
          </cell>
          <cell r="H279">
            <v>1.7675016671014161</v>
          </cell>
          <cell r="I279">
            <v>1.1263572484517466</v>
          </cell>
          <cell r="J279"/>
          <cell r="K279"/>
          <cell r="L279">
            <v>1.1396660974843974E-3</v>
          </cell>
          <cell r="M279">
            <v>1.3914560868294838E-3</v>
          </cell>
          <cell r="N279">
            <v>9.5684484287732186E-4</v>
          </cell>
          <cell r="O279">
            <v>1.8647245191514754E-3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0.68564958122763586</v>
          </cell>
          <cell r="E280">
            <v>0.74268961822286372</v>
          </cell>
          <cell r="F280">
            <v>0.89503269012364428</v>
          </cell>
          <cell r="G280">
            <v>1.7639387856115889</v>
          </cell>
          <cell r="H280">
            <v>1.7675016671014161</v>
          </cell>
          <cell r="I280">
            <v>1.1263572484517466</v>
          </cell>
          <cell r="J280"/>
          <cell r="K280"/>
          <cell r="L280">
            <v>1.1396660974843974E-3</v>
          </cell>
          <cell r="M280">
            <v>1.3914560868294838E-3</v>
          </cell>
          <cell r="N280">
            <v>9.5684484287732186E-4</v>
          </cell>
          <cell r="O280">
            <v>1.8647245191514754E-3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0.69257533457336973</v>
          </cell>
          <cell r="E281">
            <v>0.75019153355844892</v>
          </cell>
          <cell r="F281">
            <v>0.90407342436731752</v>
          </cell>
          <cell r="G281">
            <v>1.781756349102614</v>
          </cell>
          <cell r="H281">
            <v>1.7853552192943598</v>
          </cell>
          <cell r="I281">
            <v>1.1377345943957033</v>
          </cell>
          <cell r="J281"/>
          <cell r="L281">
            <v>1.151177876246865E-3</v>
          </cell>
          <cell r="M281">
            <v>1.4055111988176608E-3</v>
          </cell>
          <cell r="N281">
            <v>9.6650994230032517E-4</v>
          </cell>
          <cell r="O281">
            <v>1.883560120355027E-3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1.04379195998727E-8</v>
          </cell>
          <cell r="E282">
            <v>1.4719671178268201E-2</v>
          </cell>
          <cell r="F282">
            <v>4.8172213023639797E-2</v>
          </cell>
          <cell r="G282">
            <v>4.7774558966569097E-2</v>
          </cell>
          <cell r="H282">
            <v>4.8486715597752597E-2</v>
          </cell>
          <cell r="I282">
            <v>1.8675701204279999E-2</v>
          </cell>
          <cell r="J282">
            <v>2.2400346396366701E-7</v>
          </cell>
          <cell r="K282">
            <v>1.83313345485397E-7</v>
          </cell>
          <cell r="L282">
            <v>1.4112708961571099E-4</v>
          </cell>
          <cell r="M282">
            <v>1.33205165480433E-4</v>
          </cell>
          <cell r="N282">
            <v>7.5408899344840699E-5</v>
          </cell>
          <cell r="O282">
            <v>1.8852958632137201E-4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7.5969279396446501E-2</v>
          </cell>
          <cell r="E283">
            <v>6.7077628235550218E-2</v>
          </cell>
          <cell r="F283">
            <v>0.10525632236407899</v>
          </cell>
          <cell r="G283">
            <v>0.13630038192541188</v>
          </cell>
          <cell r="H283">
            <v>0.1365757246218483</v>
          </cell>
          <cell r="I283">
            <v>8.7033715636410186E-2</v>
          </cell>
          <cell r="J283">
            <v>2.0022537391972683E-8</v>
          </cell>
          <cell r="K283">
            <v>-8.3949039976494166E-9</v>
          </cell>
          <cell r="L283">
            <v>1.4115555132658986E-4</v>
          </cell>
          <cell r="M283">
            <v>1.7504620953371212E-4</v>
          </cell>
          <cell r="N283">
            <v>1.2244026838264499E-4</v>
          </cell>
          <cell r="O283">
            <v>2.3873340163500201E-4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2093.6571500199002</v>
          </cell>
          <cell r="H284">
            <v>2085.5350657399499</v>
          </cell>
          <cell r="I284">
            <v>2077.4141499417001</v>
          </cell>
          <cell r="J284">
            <v>2070.58112837107</v>
          </cell>
          <cell r="K284">
            <v>2063.7489496983699</v>
          </cell>
          <cell r="L284">
            <v>2063.7492039297399</v>
          </cell>
          <cell r="M284">
            <v>2063.7489603607701</v>
          </cell>
          <cell r="N284">
            <v>2063.7490710362499</v>
          </cell>
          <cell r="O284">
            <v>2063.7492600936398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2093.6571500198934</v>
          </cell>
          <cell r="H285">
            <v>2085.5350657399508</v>
          </cell>
          <cell r="I285">
            <v>2077.4141499417028</v>
          </cell>
          <cell r="J285">
            <v>2070.5811283710723</v>
          </cell>
          <cell r="K285">
            <v>2063.7489496983731</v>
          </cell>
          <cell r="L285">
            <v>2063.7492039297358</v>
          </cell>
          <cell r="M285">
            <v>2063.7489603607669</v>
          </cell>
          <cell r="N285">
            <v>2063.749071036249</v>
          </cell>
          <cell r="O285">
            <v>2063.7492600936412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8.1138888011639779E-2</v>
          </cell>
          <cell r="F286">
            <v>8.1138862978524365E-2</v>
          </cell>
          <cell r="G286">
            <v>8.11385164563454E-2</v>
          </cell>
          <cell r="H286">
            <v>8.1138638657107395E-2</v>
          </cell>
          <cell r="I286">
            <v>8.1138597158512932E-2</v>
          </cell>
          <cell r="J286">
            <v>8.113855805687295E-2</v>
          </cell>
          <cell r="K286">
            <v>8.1138503927661101E-2</v>
          </cell>
          <cell r="L286">
            <v>8.1138107235927306E-2</v>
          </cell>
          <cell r="M286">
            <v>8.1138014126739322E-2</v>
          </cell>
          <cell r="N286">
            <v>8.1134406868874007E-2</v>
          </cell>
          <cell r="O286">
            <v>1.0105154482114822E-2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8.1138888011639779E-2</v>
          </cell>
          <cell r="F287">
            <v>8.1138862978524365E-2</v>
          </cell>
          <cell r="G287">
            <v>8.11385164563454E-2</v>
          </cell>
          <cell r="H287">
            <v>8.1138638657107395E-2</v>
          </cell>
          <cell r="I287">
            <v>8.1138597158512932E-2</v>
          </cell>
          <cell r="J287">
            <v>8.113855805687295E-2</v>
          </cell>
          <cell r="K287">
            <v>8.1138503927661101E-2</v>
          </cell>
          <cell r="L287">
            <v>8.1138107235927306E-2</v>
          </cell>
          <cell r="M287">
            <v>8.1138014126739322E-2</v>
          </cell>
          <cell r="N287">
            <v>8.1134406868874007E-2</v>
          </cell>
          <cell r="O287">
            <v>1.0105154482114822E-2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0.11269290001616634</v>
          </cell>
          <cell r="F288">
            <v>0.11269286524795047</v>
          </cell>
          <cell r="G288">
            <v>0.1126923839671464</v>
          </cell>
          <cell r="H288">
            <v>0.11269255369042674</v>
          </cell>
          <cell r="I288">
            <v>0.11269249605349016</v>
          </cell>
          <cell r="J288">
            <v>0.11269244174565683</v>
          </cell>
          <cell r="K288">
            <v>0.11269236656619584</v>
          </cell>
          <cell r="L288">
            <v>0.11269181560545453</v>
          </cell>
          <cell r="M288">
            <v>0.11269168628713805</v>
          </cell>
          <cell r="N288">
            <v>0.11268667620676943</v>
          </cell>
          <cell r="O288">
            <v>1.4034936780715029E-2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6.3284419528426101E-3</v>
          </cell>
          <cell r="F289">
            <v>9.8649162770700994E-5</v>
          </cell>
          <cell r="G289"/>
          <cell r="H289">
            <v>6.2834356668153299E-3</v>
          </cell>
          <cell r="I289"/>
          <cell r="J289">
            <v>6.3057256879916496E-3</v>
          </cell>
          <cell r="K289"/>
          <cell r="L289">
            <v>2.0679643006930501E-3</v>
          </cell>
          <cell r="M289">
            <v>4.5866410503965296E-3</v>
          </cell>
          <cell r="N289">
            <v>3.24357424284406E-4</v>
          </cell>
          <cell r="O289">
            <v>3.8963839965622798E-7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6.3284419528426101E-3</v>
          </cell>
          <cell r="F290">
            <v>6.427024089691878E-3</v>
          </cell>
          <cell r="G290">
            <v>6.4268670983556693E-3</v>
          </cell>
          <cell r="H290">
            <v>7.9707908215575496E-3</v>
          </cell>
          <cell r="I290">
            <v>6.3040556202680134E-3</v>
          </cell>
          <cell r="J290">
            <v>7.9682515084894597E-3</v>
          </cell>
          <cell r="K290">
            <v>6.3056966736873494E-3</v>
          </cell>
          <cell r="L290">
            <v>7.5380444293829561E-3</v>
          </cell>
          <cell r="M290">
            <v>6.6545309294273039E-3</v>
          </cell>
          <cell r="N290">
            <v>6.3232246462202133E-3</v>
          </cell>
          <cell r="O290">
            <v>1.6649264444266198E-3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0.40498900274511701</v>
          </cell>
          <cell r="F291">
            <v>0.99391635777870935</v>
          </cell>
          <cell r="G291">
            <v>1.8460248800363404</v>
          </cell>
          <cell r="H291">
            <v>2.5919174576310802</v>
          </cell>
          <cell r="I291">
            <v>3.3577558477160485</v>
          </cell>
          <cell r="J291">
            <v>4.1380724816408536</v>
          </cell>
          <cell r="K291">
            <v>4.9940828428825199</v>
          </cell>
          <cell r="L291">
            <v>4.9107134017925507</v>
          </cell>
          <cell r="M291">
            <v>4.8891371853700276</v>
          </cell>
          <cell r="N291">
            <v>4.8906557867632197</v>
          </cell>
          <cell r="O291">
            <v>4.7384836096024898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3.1788046077064389E-6</v>
          </cell>
          <cell r="F292"/>
          <cell r="G292">
            <v>5.7819204383786329E-4</v>
          </cell>
          <cell r="H292">
            <v>7.9330783715803456E-4</v>
          </cell>
          <cell r="I292">
            <v>2.0493276222785157E-3</v>
          </cell>
          <cell r="J292">
            <v>2.0642637380236086E-3</v>
          </cell>
          <cell r="K292">
            <v>3.0597924533627887E-3</v>
          </cell>
          <cell r="L292">
            <v>1.6069504407063995E-3</v>
          </cell>
          <cell r="M292">
            <v>5.6942832842579632E-3</v>
          </cell>
          <cell r="N292">
            <v>8.9960581783785562E-3</v>
          </cell>
          <cell r="O292">
            <v>0.19799911127616188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4.7742133780894568E-6</v>
          </cell>
          <cell r="F293"/>
          <cell r="G293"/>
          <cell r="H293">
            <v>3.9228211412068872E-5</v>
          </cell>
          <cell r="I293">
            <v>1.4549111817504002E-4</v>
          </cell>
          <cell r="J293">
            <v>1.720280376913076E-5</v>
          </cell>
          <cell r="K293"/>
          <cell r="M293">
            <v>1.2648897326316153E-3</v>
          </cell>
          <cell r="N293">
            <v>2.8848454210756861E-3</v>
          </cell>
          <cell r="O293">
            <v>2.3325075250513198E-2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2.3659411688855788E-6</v>
          </cell>
          <cell r="F294">
            <v>1.1714445362449918E-3</v>
          </cell>
          <cell r="G294">
            <v>1.0845490101081331E-3</v>
          </cell>
          <cell r="H294">
            <v>1.0609982801556681E-2</v>
          </cell>
          <cell r="I294">
            <v>0.78262324130158956</v>
          </cell>
          <cell r="J294">
            <v>0.77101535076256988</v>
          </cell>
          <cell r="K294">
            <v>0.77527080496795364</v>
          </cell>
          <cell r="L294">
            <v>4.5793546663498224E-3</v>
          </cell>
          <cell r="M294">
            <v>5.7761514400067682E-3</v>
          </cell>
          <cell r="N294">
            <v>9.1980434580270845E-3</v>
          </cell>
          <cell r="O294">
            <v>0.19722600391275402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3.3819154951149943E-5</v>
          </cell>
          <cell r="G295">
            <v>2.9114648394440914E-5</v>
          </cell>
          <cell r="H295">
            <v>5.6012736030297689E-5</v>
          </cell>
          <cell r="I295">
            <v>5.2543758835885033E-5</v>
          </cell>
          <cell r="J295">
            <v>5.3371634962981006E-5</v>
          </cell>
          <cell r="K295">
            <v>1.0759007448084555E-4</v>
          </cell>
          <cell r="L295">
            <v>9.4945337614514151E-5</v>
          </cell>
          <cell r="M295">
            <v>9.8522519280613561E-5</v>
          </cell>
          <cell r="N295">
            <v>1.6931050746072726E-4</v>
          </cell>
          <cell r="O295">
            <v>1.6617874497358456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2.6472838909203926E-2</v>
          </cell>
          <cell r="F296">
            <v>9.4207380217454353E-2</v>
          </cell>
          <cell r="G296">
            <v>0.10773963522227083</v>
          </cell>
          <cell r="H296">
            <v>0.23383442256455492</v>
          </cell>
          <cell r="I296">
            <v>0.15301139407282632</v>
          </cell>
          <cell r="J296">
            <v>0.16171735253684638</v>
          </cell>
          <cell r="K296">
            <v>0.25853409296208613</v>
          </cell>
          <cell r="L296">
            <v>0.15935150047192134</v>
          </cell>
          <cell r="M296">
            <v>0.1436867163433799</v>
          </cell>
          <cell r="N296">
            <v>0.13381203261298036</v>
          </cell>
          <cell r="O296">
            <v>0.2118566557282241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1.7379504313477058E-5</v>
          </cell>
          <cell r="F297">
            <v>3.2299418755137146E-4</v>
          </cell>
          <cell r="G297">
            <v>2.9629130946336109E-4</v>
          </cell>
          <cell r="H297">
            <v>2.6850805592237235E-4</v>
          </cell>
          <cell r="I297">
            <v>1.1132622495300537E-4</v>
          </cell>
          <cell r="J297">
            <v>1.7174275381863906E-4</v>
          </cell>
          <cell r="K297">
            <v>6.4006310685061022E-5</v>
          </cell>
          <cell r="L297">
            <v>2.1013691739954956E-4</v>
          </cell>
          <cell r="M297">
            <v>1.079379908109162E-3</v>
          </cell>
          <cell r="N297">
            <v>5.9244742657983706E-4</v>
          </cell>
          <cell r="O297">
            <v>2.8947931087153763E-2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6.9008658865525019E-5</v>
          </cell>
          <cell r="F298">
            <v>5.4257853093510886E-4</v>
          </cell>
          <cell r="G298">
            <v>9.7359621794095518E-4</v>
          </cell>
          <cell r="H298">
            <v>1.0788603054369607E-3</v>
          </cell>
          <cell r="I298">
            <v>1.1246952888591211E-3</v>
          </cell>
          <cell r="J298">
            <v>1.1542775576088345E-3</v>
          </cell>
          <cell r="K298">
            <v>1.7473502002957853E-3</v>
          </cell>
          <cell r="L298">
            <v>1.7374970164125581E-3</v>
          </cell>
          <cell r="M298">
            <v>5.9717279566044272E-3</v>
          </cell>
          <cell r="N298">
            <v>9.2801240281765278E-3</v>
          </cell>
          <cell r="O298">
            <v>0.19734612217761541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5.3799410618424852E-2</v>
          </cell>
          <cell r="F299">
            <v>6.9375211378185808E-2</v>
          </cell>
          <cell r="G299">
            <v>0.11172401745738632</v>
          </cell>
          <cell r="H299">
            <v>0.17445950995011997</v>
          </cell>
          <cell r="I299">
            <v>0.24852070246429769</v>
          </cell>
          <cell r="J299">
            <v>0.34000006654864218</v>
          </cell>
          <cell r="K299">
            <v>0.45165324602857526</v>
          </cell>
          <cell r="L299">
            <v>0.47448213588785226</v>
          </cell>
          <cell r="M299">
            <v>0.47813646648896457</v>
          </cell>
          <cell r="N299">
            <v>0.48872426487425757</v>
          </cell>
          <cell r="O299">
            <v>0.34078922451827232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6.8932996217082501E-2</v>
          </cell>
          <cell r="F300">
            <v>7.2381884353146769E-2</v>
          </cell>
          <cell r="G300">
            <v>1.2906554515468031E-3</v>
          </cell>
          <cell r="H300">
            <v>1.0560100080922378E-3</v>
          </cell>
          <cell r="I300">
            <v>6.5854464034436927E-4</v>
          </cell>
          <cell r="J300">
            <v>1.7865315779967081E-3</v>
          </cell>
          <cell r="K300">
            <v>3.3588759450665939E-3</v>
          </cell>
          <cell r="L300">
            <v>2.9043431236734172E-3</v>
          </cell>
          <cell r="M300">
            <v>5.758789947446127E-3</v>
          </cell>
          <cell r="N300">
            <v>9.1831965503055037E-3</v>
          </cell>
          <cell r="O300">
            <v>0.1970274406160496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0.24141340732683778</v>
          </cell>
          <cell r="F301">
            <v>0.73996946628888416</v>
          </cell>
          <cell r="G301">
            <v>1.6082938750772142</v>
          </cell>
          <cell r="H301">
            <v>2.1525234938208007</v>
          </cell>
          <cell r="I301">
            <v>2.1525292021530373</v>
          </cell>
          <cell r="J301">
            <v>2.849377113867035</v>
          </cell>
          <cell r="K301">
            <v>3.4835303998820626</v>
          </cell>
          <cell r="L301">
            <v>4.2539402220683957</v>
          </cell>
          <cell r="M301">
            <v>4.2292389373463788</v>
          </cell>
          <cell r="N301">
            <v>4.2077654933618938</v>
          </cell>
          <cell r="O301">
            <v>1.2014072941372493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1.3339871715695714E-2</v>
          </cell>
          <cell r="F302">
            <v>1.4653282334501415E-2</v>
          </cell>
          <cell r="G302">
            <v>1.2903709602080062E-2</v>
          </cell>
          <cell r="H302">
            <v>1.5759683466928451E-2</v>
          </cell>
          <cell r="I302">
            <v>1.5842733034541472E-2</v>
          </cell>
          <cell r="J302">
            <v>1.0559268877584634E-2</v>
          </cell>
          <cell r="K302">
            <v>1.6716401564921029E-2</v>
          </cell>
          <cell r="L302">
            <v>1.1184673001473192E-2</v>
          </cell>
          <cell r="M302">
            <v>5.7528846219038138E-3</v>
          </cell>
          <cell r="N302">
            <v>8.9266323591571679E-3</v>
          </cell>
          <cell r="O302">
            <v>0.19711049667636252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9.566558702400488E-4</v>
          </cell>
          <cell r="F303">
            <v>1.3044573324701265E-3</v>
          </cell>
          <cell r="G303">
            <v>1.153866286411923E-3</v>
          </cell>
          <cell r="H303">
            <v>1.4691912923253552E-3</v>
          </cell>
          <cell r="I303">
            <v>1.0350045100779642E-3</v>
          </cell>
          <cell r="J303">
            <v>1.440493140455632E-4</v>
          </cell>
          <cell r="K303"/>
          <cell r="L303">
            <v>6.6154442226503676E-4</v>
          </cell>
          <cell r="M303">
            <v>5.615813830930576E-3</v>
          </cell>
          <cell r="N303">
            <v>8.9656709866704435E-3</v>
          </cell>
          <cell r="O303">
            <v>0.19789504748240352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5.0514978641197894E-7</v>
          </cell>
          <cell r="F304"/>
          <cell r="G304"/>
          <cell r="H304">
            <v>1.7590388774904488E-5</v>
          </cell>
          <cell r="I304">
            <v>9.5736162447747114E-5</v>
          </cell>
          <cell r="J304">
            <v>6.1666304064963152E-5</v>
          </cell>
          <cell r="K304">
            <v>9.3079306701261685E-5</v>
          </cell>
          <cell r="M304">
            <v>1.1196245876027584E-3</v>
          </cell>
          <cell r="N304">
            <v>2.1944816302841646E-3</v>
          </cell>
          <cell r="O304">
            <v>8.5817699240151424E-2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44.576905593105778</v>
          </cell>
          <cell r="E305">
            <v>44.827338189736075</v>
          </cell>
          <cell r="F305">
            <v>44.633490713585928</v>
          </cell>
          <cell r="G305">
            <v>44.838272414730213</v>
          </cell>
          <cell r="H305">
            <v>45.030086191420523</v>
          </cell>
          <cell r="I305">
            <v>45.051866419456715</v>
          </cell>
          <cell r="J305">
            <v>44.873466596314621</v>
          </cell>
          <cell r="K305">
            <v>44.93208824990085</v>
          </cell>
          <cell r="L305">
            <v>45.475839236566067</v>
          </cell>
          <cell r="M305">
            <v>45.85951864302487</v>
          </cell>
          <cell r="N305">
            <v>46.272793973901479</v>
          </cell>
          <cell r="O305">
            <v>46.28897739263023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44.576905593105778</v>
          </cell>
          <cell r="E306">
            <v>44.827338189736075</v>
          </cell>
          <cell r="F306">
            <v>44.633490713585928</v>
          </cell>
          <cell r="G306">
            <v>44.838272414730213</v>
          </cell>
          <cell r="H306">
            <v>45.030086191420523</v>
          </cell>
          <cell r="I306">
            <v>45.051866419456715</v>
          </cell>
          <cell r="J306">
            <v>44.873466596314621</v>
          </cell>
          <cell r="K306">
            <v>44.93208824990085</v>
          </cell>
          <cell r="L306">
            <v>45.475839236566067</v>
          </cell>
          <cell r="M306">
            <v>45.85951864302487</v>
          </cell>
          <cell r="N306">
            <v>46.272793973901479</v>
          </cell>
          <cell r="O306">
            <v>46.28897739263023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0.19321142365253599</v>
          </cell>
          <cell r="E307">
            <v>7.3383215578877596E-7</v>
          </cell>
          <cell r="F307">
            <v>7.0174139543547204E-7</v>
          </cell>
          <cell r="G307">
            <v>9.5636444812405397E-7</v>
          </cell>
          <cell r="H307">
            <v>1.40055016780717E-3</v>
          </cell>
          <cell r="I307">
            <v>2.3034547713099299E-3</v>
          </cell>
          <cell r="J307">
            <v>3.0588800740799198</v>
          </cell>
          <cell r="K307">
            <v>1.6867092732237301</v>
          </cell>
          <cell r="L307">
            <v>5.7475697917683699E-2</v>
          </cell>
          <cell r="M307">
            <v>4.1957147060670302E-2</v>
          </cell>
          <cell r="N307">
            <v>0.52485346225434004</v>
          </cell>
          <cell r="O307">
            <v>2.58172449956021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4.7117481077830057</v>
          </cell>
          <cell r="E308">
            <v>4.7423651931653339</v>
          </cell>
          <cell r="F308">
            <v>4.7582497432029136</v>
          </cell>
          <cell r="G308">
            <v>4.7582495507103237</v>
          </cell>
          <cell r="H308">
            <v>4.759649278993054</v>
          </cell>
          <cell r="I308">
            <v>4.7619514453691103</v>
          </cell>
          <cell r="J308">
            <v>4.7430945854804127</v>
          </cell>
          <cell r="K308">
            <v>4.7492913471786213</v>
          </cell>
          <cell r="L308">
            <v>4.8067650867565863</v>
          </cell>
          <cell r="M308">
            <v>4.8473202442078813</v>
          </cell>
          <cell r="N308">
            <v>4.8910028663044782</v>
          </cell>
          <cell r="O308">
            <v>4.8927144148281405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1.5197518166409985</v>
          </cell>
          <cell r="F309">
            <v>1.5196526193455591</v>
          </cell>
          <cell r="G309">
            <v>2.6177928749052937</v>
          </cell>
          <cell r="H309">
            <v>2.6177916328090451</v>
          </cell>
          <cell r="I309">
            <v>2.6177922599282279</v>
          </cell>
          <cell r="J309">
            <v>2.6177936246165925</v>
          </cell>
          <cell r="K309">
            <v>2.6177957183786411</v>
          </cell>
          <cell r="L309">
            <v>2.6177920221229276</v>
          </cell>
          <cell r="M309">
            <v>2.6177949045825577</v>
          </cell>
          <cell r="N309">
            <v>2.6177917736625198</v>
          </cell>
          <cell r="O309">
            <v>2.6177946928118896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1.5197518166409985</v>
          </cell>
          <cell r="F310">
            <v>1.5196526193455591</v>
          </cell>
          <cell r="G310">
            <v>2.6177928749052937</v>
          </cell>
          <cell r="H310">
            <v>2.6177916328090451</v>
          </cell>
          <cell r="I310">
            <v>2.6177922599282279</v>
          </cell>
          <cell r="J310">
            <v>2.6177936246165925</v>
          </cell>
          <cell r="K310">
            <v>2.6177957183786411</v>
          </cell>
          <cell r="L310">
            <v>2.6177920221229276</v>
          </cell>
          <cell r="M310">
            <v>2.6177949045825577</v>
          </cell>
          <cell r="N310">
            <v>2.6177917736625198</v>
          </cell>
          <cell r="O310">
            <v>2.6177946928118896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0.11743137280886499</v>
          </cell>
          <cell r="F311">
            <v>5.9349775595368596E-7</v>
          </cell>
          <cell r="G311">
            <v>8.4866679695433905E-2</v>
          </cell>
          <cell r="H311">
            <v>1.6502760223032901E-7</v>
          </cell>
          <cell r="I311">
            <v>2.3702396994352301E-7</v>
          </cell>
          <cell r="J311">
            <v>6.0438434585364102E-7</v>
          </cell>
          <cell r="K311">
            <v>3.8179560981312401E-2</v>
          </cell>
          <cell r="L311">
            <v>0.10202148844373</v>
          </cell>
          <cell r="M311">
            <v>6.21001406807613E-2</v>
          </cell>
          <cell r="N311">
            <v>4.5754542455989899E-6</v>
          </cell>
          <cell r="O311">
            <v>3.5410196481065601E-7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0.11743137280886499</v>
          </cell>
          <cell r="F312">
            <v>0.11743193035184799</v>
          </cell>
          <cell r="G312">
            <v>0.20229856304520014</v>
          </cell>
          <cell r="H312">
            <v>0.20229868930947636</v>
          </cell>
          <cell r="I312">
            <v>0.2022989115730551</v>
          </cell>
          <cell r="J312">
            <v>0.20229947950609495</v>
          </cell>
          <cell r="K312">
            <v>0.20229751623887118</v>
          </cell>
          <cell r="L312">
            <v>0.20229871598633337</v>
          </cell>
          <cell r="M312">
            <v>0.20230189564397594</v>
          </cell>
          <cell r="N312">
            <v>0.20230633729167793</v>
          </cell>
          <cell r="O312">
            <v>0.20230647777470093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5.6416453057858999E-6</v>
          </cell>
          <cell r="E313">
            <v>4.4796650012683528E-6</v>
          </cell>
          <cell r="F313">
            <v>0.49609783153658987</v>
          </cell>
          <cell r="G313">
            <v>0.51805099455871795</v>
          </cell>
          <cell r="H313">
            <v>0.31216372897330014</v>
          </cell>
          <cell r="I313">
            <v>0.23114828099375098</v>
          </cell>
          <cell r="J313">
            <v>0.22734045487869056</v>
          </cell>
          <cell r="K313">
            <v>0.6665311316581719</v>
          </cell>
          <cell r="L313">
            <v>0.64683746907593276</v>
          </cell>
          <cell r="M313">
            <v>0.63089467808993149</v>
          </cell>
          <cell r="N313">
            <v>0.63945115717137391</v>
          </cell>
          <cell r="O313">
            <v>0.50418049858361769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2.3952703349045353E-7</v>
          </cell>
          <cell r="E314">
            <v>6.7209804197511553E-7</v>
          </cell>
          <cell r="F314">
            <v>0.49612132880915633</v>
          </cell>
          <cell r="G314">
            <v>0.51807497985759787</v>
          </cell>
          <cell r="H314">
            <v>0.31217867076702321</v>
          </cell>
          <cell r="I314">
            <v>0.23115826990747959</v>
          </cell>
          <cell r="J314">
            <v>0.22734651619653501</v>
          </cell>
          <cell r="K314">
            <v>0.66656585707316918</v>
          </cell>
          <cell r="L314">
            <v>0.64687492469568808</v>
          </cell>
          <cell r="M314">
            <v>0.63092579889756417</v>
          </cell>
          <cell r="N314">
            <v>0.63948855650316339</v>
          </cell>
          <cell r="O314">
            <v>0.50420261267313227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2.2657183151200402E-3</v>
          </cell>
          <cell r="E315">
            <v>7.5978485119398406E-2</v>
          </cell>
          <cell r="F315">
            <v>2.2936007775822101E-7</v>
          </cell>
          <cell r="G315">
            <v>2.6409305302789601E-7</v>
          </cell>
          <cell r="H315">
            <v>8.0155897574686105E-3</v>
          </cell>
          <cell r="I315">
            <v>2.58114162498321E-2</v>
          </cell>
          <cell r="J315">
            <v>8.8111040279998201E-4</v>
          </cell>
          <cell r="K315">
            <v>8.2853636137246597E-2</v>
          </cell>
          <cell r="L315">
            <v>1.7952644934625998E-2</v>
          </cell>
          <cell r="M315">
            <v>2.317367464698E-3</v>
          </cell>
          <cell r="N315">
            <v>7.5481116926580993E-2</v>
          </cell>
          <cell r="O315">
            <v>5.7975213090005698E-3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2.266780868083637E-3</v>
          </cell>
          <cell r="E316">
            <v>7.8245265987482104E-2</v>
          </cell>
          <cell r="F316">
            <v>7.8245495347559799E-2</v>
          </cell>
          <cell r="G316">
            <v>7.8245759440612808E-2</v>
          </cell>
          <cell r="H316">
            <v>4.7531043424965773E-2</v>
          </cell>
          <cell r="I316">
            <v>3.3827268022393803E-2</v>
          </cell>
          <cell r="J316">
            <v>3.4708116410100701E-2</v>
          </cell>
          <cell r="K316">
            <v>0.109546162789879</v>
          </cell>
          <cell r="L316">
            <v>0.10553667773752</v>
          </cell>
          <cell r="M316">
            <v>0.10312364853657099</v>
          </cell>
          <cell r="N316">
            <v>0.104735090485542</v>
          </cell>
          <cell r="O316">
            <v>8.3596005700279599E-2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2.3670428158280248</v>
          </cell>
          <cell r="F317">
            <v>2.3669279504242846</v>
          </cell>
          <cell r="G317">
            <v>4.0772690935425988</v>
          </cell>
          <cell r="H317">
            <v>4.0772676597608797</v>
          </cell>
          <cell r="I317">
            <v>4.0772684057212922</v>
          </cell>
          <cell r="J317">
            <v>4.0772697800256719</v>
          </cell>
          <cell r="K317">
            <v>4.0772715741170487</v>
          </cell>
          <cell r="L317">
            <v>4.0772682056137617</v>
          </cell>
          <cell r="M317">
            <v>4.0772708058366876</v>
          </cell>
          <cell r="N317">
            <v>4.0772677655818397</v>
          </cell>
          <cell r="O317">
            <v>4.0772706047475573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2.3670428158280248</v>
          </cell>
          <cell r="F318">
            <v>2.3669279504242846</v>
          </cell>
          <cell r="G318">
            <v>4.0772690935425988</v>
          </cell>
          <cell r="H318">
            <v>4.0772676597608797</v>
          </cell>
          <cell r="I318">
            <v>4.0772684057212922</v>
          </cell>
          <cell r="J318">
            <v>4.0772697800256719</v>
          </cell>
          <cell r="K318">
            <v>4.0772715741170487</v>
          </cell>
          <cell r="L318">
            <v>4.0772682056137617</v>
          </cell>
          <cell r="M318">
            <v>4.0772708058366876</v>
          </cell>
          <cell r="N318">
            <v>4.0772677655818397</v>
          </cell>
          <cell r="O318">
            <v>4.0772706047475573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0.182901925347392</v>
          </cell>
          <cell r="F319">
            <v>4.4670242566321801E-7</v>
          </cell>
          <cell r="G319">
            <v>0.13218017937656101</v>
          </cell>
          <cell r="H319">
            <v>2.6045988381801502E-7</v>
          </cell>
          <cell r="I319">
            <v>3.7265030111372902E-7</v>
          </cell>
          <cell r="J319">
            <v>7.4895009374172596E-7</v>
          </cell>
          <cell r="K319">
            <v>5.9466565098226502E-2</v>
          </cell>
          <cell r="L319">
            <v>0.15889946106063599</v>
          </cell>
          <cell r="M319">
            <v>9.6719073579164705E-2</v>
          </cell>
          <cell r="N319">
            <v>4.5368431575762197E-6</v>
          </cell>
          <cell r="O319">
            <v>3.7167405680726802E-7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0.182901925347392</v>
          </cell>
          <cell r="F320">
            <v>0.18290233592696567</v>
          </cell>
          <cell r="G320">
            <v>0.31508246550841418</v>
          </cell>
          <cell r="H320">
            <v>0.31508269370983721</v>
          </cell>
          <cell r="I320">
            <v>0.31508305620219057</v>
          </cell>
          <cell r="J320">
            <v>0.31508377031325374</v>
          </cell>
          <cell r="K320">
            <v>0.31508190634549543</v>
          </cell>
          <cell r="L320">
            <v>0.31508316686142085</v>
          </cell>
          <cell r="M320">
            <v>0.31508618837182073</v>
          </cell>
          <cell r="N320">
            <v>0.31509048887350644</v>
          </cell>
          <cell r="O320">
            <v>0.3150905267777549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1.9020066220674123</v>
          </cell>
          <cell r="F321">
            <v>1.9018940694702429</v>
          </cell>
          <cell r="G321">
            <v>3.2762331806746383</v>
          </cell>
          <cell r="H321">
            <v>3.2762260007306803</v>
          </cell>
          <cell r="I321">
            <v>3.2762318704888598</v>
          </cell>
          <cell r="J321">
            <v>3.2762346580333492</v>
          </cell>
          <cell r="K321">
            <v>3.2762364221588309</v>
          </cell>
          <cell r="L321">
            <v>3.2762331934177378</v>
          </cell>
          <cell r="M321">
            <v>3.2762341639699772</v>
          </cell>
          <cell r="N321">
            <v>3.2762324376189498</v>
          </cell>
          <cell r="O321">
            <v>3.2762277639748083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1.9020066220674123</v>
          </cell>
          <cell r="F322">
            <v>1.9018940694702429</v>
          </cell>
          <cell r="G322">
            <v>3.2762331806746383</v>
          </cell>
          <cell r="H322">
            <v>3.2762260007306803</v>
          </cell>
          <cell r="I322">
            <v>3.2762318704888598</v>
          </cell>
          <cell r="J322">
            <v>3.2762346580333492</v>
          </cell>
          <cell r="K322">
            <v>3.2762364221588309</v>
          </cell>
          <cell r="L322">
            <v>3.2762331934177378</v>
          </cell>
          <cell r="M322">
            <v>3.2762341639699772</v>
          </cell>
          <cell r="N322">
            <v>3.2762324376189498</v>
          </cell>
          <cell r="O322">
            <v>3.2762277639748083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0.14696837036149499</v>
          </cell>
          <cell r="F323">
            <v>1.00760334317562E-7</v>
          </cell>
          <cell r="G323">
            <v>0.106208544904276</v>
          </cell>
          <cell r="H323">
            <v>1.6220200466310901E-7</v>
          </cell>
          <cell r="I323">
            <v>8.0211154984478204E-7</v>
          </cell>
          <cell r="J323">
            <v>7.8430928237217405E-7</v>
          </cell>
          <cell r="K323">
            <v>4.7785172855135498E-2</v>
          </cell>
          <cell r="L323">
            <v>0.127680698679636</v>
          </cell>
          <cell r="M323">
            <v>7.7711858337803197E-2</v>
          </cell>
          <cell r="N323">
            <v>9.89604272846471E-7</v>
          </cell>
          <cell r="O323">
            <v>2.81384667867428E-7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0.14696837036149499</v>
          </cell>
          <cell r="F324">
            <v>0.14696843615311395</v>
          </cell>
          <cell r="G324">
            <v>0.25317695659680117</v>
          </cell>
          <cell r="H324">
            <v>0.25317708378528525</v>
          </cell>
          <cell r="I324">
            <v>0.25317789341281932</v>
          </cell>
          <cell r="J324">
            <v>0.25317865815090657</v>
          </cell>
          <cell r="K324">
            <v>0.25317879817682765</v>
          </cell>
          <cell r="L324">
            <v>0.25317997643866269</v>
          </cell>
          <cell r="M324">
            <v>0.2531792872185622</v>
          </cell>
          <cell r="N324">
            <v>0.2531800290750606</v>
          </cell>
          <cell r="O324">
            <v>0.25317963044170905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0.5228699373768767</v>
          </cell>
          <cell r="F325">
            <v>0.52279804082674264</v>
          </cell>
          <cell r="G325">
            <v>3.0664178299298395</v>
          </cell>
          <cell r="H325">
            <v>3.0662445520648878</v>
          </cell>
          <cell r="I325">
            <v>3.066250851179714</v>
          </cell>
          <cell r="J325">
            <v>3.0663126000040508</v>
          </cell>
          <cell r="K325">
            <v>3.6025653925421026</v>
          </cell>
          <cell r="L325">
            <v>3.6025626866678699</v>
          </cell>
          <cell r="M325">
            <v>3.6025437397585329</v>
          </cell>
          <cell r="N325">
            <v>3.6025595977108127</v>
          </cell>
          <cell r="O325">
            <v>3.6025270948967507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0.5228699373768767</v>
          </cell>
          <cell r="F326">
            <v>0.52279804082674264</v>
          </cell>
          <cell r="G326">
            <v>3.0664178299298395</v>
          </cell>
          <cell r="H326">
            <v>3.0662445520648878</v>
          </cell>
          <cell r="I326">
            <v>3.066250851179714</v>
          </cell>
          <cell r="J326">
            <v>3.0663126000040508</v>
          </cell>
          <cell r="K326">
            <v>3.6025653925421026</v>
          </cell>
          <cell r="L326">
            <v>3.6025626866678699</v>
          </cell>
          <cell r="M326">
            <v>3.6025437397585329</v>
          </cell>
          <cell r="N326">
            <v>3.6025595977108127</v>
          </cell>
          <cell r="O326">
            <v>3.6025270948967507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4.0401852460121797E-2</v>
          </cell>
          <cell r="F327">
            <v>7.0733137528711794E-8</v>
          </cell>
          <cell r="G327">
            <v>0.19654665590797199</v>
          </cell>
          <cell r="H327">
            <v>5.9888660171016798E-8</v>
          </cell>
          <cell r="I327">
            <v>1.6987050871783399E-7</v>
          </cell>
          <cell r="J327">
            <v>5.7633600189250499E-7</v>
          </cell>
          <cell r="K327">
            <v>5.4582395013036203E-2</v>
          </cell>
          <cell r="L327">
            <v>8.0001454759680096E-2</v>
          </cell>
          <cell r="M327">
            <v>0.14379953094442999</v>
          </cell>
          <cell r="N327">
            <v>1.73319475028658E-6</v>
          </cell>
          <cell r="O327">
            <v>2.28709651665918E-7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4.0401852460121797E-2</v>
          </cell>
          <cell r="F328">
            <v>4.0401889490224503E-2</v>
          </cell>
          <cell r="G328">
            <v>0.23694853482402606</v>
          </cell>
          <cell r="H328">
            <v>0.23694855105000187</v>
          </cell>
          <cell r="I328">
            <v>0.23694873194958377</v>
          </cell>
          <cell r="J328">
            <v>0.23694930197801808</v>
          </cell>
          <cell r="K328">
            <v>0.27839541579135857</v>
          </cell>
          <cell r="L328">
            <v>0.27839712740308858</v>
          </cell>
          <cell r="M328">
            <v>0.27838403067603557</v>
          </cell>
          <cell r="N328">
            <v>0.27838569595386387</v>
          </cell>
          <cell r="O328">
            <v>0.27838580396506457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1127.9631138372999</v>
          </cell>
          <cell r="E329">
            <v>1119.0814881118099</v>
          </cell>
          <cell r="F329">
            <v>1134.2597190849699</v>
          </cell>
          <cell r="G329">
            <v>1134.25910916011</v>
          </cell>
          <cell r="H329">
            <v>1004.04258685051</v>
          </cell>
          <cell r="I329">
            <v>905.03556820843505</v>
          </cell>
          <cell r="J329">
            <v>884.18014004368899</v>
          </cell>
          <cell r="K329">
            <v>337.71796312099298</v>
          </cell>
          <cell r="L329">
            <v>243.96167194553101</v>
          </cell>
          <cell r="M329">
            <v>225.07179838039099</v>
          </cell>
          <cell r="N329">
            <v>225.071737409977</v>
          </cell>
          <cell r="O329">
            <v>171.52151946424701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18.999378690521862</v>
          </cell>
          <cell r="E330">
            <v>18.849776838762782</v>
          </cell>
          <cell r="F330">
            <v>19.105438530686477</v>
          </cell>
          <cell r="G330">
            <v>19.105428257129446</v>
          </cell>
          <cell r="H330">
            <v>16.912064849432426</v>
          </cell>
          <cell r="I330">
            <v>15.244393436135004</v>
          </cell>
          <cell r="J330">
            <v>14.893105195771362</v>
          </cell>
          <cell r="K330">
            <v>5.688511790158568</v>
          </cell>
          <cell r="L330">
            <v>4.1092834813520387</v>
          </cell>
          <cell r="M330">
            <v>3.7911029869037449</v>
          </cell>
          <cell r="N330">
            <v>3.7911019599198252</v>
          </cell>
          <cell r="O330">
            <v>2.8891036079970629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19.999345990023006</v>
          </cell>
          <cell r="E331">
            <v>19.84187035659242</v>
          </cell>
          <cell r="F331">
            <v>20.110987927038387</v>
          </cell>
          <cell r="G331">
            <v>20.110977112767809</v>
          </cell>
          <cell r="H331">
            <v>17.802173525718352</v>
          </cell>
          <cell r="I331">
            <v>16.046729932773662</v>
          </cell>
          <cell r="J331">
            <v>15.676952837654067</v>
          </cell>
          <cell r="K331">
            <v>5.9879071475353376</v>
          </cell>
          <cell r="L331">
            <v>4.3255615593179355</v>
          </cell>
          <cell r="M331">
            <v>3.9906347230565724</v>
          </cell>
          <cell r="N331">
            <v>3.9906336420208683</v>
          </cell>
          <cell r="O331">
            <v>3.0411616926284872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4.1997666733696401E-7</v>
          </cell>
          <cell r="F332">
            <v>3.1273921260960599E-3</v>
          </cell>
          <cell r="G332">
            <v>1.3472872167889401E-2</v>
          </cell>
          <cell r="H332">
            <v>0.89163958628622497</v>
          </cell>
          <cell r="I332">
            <v>0.18469710975075099</v>
          </cell>
          <cell r="J332">
            <v>3.3256814568242201E-7</v>
          </cell>
          <cell r="K332">
            <v>0.22442566353052501</v>
          </cell>
          <cell r="L332">
            <v>4.8175217042108698E-2</v>
          </cell>
          <cell r="M332">
            <v>1.97365338134908E-3</v>
          </cell>
          <cell r="N332">
            <v>0.205060074967195</v>
          </cell>
          <cell r="O332">
            <v>3.7320278141115502E-5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1.3468353200655485</v>
          </cell>
          <cell r="F333">
            <v>1.3499626197428174</v>
          </cell>
          <cell r="G333">
            <v>1.3634350637023542</v>
          </cell>
          <cell r="H333">
            <v>1.2575201276691015</v>
          </cell>
          <cell r="I333">
            <v>1.0879028167822109</v>
          </cell>
          <cell r="J333">
            <v>1.0675403300168957</v>
          </cell>
          <cell r="K333">
            <v>0.40912245590063212</v>
          </cell>
          <cell r="L333">
            <v>0.30098008842686352</v>
          </cell>
          <cell r="M333">
            <v>0.2745739319030564</v>
          </cell>
          <cell r="N333">
            <v>0.27968658454936401</v>
          </cell>
          <cell r="O333">
            <v>0.20707029243132058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0.65259825028464591</v>
          </cell>
          <cell r="F334">
            <v>0.6525191748794803</v>
          </cell>
          <cell r="G334">
            <v>0.652560153123808</v>
          </cell>
          <cell r="H334">
            <v>0.65253297292411816</v>
          </cell>
          <cell r="I334">
            <v>0.65254678972580726</v>
          </cell>
          <cell r="J334">
            <v>0.65255901999373922</v>
          </cell>
          <cell r="K334">
            <v>3.9968030500665885</v>
          </cell>
          <cell r="L334">
            <v>3.9967089765232333</v>
          </cell>
          <cell r="M334">
            <v>3.9967983103065214</v>
          </cell>
          <cell r="N334">
            <v>3.9967970278879066</v>
          </cell>
          <cell r="O334">
            <v>3.9967790490666268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0.65259825028464591</v>
          </cell>
          <cell r="F335">
            <v>0.6525191748794803</v>
          </cell>
          <cell r="G335">
            <v>0.652560153123808</v>
          </cell>
          <cell r="H335">
            <v>0.65253297292411816</v>
          </cell>
          <cell r="I335">
            <v>0.65254678972580726</v>
          </cell>
          <cell r="J335">
            <v>0.65255901999373922</v>
          </cell>
          <cell r="K335">
            <v>3.9968030500665885</v>
          </cell>
          <cell r="L335">
            <v>3.9967089765232333</v>
          </cell>
          <cell r="M335">
            <v>3.9967983103065214</v>
          </cell>
          <cell r="N335">
            <v>3.9967970278879066</v>
          </cell>
          <cell r="O335">
            <v>3.9967790490666268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5.0426022440477801E-2</v>
          </cell>
          <cell r="F336">
            <v>5.3210325332209497E-8</v>
          </cell>
          <cell r="G336">
            <v>9.0438777542422797E-7</v>
          </cell>
          <cell r="H336">
            <v>4.7784745829632802E-8</v>
          </cell>
          <cell r="I336">
            <v>1.07980686547799E-7</v>
          </cell>
          <cell r="J336">
            <v>2.3412609783969899E-7</v>
          </cell>
          <cell r="K336">
            <v>0.27482864079320901</v>
          </cell>
          <cell r="L336">
            <v>3.40250299024807E-2</v>
          </cell>
          <cell r="M336">
            <v>4.7464582798156299E-7</v>
          </cell>
          <cell r="N336">
            <v>3.8653399587641101E-7</v>
          </cell>
          <cell r="O336">
            <v>1.7843828179839E-7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5.0426022440477801E-2</v>
          </cell>
          <cell r="F337">
            <v>5.0426041858334616E-2</v>
          </cell>
          <cell r="G337">
            <v>5.0426936021543661E-2</v>
          </cell>
          <cell r="H337">
            <v>5.0426940543800543E-2</v>
          </cell>
          <cell r="I337">
            <v>5.0427059244848714E-2</v>
          </cell>
          <cell r="J337">
            <v>5.0427287400383956E-2</v>
          </cell>
          <cell r="K337">
            <v>0.30886042551956899</v>
          </cell>
          <cell r="L337">
            <v>0.308854651746096</v>
          </cell>
          <cell r="M337">
            <v>0.30885437334370158</v>
          </cell>
          <cell r="N337">
            <v>0.30885471744976367</v>
          </cell>
          <cell r="O337">
            <v>0.30885483251912016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2.532658429994957E-7</v>
          </cell>
          <cell r="E338">
            <v>3.5636469402169403E-7</v>
          </cell>
          <cell r="F338">
            <v>1.4923866008533653</v>
          </cell>
          <cell r="G338">
            <v>1.4002982847188463</v>
          </cell>
          <cell r="H338">
            <v>2.7242259542354494</v>
          </cell>
          <cell r="I338">
            <v>2.9725842272680048</v>
          </cell>
          <cell r="J338">
            <v>3.4404003422696969</v>
          </cell>
          <cell r="K338">
            <v>3.7030357962477365</v>
          </cell>
          <cell r="L338">
            <v>3.8197521446906357</v>
          </cell>
          <cell r="M338">
            <v>4.3230869833801009</v>
          </cell>
          <cell r="N338">
            <v>4.066400178282727</v>
          </cell>
          <cell r="O338">
            <v>4.642726733708785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3.6385327380095963E-7</v>
          </cell>
          <cell r="E339">
            <v>4.4253104496880098E-7</v>
          </cell>
          <cell r="F339">
            <v>1.4924551139447024</v>
          </cell>
          <cell r="G339">
            <v>1.4003530968947258</v>
          </cell>
          <cell r="H339">
            <v>2.7243149651268528</v>
          </cell>
          <cell r="I339">
            <v>2.9726870095847584</v>
          </cell>
          <cell r="J339">
            <v>3.4405472298021187</v>
          </cell>
          <cell r="K339">
            <v>3.7031405784212699</v>
          </cell>
          <cell r="L339">
            <v>3.8198614553519525</v>
          </cell>
          <cell r="M339">
            <v>4.3232304639033421</v>
          </cell>
          <cell r="N339">
            <v>4.0665148663034669</v>
          </cell>
          <cell r="O339">
            <v>4.6428933280263234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1.8780747180144101E-3</v>
          </cell>
          <cell r="E340">
            <v>0.14462414341333299</v>
          </cell>
          <cell r="F340">
            <v>9.5757581968062799E-6</v>
          </cell>
          <cell r="G340">
            <v>1.10023277810249E-5</v>
          </cell>
          <cell r="H340">
            <v>0.15366749819853401</v>
          </cell>
          <cell r="I340">
            <v>7.4176049539106406E-2</v>
          </cell>
          <cell r="J340">
            <v>6.1512638737324397E-2</v>
          </cell>
          <cell r="K340">
            <v>0.23648508284018399</v>
          </cell>
          <cell r="L340">
            <v>0.121216160874693</v>
          </cell>
          <cell r="M340">
            <v>7.1285310449032802E-2</v>
          </cell>
          <cell r="N340">
            <v>0.23445959303682001</v>
          </cell>
          <cell r="O340">
            <v>0.123178732771312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1.8780747180144101E-3</v>
          </cell>
          <cell r="E341">
            <v>0.14649993311949383</v>
          </cell>
          <cell r="F341">
            <v>0.14650102852104221</v>
          </cell>
          <cell r="G341">
            <v>0.14650259206745794</v>
          </cell>
          <cell r="H341">
            <v>0.22824428652255335</v>
          </cell>
          <cell r="I341">
            <v>0.22784452834412156</v>
          </cell>
          <cell r="J341">
            <v>0.28934108998495733</v>
          </cell>
          <cell r="K341">
            <v>0.37212993980087028</v>
          </cell>
          <cell r="L341">
            <v>0.42239201026389411</v>
          </cell>
          <cell r="M341">
            <v>0.42891372855448467</v>
          </cell>
          <cell r="N341">
            <v>0.43031407973722369</v>
          </cell>
          <cell r="O341">
            <v>0.42884439176275874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1.9106984928216018E-4</v>
          </cell>
          <cell r="I342">
            <v>2.0071501109367087E-4</v>
          </cell>
          <cell r="J342">
            <v>2.2142542622745727E-4</v>
          </cell>
          <cell r="K342">
            <v>2.2266411058777676E-3</v>
          </cell>
          <cell r="L342">
            <v>2.2331175111024869E-3</v>
          </cell>
          <cell r="M342">
            <v>2.2603655432677609E-3</v>
          </cell>
          <cell r="N342">
            <v>2.1065390365464054E-3</v>
          </cell>
          <cell r="O342">
            <v>2.0725683109605276E-3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1.9106984928216018E-4</v>
          </cell>
          <cell r="I343">
            <v>2.0071501109367087E-4</v>
          </cell>
          <cell r="J343">
            <v>2.2142542622745727E-4</v>
          </cell>
          <cell r="K343">
            <v>2.2266411058777676E-3</v>
          </cell>
          <cell r="L343">
            <v>2.2331175111024869E-3</v>
          </cell>
          <cell r="M343">
            <v>2.2603655432677609E-3</v>
          </cell>
          <cell r="N343">
            <v>2.1065390365464054E-3</v>
          </cell>
          <cell r="O343">
            <v>2.0725683109605276E-3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1.4558057312188E-5</v>
          </cell>
          <cell r="I344">
            <v>8.3932869645854401E-7</v>
          </cell>
          <cell r="J344">
            <v>1.4546567162968299E-6</v>
          </cell>
          <cell r="K344">
            <v>1.5474707011735699E-4</v>
          </cell>
          <cell r="L344">
            <v>9.4309956842571097E-7</v>
          </cell>
          <cell r="M344">
            <v>1.7620434312985801E-6</v>
          </cell>
          <cell r="N344">
            <v>6.4183687718462204E-7</v>
          </cell>
          <cell r="O344">
            <v>1.95228098878509E-7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1.4558057312188E-5</v>
          </cell>
          <cell r="I345">
            <v>1.5384473753005823E-5</v>
          </cell>
          <cell r="J345">
            <v>1.6827673051141763E-5</v>
          </cell>
          <cell r="K345">
            <v>1.7152279051504892E-4</v>
          </cell>
          <cell r="L345">
            <v>1.7248984100179653E-4</v>
          </cell>
          <cell r="M345">
            <v>1.7415973403573306E-4</v>
          </cell>
          <cell r="N345">
            <v>1.6270607905341332E-4</v>
          </cell>
          <cell r="O345">
            <v>1.5966079763805215E-4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1.2080578110777898</v>
          </cell>
          <cell r="F346">
            <v>2.8025049217268294</v>
          </cell>
          <cell r="G346">
            <v>5.1042307618571909</v>
          </cell>
          <cell r="H346">
            <v>7.1934634103047488</v>
          </cell>
          <cell r="I346">
            <v>8.8969416294061237</v>
          </cell>
          <cell r="J346">
            <v>10.284794376888298</v>
          </cell>
          <cell r="K346">
            <v>11.568474406511099</v>
          </cell>
          <cell r="L346">
            <v>12.515511464951903</v>
          </cell>
          <cell r="M346">
            <v>13.591742775948493</v>
          </cell>
          <cell r="N346">
            <v>13.595964469620199</v>
          </cell>
          <cell r="O346">
            <v>13.595270877560104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1.2704860146013822E-6</v>
          </cell>
          <cell r="G347"/>
          <cell r="H347">
            <v>5.9040652944294861E-5</v>
          </cell>
          <cell r="I347">
            <v>1.3260571780618715E-4</v>
          </cell>
          <cell r="J347">
            <v>7.0427180398936263E-5</v>
          </cell>
          <cell r="K347">
            <v>4.1648910245477806E-5</v>
          </cell>
          <cell r="M347">
            <v>1.8989264573756107E-4</v>
          </cell>
          <cell r="N347">
            <v>4.1725737007560122E-5</v>
          </cell>
          <cell r="O347">
            <v>2.1385295397937806E-2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0.3465365619520635</v>
          </cell>
          <cell r="F348">
            <v>0.37834785297267687</v>
          </cell>
          <cell r="G348">
            <v>0.43867316646587629</v>
          </cell>
          <cell r="H348">
            <v>0.50850966360202687</v>
          </cell>
          <cell r="I348">
            <v>0.58942759590762028</v>
          </cell>
          <cell r="J348">
            <v>0.68319671772166068</v>
          </cell>
          <cell r="K348">
            <v>0.79216390096854916</v>
          </cell>
          <cell r="L348">
            <v>0.91614284542442237</v>
          </cell>
          <cell r="M348">
            <v>1.0646389513080359</v>
          </cell>
          <cell r="N348">
            <v>1.2267189899365001</v>
          </cell>
          <cell r="O348">
            <v>0.93946914996181941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4.3283639599811393E-5</v>
          </cell>
          <cell r="G349">
            <v>3.5851052149455828E-5</v>
          </cell>
          <cell r="H349">
            <v>5.4792666396622414E-5</v>
          </cell>
          <cell r="I349">
            <v>5.8913000794519483E-5</v>
          </cell>
          <cell r="J349">
            <v>5.8783083818645238E-5</v>
          </cell>
          <cell r="K349">
            <v>7.8804215085376172E-5</v>
          </cell>
          <cell r="L349">
            <v>7.2341307750319631E-5</v>
          </cell>
          <cell r="M349">
            <v>9.4173680698131333E-5</v>
          </cell>
          <cell r="N349">
            <v>8.8807264799133784E-4</v>
          </cell>
          <cell r="O349">
            <v>1.2629289708136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0.15434540773410732</v>
          </cell>
          <cell r="F350">
            <v>0.1509144662359477</v>
          </cell>
          <cell r="G350">
            <v>1.6689285506614741E-2</v>
          </cell>
          <cell r="H350">
            <v>9.0604322391506481E-4</v>
          </cell>
          <cell r="I350">
            <v>7.2017778471672987E-4</v>
          </cell>
          <cell r="J350">
            <v>9.0605236949593967E-4</v>
          </cell>
          <cell r="K350">
            <v>1.0363457290099168E-3</v>
          </cell>
          <cell r="L350">
            <v>1.7921570627221597E-3</v>
          </cell>
          <cell r="M350">
            <v>0.14532546363939294</v>
          </cell>
          <cell r="N350">
            <v>3.9197738397275597E-3</v>
          </cell>
          <cell r="O350">
            <v>0.20855449958283134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8.1103324123597886E-2</v>
          </cell>
          <cell r="F351">
            <v>8.091457003173895E-2</v>
          </cell>
          <cell r="G351">
            <v>8.0906618533928332E-2</v>
          </cell>
          <cell r="H351">
            <v>8.0852963398805183E-2</v>
          </cell>
          <cell r="I351">
            <v>8.0748022452073062E-2</v>
          </cell>
          <cell r="J351">
            <v>8.0623241709217752E-2</v>
          </cell>
          <cell r="K351">
            <v>8.0600040234928866E-2</v>
          </cell>
          <cell r="L351">
            <v>7.9227925685781492E-2</v>
          </cell>
          <cell r="M351">
            <v>8.0517061414856775E-2</v>
          </cell>
          <cell r="N351">
            <v>7.6770337412621875E-2</v>
          </cell>
          <cell r="O351">
            <v>0.20983026962425355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0.52845941213961645</v>
          </cell>
          <cell r="F352">
            <v>2.0822678308882443</v>
          </cell>
          <cell r="G352">
            <v>4.3240684939187286</v>
          </cell>
          <cell r="H352">
            <v>4.3240462999114087</v>
          </cell>
          <cell r="I352">
            <v>4.3238888996184635</v>
          </cell>
          <cell r="J352">
            <v>5.5886245694058276</v>
          </cell>
          <cell r="K352">
            <v>8.5878704829722263</v>
          </cell>
          <cell r="L352">
            <v>10.889057837142065</v>
          </cell>
          <cell r="M352">
            <v>11.603662946190155</v>
          </cell>
          <cell r="N352">
            <v>11.5943742772241</v>
          </cell>
          <cell r="O352">
            <v>9.5173357089815198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2.0794000131653475E-5</v>
          </cell>
          <cell r="F353">
            <v>3.4626707976111436E-4</v>
          </cell>
          <cell r="G353">
            <v>5.5412687183500896E-5</v>
          </cell>
          <cell r="H353">
            <v>2.3803393891258124E-4</v>
          </cell>
          <cell r="I353">
            <v>1.2027778095986424E-4</v>
          </cell>
          <cell r="J353">
            <v>1.333841615116949E-4</v>
          </cell>
          <cell r="K353">
            <v>1.5509392206043449E-4</v>
          </cell>
          <cell r="L353">
            <v>8.5045762265794972E-4</v>
          </cell>
          <cell r="M353">
            <v>2.4355969581609064E-4</v>
          </cell>
          <cell r="N353">
            <v>1.9240264320286003E-3</v>
          </cell>
          <cell r="O353">
            <v>5.8812906028777943E-2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7.3502438414367058E-2</v>
          </cell>
          <cell r="F354">
            <v>7.6350182852026729E-2</v>
          </cell>
          <cell r="G354">
            <v>0.20578940378045946</v>
          </cell>
          <cell r="H354">
            <v>0.32324452413896626</v>
          </cell>
          <cell r="I354">
            <v>0.41895733140169567</v>
          </cell>
          <cell r="J354">
            <v>0.49686890670554684</v>
          </cell>
          <cell r="K354">
            <v>0.56913162011168217</v>
          </cell>
          <cell r="L354">
            <v>0.62019672668415671</v>
          </cell>
          <cell r="M354">
            <v>0.68278845627442586</v>
          </cell>
          <cell r="N354">
            <v>0.67587879211714252</v>
          </cell>
          <cell r="O354">
            <v>0.48501130550656252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2.5517288884397736E-3</v>
          </cell>
          <cell r="F355">
            <v>1.0656319569181153E-2</v>
          </cell>
          <cell r="G355">
            <v>1.1256429092809644E-2</v>
          </cell>
          <cell r="H355">
            <v>1.2567247391341213E-2</v>
          </cell>
          <cell r="I355">
            <v>7.1422992099453167E-3</v>
          </cell>
          <cell r="J355">
            <v>1.5024705693892219E-4</v>
          </cell>
          <cell r="K355">
            <v>1.2248098234198196E-4</v>
          </cell>
          <cell r="L355">
            <v>1.7050225421381107E-3</v>
          </cell>
          <cell r="M355">
            <v>3.3741002530670973E-3</v>
          </cell>
          <cell r="N355">
            <v>3.8224987477183518E-3</v>
          </cell>
          <cell r="O355">
            <v>0.20885488745742908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2.1541966307859348E-2</v>
          </cell>
          <cell r="F356">
            <v>2.037912069975821E-2</v>
          </cell>
          <cell r="G356">
            <v>2.343749920026264E-2</v>
          </cell>
          <cell r="H356">
            <v>1.1796845304524092E-2</v>
          </cell>
          <cell r="I356">
            <v>2.5100596644224656E-3</v>
          </cell>
          <cell r="J356">
            <v>1.1026214045310556E-3</v>
          </cell>
          <cell r="K356">
            <v>1.0074090953845595E-3</v>
          </cell>
          <cell r="L356">
            <v>1.5635552150914749E-3</v>
          </cell>
          <cell r="M356">
            <v>5.1589894692768484E-3</v>
          </cell>
          <cell r="N356">
            <v>3.6650663771337143E-3</v>
          </cell>
          <cell r="O356">
            <v>0.20865380839656733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6.4133923738201757E-6</v>
          </cell>
          <cell r="G357">
            <v>6.4677383963945574E-4</v>
          </cell>
          <cell r="H357">
            <v>8.9951446299639483E-4</v>
          </cell>
          <cell r="I357">
            <v>2.9395620877715033E-3</v>
          </cell>
          <cell r="J357">
            <v>4.4831734178816798E-3</v>
          </cell>
          <cell r="K357">
            <v>2.0700419212464839E-3</v>
          </cell>
          <cell r="L357">
            <v>2.3877802828858171E-3</v>
          </cell>
          <cell r="M357">
            <v>3.8932807395014369E-3</v>
          </cell>
          <cell r="N357">
            <v>3.9987230647747837E-3</v>
          </cell>
          <cell r="O357">
            <v>0.20897508052980671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1.3475044409691464E-5</v>
          </cell>
          <cell r="F358">
            <v>2.3352480742813144E-3</v>
          </cell>
          <cell r="G358">
            <v>2.4728545485787098E-3</v>
          </cell>
          <cell r="H358">
            <v>1.9302796534000477</v>
          </cell>
          <cell r="I358">
            <v>3.470204746928466</v>
          </cell>
          <cell r="J358">
            <v>3.4285218543089275</v>
          </cell>
          <cell r="K358">
            <v>1.5341222406587227</v>
          </cell>
          <cell r="L358">
            <v>2.5593220568707869E-3</v>
          </cell>
          <cell r="M358">
            <v>1.7401663011032617E-3</v>
          </cell>
          <cell r="N358">
            <v>3.9530745842318244E-3</v>
          </cell>
          <cell r="O358">
            <v>0.20863195230357814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1.8878807684118099E-6</v>
          </cell>
          <cell r="F359"/>
          <cell r="G359">
            <v>2.4216727454951965E-4</v>
          </cell>
          <cell r="H359">
            <v>5.7331253779029452E-5</v>
          </cell>
          <cell r="I359">
            <v>1.4002681705745464E-4</v>
          </cell>
          <cell r="J359">
            <v>1.0691489644906979E-4</v>
          </cell>
          <cell r="K359">
            <v>1.3277472774168083E-4</v>
          </cell>
          <cell r="M359">
            <v>1.7682499076809974E-4</v>
          </cell>
          <cell r="N359">
            <v>4.9790225674332387E-5</v>
          </cell>
          <cell r="O359">
            <v>5.6883231908113133E-2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4.4528250733053241E-3</v>
          </cell>
          <cell r="F360">
            <v>4.5387378043714724E-3</v>
          </cell>
          <cell r="G360">
            <v>4.6726233106158767E-3</v>
          </cell>
          <cell r="H360">
            <v>7.4809380075089218E-3</v>
          </cell>
          <cell r="I360">
            <v>8.0954908382346643E-3</v>
          </cell>
          <cell r="J360">
            <v>8.1723191775607534E-3</v>
          </cell>
          <cell r="K360">
            <v>1.0539342549572709E-2</v>
          </cell>
          <cell r="L360">
            <v>1.0772769058201206E-2</v>
          </cell>
          <cell r="M360">
            <v>1.2477099819331301E-2</v>
          </cell>
          <cell r="N360">
            <v>1.2646385891931828E-2</v>
          </cell>
          <cell r="O360">
            <v>2.3681263966850684E-2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4.4529227863307347E-3</v>
          </cell>
          <cell r="F361">
            <v>4.5388371192497598E-3</v>
          </cell>
          <cell r="G361">
            <v>4.6727202633623068E-3</v>
          </cell>
          <cell r="H361">
            <v>7.4810349360694018E-3</v>
          </cell>
          <cell r="I361">
            <v>8.0955684279833285E-3</v>
          </cell>
          <cell r="J361">
            <v>8.1723685002330314E-3</v>
          </cell>
          <cell r="K361">
            <v>1.0539537708648053E-2</v>
          </cell>
          <cell r="L361">
            <v>1.0772866771226621E-2</v>
          </cell>
          <cell r="M361">
            <v>1.2477471449198424E-2</v>
          </cell>
          <cell r="N361">
            <v>1.2646608549481544E-2</v>
          </cell>
          <cell r="O361">
            <v>2.368162278189483E-2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1.6840638048945899E-4</v>
          </cell>
          <cell r="F362">
            <v>2.4716701705002E-6</v>
          </cell>
          <cell r="G362">
            <v>9.2984937292784299E-7</v>
          </cell>
          <cell r="H362">
            <v>1.01709173313589E-4</v>
          </cell>
          <cell r="I362">
            <v>8.7289755475033603E-5</v>
          </cell>
          <cell r="J362">
            <v>1.0778016680613299E-4</v>
          </cell>
          <cell r="K362">
            <v>9.8286752543584794E-5</v>
          </cell>
          <cell r="L362">
            <v>8.3802478858648096E-5</v>
          </cell>
          <cell r="M362">
            <v>1.7287093122120401E-4</v>
          </cell>
          <cell r="N362">
            <v>1.10629723706575E-4</v>
          </cell>
          <cell r="O362">
            <v>5.0806808875391099E-4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1.6840638048945899E-4</v>
          </cell>
          <cell r="F363">
            <v>1.7080371674525567E-4</v>
          </cell>
          <cell r="G363">
            <v>1.7155999455496128E-4</v>
          </cell>
          <cell r="H363">
            <v>2.7286634269124336E-4</v>
          </cell>
          <cell r="I363">
            <v>2.9491194001478489E-4</v>
          </cell>
          <cell r="J363">
            <v>2.9714761181722258E-4</v>
          </cell>
          <cell r="K363">
            <v>3.9418505007110706E-4</v>
          </cell>
          <cell r="L363">
            <v>3.9533197229429354E-4</v>
          </cell>
          <cell r="M363">
            <v>4.6155498874509299E-4</v>
          </cell>
          <cell r="N363">
            <v>4.6443611525593087E-4</v>
          </cell>
          <cell r="O363">
            <v>8.7379745766827139E-4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9.8934801748506261E-5</v>
          </cell>
          <cell r="K364">
            <v>2.7978884384178936E-4</v>
          </cell>
          <cell r="L364">
            <v>2.7732672082424203E-4</v>
          </cell>
          <cell r="M364">
            <v>3.3062745188479104E-4</v>
          </cell>
          <cell r="N364">
            <v>3.3467903884940617E-4</v>
          </cell>
          <cell r="O364">
            <v>3.449147320842883E-4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9.8934801748506261E-5</v>
          </cell>
          <cell r="K365">
            <v>2.7978884384178936E-4</v>
          </cell>
          <cell r="L365">
            <v>2.7732672082424203E-4</v>
          </cell>
          <cell r="M365">
            <v>3.3062745188479104E-4</v>
          </cell>
          <cell r="N365">
            <v>3.3467903884940617E-4</v>
          </cell>
          <cell r="O365">
            <v>3.449147320842883E-4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7.3475443947555799E-6</v>
          </cell>
          <cell r="K366">
            <v>1.3767001173028101E-5</v>
          </cell>
          <cell r="L366">
            <v>2.2594374231189499E-7</v>
          </cell>
          <cell r="M366">
            <v>3.77702227913906E-6</v>
          </cell>
          <cell r="N366">
            <v>7.0511506623882396E-7</v>
          </cell>
          <cell r="O366">
            <v>3.34816224191509E-7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7.3475443947555799E-6</v>
          </cell>
          <cell r="K367">
            <v>2.1096823508957457E-5</v>
          </cell>
          <cell r="L367">
            <v>2.1318483869307484E-5</v>
          </cell>
          <cell r="M367">
            <v>2.5051881571148954E-5</v>
          </cell>
          <cell r="N367">
            <v>2.5753727714006786E-5</v>
          </cell>
          <cell r="O367">
            <v>2.6091439898776718E-5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2.9326764821506542E-5</v>
          </cell>
          <cell r="K368">
            <v>5.6443125049694715E-5</v>
          </cell>
          <cell r="L368">
            <v>5.1292292715304696E-5</v>
          </cell>
          <cell r="M368">
            <v>7.0640754146564669E-5</v>
          </cell>
          <cell r="N368">
            <v>6.8509813066298754E-5</v>
          </cell>
          <cell r="O368">
            <v>9.9487817941340111E-5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2.9326764821506542E-5</v>
          </cell>
          <cell r="K369">
            <v>5.6443125049694715E-5</v>
          </cell>
          <cell r="L369">
            <v>5.1292292715304696E-5</v>
          </cell>
          <cell r="M369">
            <v>7.0640754146564669E-5</v>
          </cell>
          <cell r="N369">
            <v>6.8509813066298754E-5</v>
          </cell>
          <cell r="O369">
            <v>9.9487817941340111E-5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1.91742848946802E-6</v>
          </cell>
          <cell r="K370">
            <v>1.8677347023971299E-6</v>
          </cell>
          <cell r="L370">
            <v>5.4992118329075898E-8</v>
          </cell>
          <cell r="M370">
            <v>1.1043712106662301E-6</v>
          </cell>
          <cell r="N370">
            <v>2.4719985205214799E-7</v>
          </cell>
          <cell r="O370">
            <v>1.9053267123528101E-6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1.91742848946802E-6</v>
          </cell>
          <cell r="K371">
            <v>3.7851631918651499E-6</v>
          </cell>
          <cell r="L371">
            <v>3.8401553101942297E-6</v>
          </cell>
          <cell r="M371">
            <v>4.9079251930989685E-6</v>
          </cell>
          <cell r="N371">
            <v>5.1605934440498595E-6</v>
          </cell>
          <cell r="O371">
            <v>7.0785670217298688E-6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49.86637573720585</v>
          </cell>
          <cell r="F372">
            <v>51.516130673326977</v>
          </cell>
          <cell r="G372">
            <v>52.881557130665001</v>
          </cell>
          <cell r="H372">
            <v>52.950911450970082</v>
          </cell>
          <cell r="I372">
            <v>53.402676351628941</v>
          </cell>
          <cell r="J372">
            <v>54.094455213775944</v>
          </cell>
          <cell r="K372">
            <v>54.815181955862755</v>
          </cell>
          <cell r="L372">
            <v>55.552518793956374</v>
          </cell>
          <cell r="M372">
            <v>57.130388894582843</v>
          </cell>
          <cell r="N372">
            <v>55.659691125227738</v>
          </cell>
          <cell r="O372">
            <v>55.778810999839848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49.86637573720585</v>
          </cell>
          <cell r="F373">
            <v>51.516130673326977</v>
          </cell>
          <cell r="G373">
            <v>52.881557130665001</v>
          </cell>
          <cell r="H373">
            <v>52.950911450970082</v>
          </cell>
          <cell r="I373">
            <v>53.402676351628941</v>
          </cell>
          <cell r="J373">
            <v>54.094455213775944</v>
          </cell>
          <cell r="K373">
            <v>54.815181955862755</v>
          </cell>
          <cell r="L373">
            <v>55.552518793956374</v>
          </cell>
          <cell r="M373">
            <v>57.130388894582843</v>
          </cell>
          <cell r="N373">
            <v>55.659691125227738</v>
          </cell>
          <cell r="O373">
            <v>55.778810999839848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8.3497445954541893E-2</v>
          </cell>
          <cell r="E374">
            <v>9.8050817519678202E-2</v>
          </cell>
          <cell r="F374">
            <v>8.9718672763399301E-2</v>
          </cell>
          <cell r="G374">
            <v>7.4256225316012003E-2</v>
          </cell>
          <cell r="H374">
            <v>3.7744712334353398E-3</v>
          </cell>
          <cell r="I374">
            <v>2.4569235210651699E-2</v>
          </cell>
          <cell r="J374">
            <v>1.78401674888263</v>
          </cell>
          <cell r="K374">
            <v>1.09439280549732</v>
          </cell>
          <cell r="L374">
            <v>0.11435370760558999</v>
          </cell>
          <cell r="M374">
            <v>8.9585041022072404E-2</v>
          </cell>
          <cell r="N374">
            <v>0.223875961280177</v>
          </cell>
          <cell r="O374">
            <v>1.51120808905738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2.6138246779872523</v>
          </cell>
          <cell r="E375">
            <v>2.7118753730803831</v>
          </cell>
          <cell r="F375">
            <v>2.8015937478700756</v>
          </cell>
          <cell r="G375">
            <v>2.8758493762079587</v>
          </cell>
          <cell r="H375">
            <v>2.8796217180188797</v>
          </cell>
          <cell r="I375">
            <v>2.9041894266115227</v>
          </cell>
          <cell r="J375">
            <v>2.9418102665662897</v>
          </cell>
          <cell r="K375">
            <v>2.9810058046051737</v>
          </cell>
          <cell r="L375">
            <v>3.0211039548676779</v>
          </cell>
          <cell r="M375">
            <v>3.106913329029986</v>
          </cell>
          <cell r="N375">
            <v>3.0269324589666944</v>
          </cell>
          <cell r="O375">
            <v>3.0334111880515451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0.34658061529718887</v>
          </cell>
          <cell r="F376">
            <v>0.37871785944603042</v>
          </cell>
          <cell r="G376">
            <v>0.43903761162931759</v>
          </cell>
          <cell r="H376">
            <v>0.50896497821989384</v>
          </cell>
          <cell r="I376">
            <v>0.59003002267120486</v>
          </cell>
          <cell r="J376">
            <v>0.68400598382765398</v>
          </cell>
          <cell r="K376">
            <v>0.79294944477681062</v>
          </cell>
          <cell r="L376">
            <v>0.91924486974899022</v>
          </cell>
          <cell r="M376">
            <v>1.065656421277859</v>
          </cell>
          <cell r="N376">
            <v>1.2353876877830938</v>
          </cell>
          <cell r="O376">
            <v>1.4321539632055429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0.34658061529718887</v>
          </cell>
          <cell r="F377">
            <v>0.37871785944603042</v>
          </cell>
          <cell r="G377">
            <v>0.43903761162931759</v>
          </cell>
          <cell r="H377">
            <v>0.50896497821989384</v>
          </cell>
          <cell r="I377">
            <v>0.59003002267120486</v>
          </cell>
          <cell r="J377">
            <v>0.68400598382765398</v>
          </cell>
          <cell r="K377">
            <v>0.79294944477681062</v>
          </cell>
          <cell r="L377">
            <v>0.91924486974899022</v>
          </cell>
          <cell r="M377">
            <v>1.065656421277859</v>
          </cell>
          <cell r="N377">
            <v>1.2353876877830938</v>
          </cell>
          <cell r="O377">
            <v>1.4321539632055429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0.35008142959312044</v>
          </cell>
          <cell r="F378">
            <v>0.38254329236972745</v>
          </cell>
          <cell r="G378">
            <v>0.44347233497910921</v>
          </cell>
          <cell r="H378">
            <v>0.51410603860595327</v>
          </cell>
          <cell r="I378">
            <v>0.59598992189010536</v>
          </cell>
          <cell r="J378">
            <v>0.69091513517944914</v>
          </cell>
          <cell r="K378">
            <v>0.8009590351280913</v>
          </cell>
          <cell r="L378">
            <v>0.92853017146362671</v>
          </cell>
          <cell r="M378">
            <v>1.0764206275533934</v>
          </cell>
          <cell r="N378">
            <v>1.2478663512960555</v>
          </cell>
          <cell r="O378">
            <v>1.4466201648540831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2.8474835948136702E-2</v>
          </cell>
          <cell r="F379">
            <v>2.4550738562556899E-3</v>
          </cell>
          <cell r="G379">
            <v>3.2968959523372501E-3</v>
          </cell>
          <cell r="H379">
            <v>8.1610094320853609E-3</v>
          </cell>
          <cell r="I379">
            <v>7.2333588277521399E-3</v>
          </cell>
          <cell r="J379">
            <v>3.7300804137471101E-3</v>
          </cell>
          <cell r="K379">
            <v>1.2896638690713599E-2</v>
          </cell>
          <cell r="L379">
            <v>9.1762094314624103E-3</v>
          </cell>
          <cell r="M379">
            <v>1.27386301319613E-2</v>
          </cell>
          <cell r="N379">
            <v>1.19113030773682E-2</v>
          </cell>
          <cell r="O379">
            <v>1.09869627238051E-2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2.8474835948136702E-2</v>
          </cell>
          <cell r="F380">
            <v>3.0929909804392398E-2</v>
          </cell>
          <cell r="G380">
            <v>3.4226805756729602E-2</v>
          </cell>
          <cell r="H380">
            <v>4.2387815188815001E-2</v>
          </cell>
          <cell r="I380">
            <v>4.9621174016567099E-2</v>
          </cell>
          <cell r="J380">
            <v>5.3351254430314299E-2</v>
          </cell>
          <cell r="K380">
            <v>6.6247893121027801E-2</v>
          </cell>
          <cell r="L380">
            <v>7.5424102552490199E-2</v>
          </cell>
          <cell r="M380">
            <v>8.81627326844516E-2</v>
          </cell>
          <cell r="N380">
            <v>0.10007403576182</v>
          </cell>
          <cell r="O380">
            <v>0.11106099848562501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1.0466330042601965E-5</v>
          </cell>
          <cell r="K381">
            <v>1.9554356816254609E-5</v>
          </cell>
          <cell r="L381">
            <v>1.4980633549083044E-5</v>
          </cell>
          <cell r="M381">
            <v>2.4272867401606695E-5</v>
          </cell>
          <cell r="N381">
            <v>2.0638263866083322E-5</v>
          </cell>
          <cell r="O381">
            <v>3.7920663380524744E-5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1.0466330042601965E-5</v>
          </cell>
          <cell r="K382">
            <v>1.9554356816254609E-5</v>
          </cell>
          <cell r="L382">
            <v>1.4980633549083044E-5</v>
          </cell>
          <cell r="M382">
            <v>2.4272867401606695E-5</v>
          </cell>
          <cell r="N382">
            <v>2.0638263866083322E-5</v>
          </cell>
          <cell r="O382">
            <v>3.7920663380524744E-5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5.1273068584614601E-7</v>
          </cell>
          <cell r="K383">
            <v>4.5142788238844699E-7</v>
          </cell>
          <cell r="L383">
            <v>2.3195044607731301E-8</v>
          </cell>
          <cell r="M383">
            <v>3.1162817309082002E-7</v>
          </cell>
          <cell r="N383">
            <v>1.12202492726012E-7</v>
          </cell>
          <cell r="O383">
            <v>8.2152744395539198E-7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5.1273068584614601E-7</v>
          </cell>
          <cell r="K384">
            <v>9.6415856823459305E-7</v>
          </cell>
          <cell r="L384">
            <v>9.8735361284232401E-7</v>
          </cell>
          <cell r="M384">
            <v>1.2989817859331401E-6</v>
          </cell>
          <cell r="N384">
            <v>1.4111842786591601E-6</v>
          </cell>
          <cell r="O384">
            <v>2.2327117226145501E-6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2.3674012296663958</v>
          </cell>
          <cell r="E385">
            <v>2.3075014344570599</v>
          </cell>
          <cell r="F385">
            <v>0.20634072739507373</v>
          </cell>
          <cell r="G385">
            <v>8.8824204155910631E-5</v>
          </cell>
          <cell r="H385">
            <v>5.6377913083460301E-5</v>
          </cell>
          <cell r="I385">
            <v>3.029216802259964E-4</v>
          </cell>
          <cell r="J385">
            <v>2.0694016941823261E-4</v>
          </cell>
          <cell r="K385">
            <v>1.1235973676687987E-4</v>
          </cell>
          <cell r="L385">
            <v>1.0163583599615582E-4</v>
          </cell>
          <cell r="M385">
            <v>1.068996481238203E-4</v>
          </cell>
          <cell r="N385">
            <v>1.1156787308295166E-4</v>
          </cell>
          <cell r="O385">
            <v>5.1878966066482846E-5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330.01217141364702</v>
          </cell>
          <cell r="E386">
            <v>321.17925371496898</v>
          </cell>
          <cell r="F386">
            <v>28.655858321383299</v>
          </cell>
          <cell r="G386">
            <v>1.2289557798884901E-2</v>
          </cell>
          <cell r="H386">
            <v>7.7713495060769801E-3</v>
          </cell>
          <cell r="I386">
            <v>4.1601244084370097E-2</v>
          </cell>
          <cell r="J386">
            <v>2.83149132178157E-2</v>
          </cell>
          <cell r="K386">
            <v>1.53172758798379E-2</v>
          </cell>
          <cell r="L386">
            <v>1.38553558777112E-2</v>
          </cell>
          <cell r="M386">
            <v>1.45729373251149E-2</v>
          </cell>
          <cell r="N386">
            <v>1.5209326227631799E-2</v>
          </cell>
          <cell r="O386">
            <v>7.07232375641612E-3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3.5600018491223988</v>
          </cell>
          <cell r="E387">
            <v>3.4647168685541447</v>
          </cell>
          <cell r="F387">
            <v>0.30912468523606557</v>
          </cell>
          <cell r="G387">
            <v>1.3257343903867258E-4</v>
          </cell>
          <cell r="H387">
            <v>8.3833328005145406E-5</v>
          </cell>
          <cell r="I387">
            <v>4.4877285959406819E-4</v>
          </cell>
          <cell r="J387">
            <v>3.0544674452875664E-4</v>
          </cell>
          <cell r="K387">
            <v>1.6523490701011756E-4</v>
          </cell>
          <cell r="L387">
            <v>1.4946446470022901E-4</v>
          </cell>
          <cell r="M387">
            <v>1.5720536488797088E-4</v>
          </cell>
          <cell r="N387">
            <v>1.6407040159257595E-4</v>
          </cell>
          <cell r="O387">
            <v>7.6292597156592438E-5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2.4486360964247199E-6</v>
          </cell>
          <cell r="F388">
            <v>2.1540090197355099E-6</v>
          </cell>
          <cell r="G388">
            <v>1.9107453674749099E-6</v>
          </cell>
          <cell r="H388">
            <v>3.7080212876688199E-6</v>
          </cell>
          <cell r="I388">
            <v>2.4922906830659802E-5</v>
          </cell>
          <cell r="J388">
            <v>3.2097124540714201E-6</v>
          </cell>
          <cell r="K388">
            <v>4.5529751030383904E-6</v>
          </cell>
          <cell r="L388">
            <v>5.5988510868704497E-6</v>
          </cell>
          <cell r="M388">
            <v>5.8637731399695399E-6</v>
          </cell>
          <cell r="N388">
            <v>5.2767838386757401E-6</v>
          </cell>
          <cell r="O388">
            <v>1.748156771434E-6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0.13642383542599543</v>
          </cell>
          <cell r="F389">
            <v>2.1645197662517129E-2</v>
          </cell>
          <cell r="G389">
            <v>8.4310491916261832E-6</v>
          </cell>
          <cell r="H389">
            <v>5.3308556899056558E-6</v>
          </cell>
          <cell r="I389">
            <v>2.8523234942795271E-5</v>
          </cell>
          <cell r="J389">
            <v>1.96084302413146E-5</v>
          </cell>
          <cell r="K389">
            <v>1.0632906359011199E-5</v>
          </cell>
          <cell r="L389">
            <v>9.6233104776450508E-6</v>
          </cell>
          <cell r="M389">
            <v>1.0124970509654351E-5</v>
          </cell>
          <cell r="N389">
            <v>1.0540630813693511E-5</v>
          </cell>
          <cell r="O389">
            <v>4.8374841991548493E-6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6.1949802816218229</v>
          </cell>
          <cell r="E391">
            <v>5.0799297766807712</v>
          </cell>
          <cell r="F391">
            <v>6.2020373374763968</v>
          </cell>
          <cell r="G391">
            <v>9.6442738720675365</v>
          </cell>
          <cell r="H391">
            <v>6.9821932066285726</v>
          </cell>
          <cell r="I391">
            <v>7.7184218328733882</v>
          </cell>
          <cell r="J391">
            <v>4.7944782207163774</v>
          </cell>
          <cell r="K391">
            <v>1.1738222559062363</v>
          </cell>
          <cell r="L391">
            <v>0.80693593432812527</v>
          </cell>
          <cell r="M391">
            <v>0.6192423013942967</v>
          </cell>
          <cell r="N391">
            <v>0.6177856281110089</v>
          </cell>
          <cell r="O391">
            <v>0.47397661947543895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6.8084788911896457</v>
          </cell>
          <cell r="E392">
            <v>6.0032616151728853</v>
          </cell>
          <cell r="F392">
            <v>3.8021486738049983</v>
          </cell>
          <cell r="G392">
            <v>1.1361446860251447</v>
          </cell>
          <cell r="H392">
            <v>0.40599847593017752</v>
          </cell>
          <cell r="I392">
            <v>6.5367085234476957E-2</v>
          </cell>
          <cell r="J392">
            <v>5.8885496233517423E-2</v>
          </cell>
          <cell r="K392">
            <v>0.27039023972383724</v>
          </cell>
          <cell r="L392">
            <v>0.27952637339205139</v>
          </cell>
          <cell r="M392">
            <v>0.27062552164622</v>
          </cell>
          <cell r="N392">
            <v>0.27054648022753242</v>
          </cell>
          <cell r="O392">
            <v>0.22632452100673922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0.56076688607809189</v>
          </cell>
          <cell r="E393">
            <v>0.59701642078085981</v>
          </cell>
          <cell r="F393">
            <v>0.37765822412583067</v>
          </cell>
          <cell r="G393">
            <v>0.29549894451824771</v>
          </cell>
          <cell r="H393">
            <v>0.24949415360481444</v>
          </cell>
          <cell r="I393">
            <v>0.22432990960216881</v>
          </cell>
          <cell r="J393">
            <v>0.20039728158312586</v>
          </cell>
          <cell r="K393">
            <v>0.37143750916628437</v>
          </cell>
          <cell r="L393">
            <v>0.35981821132005842</v>
          </cell>
          <cell r="M393">
            <v>0.3359045059998314</v>
          </cell>
          <cell r="N393">
            <v>0.33390569178140278</v>
          </cell>
          <cell r="O393">
            <v>0.27614955013543746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5.8363405441871508E-3</v>
          </cell>
          <cell r="E394">
            <v>1.9297607938438763E-4</v>
          </cell>
          <cell r="F394">
            <v>0.14490633944252818</v>
          </cell>
          <cell r="G394">
            <v>3.8038294044240577E-2</v>
          </cell>
          <cell r="H394">
            <v>2.0904203642140544</v>
          </cell>
          <cell r="I394">
            <v>4.3694866499481257</v>
          </cell>
          <cell r="J394">
            <v>4.8611056340972496</v>
          </cell>
          <cell r="K394">
            <v>1.9780440200722369</v>
          </cell>
          <cell r="L394">
            <v>0.93566884038285913</v>
          </cell>
          <cell r="M394">
            <v>0.85399099704788772</v>
          </cell>
          <cell r="N394">
            <v>0.8505178624874935</v>
          </cell>
          <cell r="O394">
            <v>0.83370558694251051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8.9785216580239427E-2</v>
          </cell>
          <cell r="E395">
            <v>8.674851283957814E-5</v>
          </cell>
          <cell r="F395">
            <v>8.5907179336146333E-2</v>
          </cell>
          <cell r="G395">
            <v>1.8849422325317198E-2</v>
          </cell>
          <cell r="H395">
            <v>1.833211767422065E-2</v>
          </cell>
          <cell r="I395">
            <v>3.7207233412900685E-2</v>
          </cell>
          <cell r="J395">
            <v>3.3874622758556579E-2</v>
          </cell>
          <cell r="K395">
            <v>0.16949684528251233</v>
          </cell>
          <cell r="L395">
            <v>0.17236970952091552</v>
          </cell>
          <cell r="M395">
            <v>0.16825986699392279</v>
          </cell>
          <cell r="N395">
            <v>0.16953368139574462</v>
          </cell>
          <cell r="O395">
            <v>0.14228972483027655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0.27585918095240503</v>
          </cell>
          <cell r="E396">
            <v>0.19461963585433537</v>
          </cell>
          <cell r="F396">
            <v>0.21953229629651944</v>
          </cell>
          <cell r="G396">
            <v>0.15202421632121621</v>
          </cell>
          <cell r="H396">
            <v>0.15032477257983204</v>
          </cell>
          <cell r="I396">
            <v>0.18023773145275207</v>
          </cell>
          <cell r="J396">
            <v>0.17996839690379934</v>
          </cell>
          <cell r="K396">
            <v>0.34813591175523961</v>
          </cell>
          <cell r="L396">
            <v>0.3605216749037084</v>
          </cell>
          <cell r="M396">
            <v>0.35245041968107033</v>
          </cell>
          <cell r="N396">
            <v>0.3518128404302438</v>
          </cell>
          <cell r="O396">
            <v>0.31063439638093449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1.2816679022232331</v>
          </cell>
          <cell r="E397">
            <v>1.4631481242796414</v>
          </cell>
          <cell r="F397">
            <v>1.3781052859129945</v>
          </cell>
          <cell r="G397">
            <v>1.0018517699333807</v>
          </cell>
          <cell r="H397">
            <v>1.0190790887375232</v>
          </cell>
          <cell r="I397">
            <v>1.1472938616070465</v>
          </cell>
          <cell r="J397">
            <v>1.3579993876523049</v>
          </cell>
          <cell r="K397">
            <v>1.2875201547541837</v>
          </cell>
          <cell r="L397">
            <v>1.2632258029677594</v>
          </cell>
          <cell r="M397">
            <v>1.2354293132752479</v>
          </cell>
          <cell r="N397">
            <v>1.2674173180878823</v>
          </cell>
          <cell r="O397">
            <v>1.1333556815480248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6.4496872216915273</v>
          </cell>
          <cell r="E398">
            <v>6.9684801057609702</v>
          </cell>
          <cell r="F398">
            <v>6.6080317474564048</v>
          </cell>
          <cell r="G398">
            <v>4.4016374479152169</v>
          </cell>
          <cell r="H398">
            <v>2.1641421647197605</v>
          </cell>
          <cell r="I398">
            <v>1.3246272497483864</v>
          </cell>
          <cell r="J398">
            <v>0.88285400417908444</v>
          </cell>
          <cell r="K398">
            <v>2.6303845601844213</v>
          </cell>
          <cell r="L398">
            <v>2.454333830964504</v>
          </cell>
          <cell r="M398">
            <v>2.4141120177032875</v>
          </cell>
          <cell r="N398">
            <v>2.3382867274417949</v>
          </cell>
          <cell r="O398">
            <v>0.86021792580169631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1.6604808173394348</v>
          </cell>
          <cell r="E399">
            <v>1.9868593778079884</v>
          </cell>
          <cell r="F399">
            <v>1.8022983710412506</v>
          </cell>
          <cell r="G399">
            <v>1.4857508037902929</v>
          </cell>
          <cell r="H399">
            <v>0.99248992105986733</v>
          </cell>
          <cell r="I399">
            <v>0.93353989182619213</v>
          </cell>
          <cell r="J399">
            <v>0.95812850071431088</v>
          </cell>
          <cell r="K399">
            <v>2.5339169614742731</v>
          </cell>
          <cell r="L399">
            <v>2.4503714385915596</v>
          </cell>
          <cell r="M399">
            <v>2.38422506597108</v>
          </cell>
          <cell r="N399">
            <v>2.4267948628473284</v>
          </cell>
          <cell r="O399">
            <v>1.916130268183178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3.1111384073383865</v>
          </cell>
          <cell r="E400">
            <v>3.6352280574294604</v>
          </cell>
          <cell r="F400">
            <v>4.7983381704249135</v>
          </cell>
          <cell r="G400">
            <v>7.3350333136507473</v>
          </cell>
          <cell r="H400">
            <v>11.427386905049742</v>
          </cell>
          <cell r="I400">
            <v>9.3392107365363373</v>
          </cell>
          <cell r="J400">
            <v>11.801630752200474</v>
          </cell>
          <cell r="K400">
            <v>14.167049649585694</v>
          </cell>
          <cell r="L400">
            <v>16.167541319924929</v>
          </cell>
          <cell r="M400">
            <v>16.151191072637527</v>
          </cell>
          <cell r="N400">
            <v>15.70018125349034</v>
          </cell>
          <cell r="O400">
            <v>17.725130806193906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9.0830786854727199E-4</v>
          </cell>
          <cell r="G401">
            <v>1.1561397758263457E-3</v>
          </cell>
          <cell r="H401">
            <v>2.1128693225476622</v>
          </cell>
          <cell r="I401">
            <v>4.4498788053804255</v>
          </cell>
          <cell r="J401">
            <v>4.9424109815453798</v>
          </cell>
          <cell r="K401">
            <v>2.160682896362581</v>
          </cell>
          <cell r="L401">
            <v>0.95894633989066924</v>
          </cell>
          <cell r="M401">
            <v>0.86555216744602903</v>
          </cell>
          <cell r="N401">
            <v>0.86554738771929007</v>
          </cell>
          <cell r="O401">
            <v>0.86554867267264091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3.01167335602976E-2</v>
          </cell>
          <cell r="G402">
            <v>3.8132329448307502E-2</v>
          </cell>
          <cell r="H402">
            <v>67.7848861158635</v>
          </cell>
          <cell r="I402">
            <v>138.96631485241201</v>
          </cell>
          <cell r="J402">
            <v>151.57802031493199</v>
          </cell>
          <cell r="K402">
            <v>65.097497518616194</v>
          </cell>
          <cell r="L402">
            <v>28.891332035167601</v>
          </cell>
          <cell r="M402">
            <v>26.077533249976501</v>
          </cell>
          <cell r="N402">
            <v>26.0773892453889</v>
          </cell>
          <cell r="O402">
            <v>26.077427958727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5.3398463759392854E-4</v>
          </cell>
          <cell r="G403">
            <v>6.7610513206218972E-4</v>
          </cell>
          <cell r="H403">
            <v>1.2018596829053818</v>
          </cell>
          <cell r="I403">
            <v>2.4639417527023388</v>
          </cell>
          <cell r="J403">
            <v>2.687553551683187</v>
          </cell>
          <cell r="K403">
            <v>1.154210948911635</v>
          </cell>
          <cell r="L403">
            <v>0.51225766019800745</v>
          </cell>
          <cell r="M403">
            <v>0.46236761081518613</v>
          </cell>
          <cell r="N403">
            <v>0.46236505754235557</v>
          </cell>
          <cell r="O403">
            <v>0.4623657439490596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3.6348660151929799E-7</v>
          </cell>
          <cell r="F404">
            <v>7.6000592963872696E-5</v>
          </cell>
          <cell r="G404">
            <v>5.6598227473333202E-6</v>
          </cell>
          <cell r="H404">
            <v>0.14437559511915399</v>
          </cell>
          <cell r="I404">
            <v>0.159754393050935</v>
          </cell>
          <cell r="J404">
            <v>3.3684335181962698E-2</v>
          </cell>
          <cell r="K404">
            <v>3.4766167259679899E-7</v>
          </cell>
          <cell r="L404">
            <v>1.1778892828752399E-2</v>
          </cell>
          <cell r="M404">
            <v>4.7388778145950501E-2</v>
          </cell>
          <cell r="N404">
            <v>3.73231936687772E-3</v>
          </cell>
          <cell r="O404">
            <v>8.0528514508623906E-3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3.0755694342720754E-7</v>
          </cell>
          <cell r="F405">
            <v>7.6311126577766872E-5</v>
          </cell>
          <cell r="G405">
            <v>8.1969934114309369E-5</v>
          </cell>
          <cell r="H405">
            <v>0.14445722351894166</v>
          </cell>
          <cell r="I405">
            <v>0.30415037737234807</v>
          </cell>
          <cell r="J405">
            <v>0.33781426079647026</v>
          </cell>
          <cell r="K405">
            <v>0.19343838055923912</v>
          </cell>
          <cell r="L405">
            <v>6.5547245737384879E-2</v>
          </cell>
          <cell r="M405">
            <v>5.9167862757657987E-2</v>
          </cell>
          <cell r="N405">
            <v>5.9165794541261196E-2</v>
          </cell>
          <cell r="O405">
            <v>5.917376281792279E-2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3.5079031352283168E-6</v>
          </cell>
          <cell r="E406">
            <v>3.5490474723942211E-6</v>
          </cell>
          <cell r="F406">
            <v>1.6743759875695943E-3</v>
          </cell>
          <cell r="G406">
            <v>2.0413271888145849E-2</v>
          </cell>
          <cell r="H406">
            <v>0.49706231619537755</v>
          </cell>
          <cell r="I406">
            <v>8.1022275364234356E-2</v>
          </cell>
          <cell r="J406">
            <v>0.92228938732468368</v>
          </cell>
          <cell r="K406">
            <v>1.4444995279444899</v>
          </cell>
          <cell r="L406">
            <v>4.7199270942247752E-3</v>
          </cell>
          <cell r="M406">
            <v>1.2847556592965737E-2</v>
          </cell>
          <cell r="N406">
            <v>0.3488849069318537</v>
          </cell>
          <cell r="O406">
            <v>1.2345415344211097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2.8171982705690509E-6</v>
          </cell>
          <cell r="E407">
            <v>2.033274425829432E-6</v>
          </cell>
          <cell r="F407">
            <v>2.1956199243590023E-3</v>
          </cell>
          <cell r="G407">
            <v>2.5544959698288669E-2</v>
          </cell>
          <cell r="H407">
            <v>0.6025363271924209</v>
          </cell>
          <cell r="I407">
            <v>9.5353392896126238E-2</v>
          </cell>
          <cell r="J407">
            <v>1.0540820231262518</v>
          </cell>
          <cell r="K407">
            <v>1.6050538935895122</v>
          </cell>
          <cell r="L407">
            <v>5.2867623777151642E-3</v>
          </cell>
          <cell r="M407">
            <v>1.4341347889847483E-2</v>
          </cell>
          <cell r="N407">
            <v>0.38773057171492831</v>
          </cell>
          <cell r="O407">
            <v>1.3718025334888049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3.3389910393650099E-3</v>
          </cell>
          <cell r="E408">
            <v>9.7987909053252706E-2</v>
          </cell>
          <cell r="F408">
            <v>1.6105344000189099E-5</v>
          </cell>
          <cell r="G408">
            <v>1.69451153448235E-5</v>
          </cell>
          <cell r="H408">
            <v>4.4059140137744902E-2</v>
          </cell>
          <cell r="I408">
            <v>5.9806050210314599E-2</v>
          </cell>
          <cell r="J408">
            <v>6.4557479108552701E-3</v>
          </cell>
          <cell r="K408">
            <v>0.17758474263016599</v>
          </cell>
          <cell r="L408">
            <v>5.1509968191152701E-2</v>
          </cell>
          <cell r="M408">
            <v>1.3099771030344E-2</v>
          </cell>
          <cell r="N408">
            <v>0.161743548995151</v>
          </cell>
          <cell r="O408">
            <v>7.0218969460168604E-2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3.3389910393650099E-3</v>
          </cell>
          <cell r="E409">
            <v>0.10132173499384811</v>
          </cell>
          <cell r="F409">
            <v>0.10132142673007537</v>
          </cell>
          <cell r="G409">
            <v>0.10132163530563926</v>
          </cell>
          <cell r="H409">
            <v>9.5113407820039547E-2</v>
          </cell>
          <cell r="I409">
            <v>0.10386668644545451</v>
          </cell>
          <cell r="J409">
            <v>0.11029442319774758</v>
          </cell>
          <cell r="K409">
            <v>0.24377960776629765</v>
          </cell>
          <cell r="L409">
            <v>0.24377989376739723</v>
          </cell>
          <cell r="M409">
            <v>0.24206920700993004</v>
          </cell>
          <cell r="N409">
            <v>0.24131176628019396</v>
          </cell>
          <cell r="O409">
            <v>0.24494064639364921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1928.7104691905199</v>
          </cell>
          <cell r="E410">
            <v>1522.1325383319299</v>
          </cell>
          <cell r="F410">
            <v>1525.4504602470699</v>
          </cell>
          <cell r="G410">
            <v>1318.2101963493701</v>
          </cell>
          <cell r="H410">
            <v>881.84028059617003</v>
          </cell>
          <cell r="I410">
            <v>584.26794141151095</v>
          </cell>
          <cell r="J410">
            <v>233.568280599134</v>
          </cell>
          <cell r="K410">
            <v>233.56821614062699</v>
          </cell>
          <cell r="L410">
            <v>233.567943537107</v>
          </cell>
          <cell r="M410">
            <v>119.750125606292</v>
          </cell>
          <cell r="N410">
            <v>119.749957959149</v>
          </cell>
          <cell r="O410">
            <v>4.5722178304739798E-2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23.443733088871703</v>
          </cell>
          <cell r="E411">
            <v>18.501724092116987</v>
          </cell>
          <cell r="F411">
            <v>18.542053875685262</v>
          </cell>
          <cell r="G411">
            <v>16.023020817227209</v>
          </cell>
          <cell r="H411">
            <v>10.718886269118988</v>
          </cell>
          <cell r="I411">
            <v>7.1018547831001193</v>
          </cell>
          <cell r="J411">
            <v>2.8390536142477325</v>
          </cell>
          <cell r="K411">
            <v>2.8390528307459846</v>
          </cell>
          <cell r="L411">
            <v>2.8390495172138208</v>
          </cell>
          <cell r="M411">
            <v>1.4555787542601122</v>
          </cell>
          <cell r="N411">
            <v>1.4555767164867204</v>
          </cell>
          <cell r="O411">
            <v>5.5575917772043447E-4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26.169748564321857</v>
          </cell>
          <cell r="E412">
            <v>20.653087358642196</v>
          </cell>
          <cell r="F412">
            <v>20.698106651927709</v>
          </cell>
          <cell r="G412">
            <v>17.88616277271873</v>
          </cell>
          <cell r="H412">
            <v>11.965268393435146</v>
          </cell>
          <cell r="I412">
            <v>7.9276518509024578</v>
          </cell>
          <cell r="J412">
            <v>3.1691761275323462</v>
          </cell>
          <cell r="K412">
            <v>3.1691752529257453</v>
          </cell>
          <cell r="L412">
            <v>3.1691715540991465</v>
          </cell>
          <cell r="M412">
            <v>1.6248320977787289</v>
          </cell>
          <cell r="N412">
            <v>1.6248298230549403</v>
          </cell>
          <cell r="O412">
            <v>6.2038233792048461E-4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5.1784254931157497E-8</v>
          </cell>
          <cell r="F413">
            <v>5.6579535890521401E-8</v>
          </cell>
          <cell r="G413">
            <v>1.57724906582387E-7</v>
          </cell>
          <cell r="H413">
            <v>0.33556702252875398</v>
          </cell>
          <cell r="I413">
            <v>0.16682612895926599</v>
          </cell>
          <cell r="J413">
            <v>2.93038633209212E-7</v>
          </cell>
          <cell r="K413">
            <v>3.70618578341173E-2</v>
          </cell>
          <cell r="L413">
            <v>0.14257107776026601</v>
          </cell>
          <cell r="M413">
            <v>5.9300394354616101E-7</v>
          </cell>
          <cell r="N413">
            <v>9.2074474551450392E-6</v>
          </cell>
          <cell r="O413">
            <v>5.44938951235011E-5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1.6558738762480032</v>
          </cell>
          <cell r="F414">
            <v>1.6558731491037089</v>
          </cell>
          <cell r="G414">
            <v>1.6558726202002643</v>
          </cell>
          <cell r="H414">
            <v>0.76499193123256348</v>
          </cell>
          <cell r="I414">
            <v>0.50239315801907847</v>
          </cell>
          <cell r="J414">
            <v>0.31274699661995203</v>
          </cell>
          <cell r="K414">
            <v>0.20388789241031241</v>
          </cell>
          <cell r="L414">
            <v>0.20526647484789751</v>
          </cell>
          <cell r="M414">
            <v>0.17962912976960199</v>
          </cell>
          <cell r="N414">
            <v>0.10394710940281995</v>
          </cell>
          <cell r="O414">
            <v>6.4014723427147641E-5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7.1323649208354016E-4</v>
          </cell>
          <cell r="G415">
            <v>8.0475613440604684E-4</v>
          </cell>
          <cell r="H415">
            <v>5.7288371805277558</v>
          </cell>
          <cell r="I415">
            <v>9.6960891137072789</v>
          </cell>
          <cell r="J415">
            <v>9.6959090467325577</v>
          </cell>
          <cell r="K415">
            <v>3.9772037661309674</v>
          </cell>
          <cell r="L415">
            <v>0.46209179863682942</v>
          </cell>
          <cell r="M415">
            <v>1.1697586241782346E-3</v>
          </cell>
          <cell r="N415">
            <v>1.1631672710115161E-3</v>
          </cell>
          <cell r="O415">
            <v>1.1644635949397044E-3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2.0113269076755799E-2</v>
          </cell>
          <cell r="G416">
            <v>2.1821272106010099E-2</v>
          </cell>
          <cell r="H416">
            <v>150.28205441012301</v>
          </cell>
          <cell r="I416">
            <v>246.33307478067101</v>
          </cell>
          <cell r="J416">
            <v>239.846171156016</v>
          </cell>
          <cell r="K416">
            <v>95.860808722130997</v>
          </cell>
          <cell r="L416">
            <v>11.137597197913299</v>
          </cell>
          <cell r="M416">
            <v>2.8194182223783101E-2</v>
          </cell>
          <cell r="N416">
            <v>2.8035313711559599E-2</v>
          </cell>
          <cell r="O416">
            <v>2.8066558442136399E-2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7.1323649208354016E-4</v>
          </cell>
          <cell r="G417">
            <v>8.0475613440604684E-4</v>
          </cell>
          <cell r="H417">
            <v>5.7288371805277558</v>
          </cell>
          <cell r="I417">
            <v>9.6960891137072789</v>
          </cell>
          <cell r="J417">
            <v>9.6959090467325577</v>
          </cell>
          <cell r="K417">
            <v>3.9772037661309674</v>
          </cell>
          <cell r="L417">
            <v>0.46209179863682942</v>
          </cell>
          <cell r="M417">
            <v>1.1697586241782346E-3</v>
          </cell>
          <cell r="N417">
            <v>1.1631672710115161E-3</v>
          </cell>
          <cell r="O417">
            <v>1.1644635949397044E-3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3.5661824604177008E-4</v>
          </cell>
          <cell r="G418">
            <v>3.8690198769521456E-4</v>
          </cell>
          <cell r="H418">
            <v>2.6645754328036046</v>
          </cell>
          <cell r="I418">
            <v>4.3676077088771468</v>
          </cell>
          <cell r="J418">
            <v>4.2525916871634069</v>
          </cell>
          <cell r="K418">
            <v>1.6996597291157982</v>
          </cell>
          <cell r="L418">
            <v>0.1974751276225766</v>
          </cell>
          <cell r="M418">
            <v>4.998968479394166E-4</v>
          </cell>
          <cell r="N418">
            <v>4.9708003034680201E-4</v>
          </cell>
          <cell r="O418">
            <v>4.9763401493149717E-4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6.5825114799235499E-8</v>
          </cell>
          <cell r="F419">
            <v>6.3748385723849996E-5</v>
          </cell>
          <cell r="G419">
            <v>5.3496582765595699E-6</v>
          </cell>
          <cell r="H419">
            <v>0.462815281989022</v>
          </cell>
          <cell r="I419">
            <v>0.32187908206462901</v>
          </cell>
          <cell r="J419">
            <v>1.0596651984313901E-7</v>
          </cell>
          <cell r="K419">
            <v>2.5326841932545401E-7</v>
          </cell>
          <cell r="L419">
            <v>9.35619934578272E-8</v>
          </cell>
          <cell r="M419">
            <v>1.11965657721179E-4</v>
          </cell>
          <cell r="N419">
            <v>2.02115598040628E-6</v>
          </cell>
          <cell r="O419">
            <v>2.3351551979635601E-5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6.5825114799235499E-8</v>
          </cell>
          <cell r="F420">
            <v>6.3794956748839177E-5</v>
          </cell>
          <cell r="G420">
            <v>6.9134717482420026E-5</v>
          </cell>
          <cell r="H420">
            <v>0.46288434729180639</v>
          </cell>
          <cell r="I420">
            <v>0.78471200980874067</v>
          </cell>
          <cell r="J420">
            <v>0.78469437767818595</v>
          </cell>
          <cell r="K420">
            <v>0.32187937531830768</v>
          </cell>
          <cell r="L420">
            <v>4.9458077110169772E-2</v>
          </cell>
          <cell r="M420">
            <v>1.1220013312733487E-4</v>
          </cell>
          <cell r="N420">
            <v>1.13986421031335E-4</v>
          </cell>
          <cell r="O420">
            <v>1.3723559947837052E-4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3.9840487882732984E-6</v>
          </cell>
          <cell r="E421">
            <v>2.9360201824081442E-6</v>
          </cell>
          <cell r="F421">
            <v>7.1958352113104691E-7</v>
          </cell>
          <cell r="G421">
            <v>2.1927698855299962E-4</v>
          </cell>
          <cell r="H421">
            <v>4.0938521771835226E-4</v>
          </cell>
          <cell r="I421">
            <v>1.542922000517195E-3</v>
          </cell>
          <cell r="J421">
            <v>4.9102754850147432E-3</v>
          </cell>
          <cell r="K421">
            <v>5.2584146870639009E-3</v>
          </cell>
          <cell r="L421">
            <v>4.0049275392640069E-3</v>
          </cell>
          <cell r="M421">
            <v>2.2986951744005677E-3</v>
          </cell>
          <cell r="N421">
            <v>3.3240854256653077E-3</v>
          </cell>
          <cell r="O421">
            <v>3.8068072820365449E-3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1.5121162036494169E-6</v>
          </cell>
          <cell r="E422">
            <v>7.2662583060842293E-6</v>
          </cell>
          <cell r="F422">
            <v>6.0805070128932743E-6</v>
          </cell>
          <cell r="G422">
            <v>2.9191401610141805E-5</v>
          </cell>
          <cell r="H422">
            <v>1.0945102243028071E-5</v>
          </cell>
          <cell r="I422">
            <v>1.1421556299690203E-5</v>
          </cell>
          <cell r="J422">
            <v>5.6022978272461167E-5</v>
          </cell>
          <cell r="K422">
            <v>8.9714669905734647E-5</v>
          </cell>
          <cell r="L422">
            <v>2.5562921016309226E-5</v>
          </cell>
          <cell r="M422">
            <v>1.1873339840808297E-5</v>
          </cell>
          <cell r="N422">
            <v>3.6820666829823472E-5</v>
          </cell>
          <cell r="O422">
            <v>2.2839407807670783E-5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/>
          <cell r="H423"/>
          <cell r="I423">
            <v>1.7697932414180285E-6</v>
          </cell>
          <cell r="J423">
            <v>5.204080941879792E-6</v>
          </cell>
          <cell r="K423">
            <v>7.9170540279780031E-6</v>
          </cell>
          <cell r="L423">
            <v>6.2454878185380686E-6</v>
          </cell>
          <cell r="M423">
            <v>5.1071959384885376E-6</v>
          </cell>
          <cell r="N423">
            <v>7.3664525149321132E-6</v>
          </cell>
          <cell r="O423">
            <v>1.0833202709628115E-5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5.4961649919227159E-6</v>
          </cell>
          <cell r="E424">
            <v>1.0363398264964086E-5</v>
          </cell>
          <cell r="F424">
            <v>7.0257653287077504E-6</v>
          </cell>
          <cell r="G424">
            <v>2.4865432320946224E-4</v>
          </cell>
          <cell r="H424">
            <v>4.207669138918437E-4</v>
          </cell>
          <cell r="I424">
            <v>1.5570529237020317E-3</v>
          </cell>
          <cell r="J424">
            <v>4.9719799900583162E-3</v>
          </cell>
          <cell r="K424">
            <v>5.356435658672591E-3</v>
          </cell>
          <cell r="L424">
            <v>4.0370947822817626E-3</v>
          </cell>
          <cell r="M424">
            <v>2.3162188316770051E-3</v>
          </cell>
          <cell r="N424">
            <v>3.3686539846870525E-3</v>
          </cell>
          <cell r="O424">
            <v>3.8408427457726144E-3</v>
          </cell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6.7630376962365332E-2</v>
          </cell>
          <cell r="E425">
            <v>8.5489628975065346E-2</v>
          </cell>
          <cell r="F425">
            <v>8.484208081890228E-2</v>
          </cell>
          <cell r="G425">
            <v>8.570663538493338E-2</v>
          </cell>
          <cell r="H425">
            <v>8.5721099605950118E-2</v>
          </cell>
          <cell r="I425">
            <v>5.8808801554805737E-2</v>
          </cell>
          <cell r="J425">
            <v>5.859545094429517E-2</v>
          </cell>
          <cell r="K425">
            <v>5.3010223193562842E-2</v>
          </cell>
          <cell r="L425">
            <v>5.2391496430251885E-2</v>
          </cell>
          <cell r="M425">
            <v>5.2394175316839382E-2</v>
          </cell>
          <cell r="N425">
            <v>1.1059538552416688E-2</v>
          </cell>
          <cell r="O425">
            <v>1.9446845773947068E-3</v>
          </cell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6.7630376962365332E-2</v>
          </cell>
          <cell r="E426">
            <v>8.5489628975065346E-2</v>
          </cell>
          <cell r="F426">
            <v>8.484208081890228E-2</v>
          </cell>
          <cell r="G426">
            <v>8.570663538493338E-2</v>
          </cell>
          <cell r="H426">
            <v>8.5721099605950118E-2</v>
          </cell>
          <cell r="I426">
            <v>5.8808801554805737E-2</v>
          </cell>
          <cell r="J426">
            <v>5.859545094429517E-2</v>
          </cell>
          <cell r="K426">
            <v>5.3010223193562842E-2</v>
          </cell>
          <cell r="L426">
            <v>5.2391496430251885E-2</v>
          </cell>
          <cell r="M426">
            <v>5.2394175316839382E-2</v>
          </cell>
          <cell r="N426">
            <v>1.1059538552416688E-2</v>
          </cell>
          <cell r="O426">
            <v>1.9446845773947068E-3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2.6313345586548402E-3</v>
          </cell>
          <cell r="F427">
            <v>1.6043563472673701E-8</v>
          </cell>
          <cell r="G427">
            <v>5.5469920414043298E-8</v>
          </cell>
          <cell r="H427">
            <v>8.5574797600311905E-3</v>
          </cell>
          <cell r="I427">
            <v>3.89510435095457E-3</v>
          </cell>
          <cell r="J427">
            <v>5.6198579438885503E-8</v>
          </cell>
          <cell r="K427">
            <v>8.5574232380452499E-3</v>
          </cell>
          <cell r="L427">
            <v>3.2965249978391901E-3</v>
          </cell>
          <cell r="M427">
            <v>5.9925102853909001E-4</v>
          </cell>
          <cell r="N427">
            <v>8.0865866043466402E-3</v>
          </cell>
          <cell r="O427">
            <v>3.9260999323179301E-3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1.2452814536517821E-2</v>
          </cell>
          <cell r="F428">
            <v>1.245283058008129E-2</v>
          </cell>
          <cell r="G428">
            <v>1.2452886050001701E-2</v>
          </cell>
          <cell r="H428">
            <v>1.245274796850632E-2</v>
          </cell>
          <cell r="I428">
            <v>1.2452632397027199E-2</v>
          </cell>
          <cell r="J428">
            <v>1.2452640309565201E-2</v>
          </cell>
          <cell r="K428">
            <v>1.24525837875793E-2</v>
          </cell>
          <cell r="L428">
            <v>1.24524956557897E-2</v>
          </cell>
          <cell r="M428">
            <v>1.24531992644235E-2</v>
          </cell>
          <cell r="N428">
            <v>1.2453026337929499E-2</v>
          </cell>
          <cell r="O428">
            <v>1.26119375652037E-2</v>
          </cell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7.3539782637644453E-4</v>
          </cell>
          <cell r="G429">
            <v>7.6380778894062922E-4</v>
          </cell>
          <cell r="H429">
            <v>0.40277465817710983</v>
          </cell>
          <cell r="I429">
            <v>0.40273316569642531</v>
          </cell>
          <cell r="J429">
            <v>0.49919655293143478</v>
          </cell>
          <cell r="K429">
            <v>4.5718574830129546E-2</v>
          </cell>
          <cell r="L429">
            <v>1.073449180975752</v>
          </cell>
          <cell r="M429">
            <v>2.1806138255720264</v>
          </cell>
          <cell r="N429">
            <v>3.3733375982544258</v>
          </cell>
          <cell r="O429">
            <v>4.6582354426774684</v>
          </cell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2.0947695660419902E-2</v>
          </cell>
          <cell r="G430">
            <v>2.1117038870711501E-2</v>
          </cell>
          <cell r="H430">
            <v>10.8173765338995</v>
          </cell>
          <cell r="I430">
            <v>10.5158104376289</v>
          </cell>
          <cell r="J430">
            <v>12.682290804203999</v>
          </cell>
          <cell r="K430">
            <v>1.13093316685057</v>
          </cell>
          <cell r="L430">
            <v>26.553742897821301</v>
          </cell>
          <cell r="M430">
            <v>53.941499895729002</v>
          </cell>
          <cell r="N430">
            <v>83.445719535767395</v>
          </cell>
          <cell r="O430">
            <v>115.23003463465299</v>
          </cell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7.3539782637644453E-4</v>
          </cell>
          <cell r="G431">
            <v>7.6380778894062922E-4</v>
          </cell>
          <cell r="H431">
            <v>0.40277465817710983</v>
          </cell>
          <cell r="I431">
            <v>0.40273316569642531</v>
          </cell>
          <cell r="J431">
            <v>0.49919655293143478</v>
          </cell>
          <cell r="K431">
            <v>4.5718574830129546E-2</v>
          </cell>
          <cell r="L431">
            <v>1.073449180975752</v>
          </cell>
          <cell r="M431">
            <v>2.1806138255720264</v>
          </cell>
          <cell r="N431">
            <v>3.3733375982544258</v>
          </cell>
          <cell r="O431">
            <v>4.6582354426774684</v>
          </cell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3.7141304362446701E-4</v>
          </cell>
          <cell r="G432">
            <v>3.7441558281403365E-4</v>
          </cell>
          <cell r="H432">
            <v>0.19179745627481432</v>
          </cell>
          <cell r="I432">
            <v>0.18645053967427117</v>
          </cell>
          <cell r="J432">
            <v>0.22486331213127689</v>
          </cell>
          <cell r="K432">
            <v>2.0052006504442773E-2</v>
          </cell>
          <cell r="L432">
            <v>0.47081104428761072</v>
          </cell>
          <cell r="M432">
            <v>0.95640957261930926</v>
          </cell>
          <cell r="N432">
            <v>1.4795340343221168</v>
          </cell>
          <cell r="O432">
            <v>2.0430857204725723</v>
          </cell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3.7417836257116402E-7</v>
          </cell>
          <cell r="E433">
            <v>1.8027384592224599E-5</v>
          </cell>
          <cell r="F433">
            <v>4.0324013800255998E-5</v>
          </cell>
          <cell r="G433">
            <v>5.61182328260504E-7</v>
          </cell>
          <cell r="H433">
            <v>3.12325063029954E-2</v>
          </cell>
          <cell r="I433">
            <v>2.5944911185857399E-5</v>
          </cell>
          <cell r="J433">
            <v>7.3264777359412104E-3</v>
          </cell>
          <cell r="K433">
            <v>4.0487836675700601E-7</v>
          </cell>
          <cell r="L433">
            <v>7.6986052396461294E-2</v>
          </cell>
          <cell r="M433">
            <v>9.2304428853533502E-2</v>
          </cell>
          <cell r="N433">
            <v>0.116985862835204</v>
          </cell>
          <cell r="O433">
            <v>0.15427763591700999</v>
          </cell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3.7417836257116402E-7</v>
          </cell>
          <cell r="E434">
            <v>1.8344027123632004E-5</v>
          </cell>
          <cell r="F434">
            <v>5.8642447559978287E-5</v>
          </cell>
          <cell r="G434">
            <v>5.91926813415901E-5</v>
          </cell>
          <cell r="H434">
            <v>3.1282210388619745E-2</v>
          </cell>
          <cell r="I434">
            <v>3.1267163079711308E-2</v>
          </cell>
          <cell r="J434">
            <v>3.8584846688982911E-2</v>
          </cell>
          <cell r="K434">
            <v>7.3507888050809269E-3</v>
          </cell>
          <cell r="L434">
            <v>8.3345625005963139E-2</v>
          </cell>
          <cell r="M434">
            <v>0.16929062175748899</v>
          </cell>
          <cell r="N434">
            <v>0.26187045742347942</v>
          </cell>
          <cell r="O434">
            <v>0.36356752574319667</v>
          </cell>
        </row>
        <row r="435">
          <cell r="A435" t="str">
            <v>D-RHNM_LTH_CHPNGA</v>
          </cell>
          <cell r="B435" t="str">
            <v>VAR_fout</v>
          </cell>
          <cell r="C435" t="str">
            <v>RHSA_LTH</v>
          </cell>
          <cell r="D435">
            <v>3.11552448513364E-6</v>
          </cell>
          <cell r="E435">
            <v>4.1749443824003023E-4</v>
          </cell>
          <cell r="F435">
            <v>2.6974943232412714E-3</v>
          </cell>
          <cell r="G435">
            <v>8.4098474460558905E-6</v>
          </cell>
          <cell r="H435">
            <v>4.6044373486178835E-5</v>
          </cell>
          <cell r="I435">
            <v>6.7148114320335904E-6</v>
          </cell>
          <cell r="J435">
            <v>5.117451043473007E-6</v>
          </cell>
          <cell r="K435">
            <v>8.0181591023357798E-6</v>
          </cell>
          <cell r="L435">
            <v>3.0057389916890425E-5</v>
          </cell>
          <cell r="M435">
            <v>3.9554195998700501E-6</v>
          </cell>
          <cell r="N435">
            <v>5.4468526926505054E-5</v>
          </cell>
          <cell r="O435">
            <v>5.06456301625848E-6</v>
          </cell>
        </row>
        <row r="436">
          <cell r="A436" t="str">
            <v>D-RHNM_LTH_CHPNGA</v>
          </cell>
          <cell r="B436" t="str">
            <v>VAR_fout</v>
          </cell>
          <cell r="C436" t="str">
            <v>LTH</v>
          </cell>
          <cell r="F436">
            <v>3.227726278043863E-6</v>
          </cell>
          <cell r="G436">
            <v>8.6564868490152374E-6</v>
          </cell>
          <cell r="H436">
            <v>1.7356521607566707E-5</v>
          </cell>
          <cell r="I436">
            <v>1.2197495467140061E-5</v>
          </cell>
          <cell r="J436">
            <v>3.5904542333512007E-6</v>
          </cell>
          <cell r="K436">
            <v>4.8582750635705737E-6</v>
          </cell>
          <cell r="L436">
            <v>4.3486129302987702E-7</v>
          </cell>
          <cell r="M436">
            <v>7.3556440839558787E-6</v>
          </cell>
          <cell r="N436">
            <v>2.0314486535009577E-6</v>
          </cell>
          <cell r="O436">
            <v>6.6627773733999003E-6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RHNM_LTH_CHPNGA_ON</v>
          </cell>
          <cell r="D437">
            <v>4.364737456498967E-6</v>
          </cell>
          <cell r="E437">
            <v>3.0743470179311299E-3</v>
          </cell>
          <cell r="F437">
            <v>1.0986286045486163E-2</v>
          </cell>
          <cell r="G437">
            <v>1.17136227927738E-2</v>
          </cell>
          <cell r="H437">
            <v>1.3004683910611242E-2</v>
          </cell>
          <cell r="I437">
            <v>7.5955010477114331E-3</v>
          </cell>
          <cell r="J437">
            <v>1.7398219280036268E-6</v>
          </cell>
          <cell r="K437">
            <v>5.6815275744553844E-7</v>
          </cell>
          <cell r="L437">
            <v>6.0413164969048137E-4</v>
          </cell>
          <cell r="M437">
            <v>3.3319393949895111E-3</v>
          </cell>
          <cell r="N437">
            <v>1.0283263928809615E-3</v>
          </cell>
          <cell r="O437">
            <v>2.2672760672397528E-3</v>
          </cell>
        </row>
        <row r="438">
          <cell r="A438" t="str">
            <v>D-RHNM_LTH_CHPNGA</v>
          </cell>
          <cell r="B438" t="str">
            <v>VAR_fin</v>
          </cell>
          <cell r="C438" t="str">
            <v>RHNM_LTH_CHPNGA</v>
          </cell>
          <cell r="D438">
            <v>7.4802619416326092E-6</v>
          </cell>
          <cell r="E438">
            <v>3.4922649087477048E-3</v>
          </cell>
          <cell r="F438">
            <v>1.3688068053187926E-2</v>
          </cell>
          <cell r="G438">
            <v>1.1730997996717155E-2</v>
          </cell>
          <cell r="H438">
            <v>1.306845425586935E-2</v>
          </cell>
          <cell r="I438">
            <v>7.6147424467625886E-3</v>
          </cell>
          <cell r="J438">
            <v>1.046441905052668E-5</v>
          </cell>
          <cell r="K438">
            <v>1.3471657780948794E-5</v>
          </cell>
          <cell r="L438">
            <v>6.3562914105277815E-4</v>
          </cell>
          <cell r="M438">
            <v>3.3436324470583556E-3</v>
          </cell>
          <cell r="N438">
            <v>1.0858969341805494E-3</v>
          </cell>
          <cell r="O438">
            <v>2.2794619166344094E-3</v>
          </cell>
        </row>
        <row r="439">
          <cell r="A439" t="str">
            <v>RHNM-SHELCHP</v>
          </cell>
          <cell r="B439" t="str">
            <v>VAR_fout</v>
          </cell>
          <cell r="C439" t="str">
            <v>RHNM-SHAELCH</v>
          </cell>
          <cell r="E439">
            <v>0.52851177449098852</v>
          </cell>
          <cell r="F439">
            <v>2.0828406814867813</v>
          </cell>
          <cell r="G439">
            <v>4.3247271332562791</v>
          </cell>
          <cell r="H439">
            <v>4.3247282729638519</v>
          </cell>
          <cell r="I439">
            <v>4.3247296105668429</v>
          </cell>
          <cell r="J439">
            <v>5.5896531909384146</v>
          </cell>
          <cell r="K439">
            <v>8.588965193179515</v>
          </cell>
          <cell r="L439">
            <v>10.893221987858208</v>
          </cell>
          <cell r="M439">
            <v>11.605313695749031</v>
          </cell>
          <cell r="N439">
            <v>11.605320790111788</v>
          </cell>
          <cell r="O439">
            <v>11.605326090293337</v>
          </cell>
        </row>
        <row r="440">
          <cell r="A440" t="str">
            <v>RHNM-SHELCHP</v>
          </cell>
          <cell r="B440" t="str">
            <v>VAR_fin</v>
          </cell>
          <cell r="C440" t="str">
            <v>RHNM_ELC</v>
          </cell>
          <cell r="E440">
            <v>0.16245238970009893</v>
          </cell>
          <cell r="F440">
            <v>0.62485220444603451</v>
          </cell>
          <cell r="G440">
            <v>1.2475174422854647</v>
          </cell>
          <cell r="H440">
            <v>1.2069009133852595</v>
          </cell>
          <cell r="I440">
            <v>1.1688458406937416</v>
          </cell>
          <cell r="J440">
            <v>1.4709613660364245</v>
          </cell>
          <cell r="K440">
            <v>2.2022987674819254</v>
          </cell>
          <cell r="L440">
            <v>2.7931338430405637</v>
          </cell>
          <cell r="M440">
            <v>2.9757214604484692</v>
          </cell>
          <cell r="N440">
            <v>2.9757232795158459</v>
          </cell>
          <cell r="O440">
            <v>2.9757246385367546</v>
          </cell>
        </row>
        <row r="441">
          <cell r="A441" t="str">
            <v>RHNM-SHELCHP</v>
          </cell>
          <cell r="B441" t="str">
            <v>VAR_fin</v>
          </cell>
          <cell r="C441" t="str">
            <v>RHNMELCHPC</v>
          </cell>
          <cell r="E441">
            <v>0.52851177449098852</v>
          </cell>
          <cell r="F441">
            <v>2.0828406814867813</v>
          </cell>
          <cell r="G441">
            <v>4.3247271332562791</v>
          </cell>
          <cell r="H441">
            <v>4.3247282729638519</v>
          </cell>
          <cell r="I441">
            <v>4.3247296105668429</v>
          </cell>
          <cell r="J441">
            <v>5.5896531909384146</v>
          </cell>
          <cell r="K441">
            <v>8.588965193179515</v>
          </cell>
          <cell r="L441">
            <v>10.893221987858208</v>
          </cell>
          <cell r="M441">
            <v>11.605313695749031</v>
          </cell>
          <cell r="N441">
            <v>11.605320790111788</v>
          </cell>
          <cell r="O441">
            <v>11.605326090293337</v>
          </cell>
        </row>
        <row r="442">
          <cell r="A442" t="str">
            <v>RHNM-SHELCHP</v>
          </cell>
          <cell r="B442" t="str">
            <v>VAR_ncap</v>
          </cell>
          <cell r="C442" t="str">
            <v>-</v>
          </cell>
          <cell r="E442">
            <v>4.1150619509553801E-2</v>
          </cell>
          <cell r="F442">
            <v>0.120628037819432</v>
          </cell>
          <cell r="G442">
            <v>0.176432263425434</v>
          </cell>
          <cell r="H442">
            <v>1.7553832141246499E-2</v>
          </cell>
          <cell r="I442">
            <v>0.15048674223917499</v>
          </cell>
          <cell r="J442">
            <v>0.26587763210620202</v>
          </cell>
          <cell r="K442">
            <v>0.250359941982083</v>
          </cell>
          <cell r="L442">
            <v>0.34141371628013301</v>
          </cell>
          <cell r="M442">
            <v>0.30905600136852501</v>
          </cell>
          <cell r="N442">
            <v>0.31424211806399999</v>
          </cell>
          <cell r="O442">
            <v>0.27754618056536901</v>
          </cell>
        </row>
        <row r="443">
          <cell r="A443" t="str">
            <v>RHNM-SHELCHP</v>
          </cell>
          <cell r="B443" t="str">
            <v>VAR_cap</v>
          </cell>
          <cell r="C443" t="str">
            <v>-</v>
          </cell>
          <cell r="E443">
            <v>4.1150619509553801E-2</v>
          </cell>
          <cell r="F443">
            <v>0.16177861797440984</v>
          </cell>
          <cell r="G443">
            <v>0.3382107442409214</v>
          </cell>
          <cell r="H443">
            <v>0.33569710081890958</v>
          </cell>
          <cell r="I443">
            <v>0.33623848428621184</v>
          </cell>
          <cell r="J443">
            <v>0.4339180969297835</v>
          </cell>
          <cell r="K443">
            <v>0.66672412612555243</v>
          </cell>
          <cell r="L443">
            <v>0.84554643631629467</v>
          </cell>
          <cell r="M443">
            <v>0.90082946324692559</v>
          </cell>
          <cell r="N443">
            <v>0.90082296872754342</v>
          </cell>
          <cell r="O443">
            <v>0.90084407691878809</v>
          </cell>
        </row>
        <row r="444">
          <cell r="A444" t="str">
            <v>D-IH2R</v>
          </cell>
          <cell r="B444" t="str">
            <v>VAR_fout</v>
          </cell>
          <cell r="C444" t="str">
            <v>IH2</v>
          </cell>
          <cell r="G444">
            <v>6.3121832510319178E-4</v>
          </cell>
          <cell r="H444">
            <v>8.3298704729834618</v>
          </cell>
          <cell r="I444">
            <v>11.253590803271081</v>
          </cell>
          <cell r="J444">
            <v>4.5604874867508558</v>
          </cell>
          <cell r="K444">
            <v>4.5604752620344966</v>
          </cell>
          <cell r="L444">
            <v>0.82631977734495954</v>
          </cell>
          <cell r="M444">
            <v>0.10644019096692189</v>
          </cell>
          <cell r="N444">
            <v>0.11403893636272085</v>
          </cell>
          <cell r="O444">
            <v>0.15384049580986622</v>
          </cell>
        </row>
        <row r="445">
          <cell r="A445" t="str">
            <v>D-IH2R</v>
          </cell>
          <cell r="B445" t="str">
            <v>VAR_fin</v>
          </cell>
          <cell r="C445" t="str">
            <v>H2</v>
          </cell>
          <cell r="G445">
            <v>6.3121832510319178E-4</v>
          </cell>
          <cell r="H445">
            <v>8.3298704729834618</v>
          </cell>
          <cell r="I445">
            <v>11.253590803271081</v>
          </cell>
          <cell r="J445">
            <v>4.5604874867508558</v>
          </cell>
          <cell r="K445">
            <v>4.5604752620344966</v>
          </cell>
          <cell r="L445">
            <v>0.82631977734495954</v>
          </cell>
          <cell r="M445">
            <v>0.10644019096692189</v>
          </cell>
          <cell r="N445">
            <v>0.11403893636272085</v>
          </cell>
          <cell r="O445">
            <v>0.15384049580986622</v>
          </cell>
        </row>
        <row r="446">
          <cell r="A446" t="str">
            <v>D-IH2R</v>
          </cell>
          <cell r="B446" t="str">
            <v>VAR_ncap</v>
          </cell>
          <cell r="C446" t="str">
            <v>-</v>
          </cell>
          <cell r="G446">
            <v>7.0706648184560303E-5</v>
          </cell>
          <cell r="H446">
            <v>0.376421312632716</v>
          </cell>
          <cell r="I446">
            <v>0.317451919714758</v>
          </cell>
          <cell r="J446">
            <v>0.160680411027323</v>
          </cell>
          <cell r="K446">
            <v>4.6141587550502299E-7</v>
          </cell>
          <cell r="L446">
            <v>4.4252153615140701E-3</v>
          </cell>
          <cell r="M446">
            <v>3.9211776409623202E-4</v>
          </cell>
          <cell r="N446">
            <v>3.9494886415501196E-3</v>
          </cell>
          <cell r="O446">
            <v>1.4746740308230601E-3</v>
          </cell>
        </row>
        <row r="447">
          <cell r="A447" t="str">
            <v>D-IH2R</v>
          </cell>
          <cell r="B447" t="str">
            <v>VAR_cap</v>
          </cell>
          <cell r="C447" t="str">
            <v>-</v>
          </cell>
          <cell r="G447">
            <v>7.0706648184560303E-5</v>
          </cell>
          <cell r="H447">
            <v>0.37647499185607203</v>
          </cell>
          <cell r="I447">
            <v>0.39649924271514098</v>
          </cell>
          <cell r="J447">
            <v>0.160680411027323</v>
          </cell>
          <cell r="K447">
            <v>0.16068087244319801</v>
          </cell>
          <cell r="L447">
            <v>2.9114555822574401E-2</v>
          </cell>
          <cell r="M447">
            <v>3.7516621617998498E-3</v>
          </cell>
          <cell r="N447">
            <v>4.01894129407168E-3</v>
          </cell>
          <cell r="O447">
            <v>5.4241626723731803E-3</v>
          </cell>
        </row>
        <row r="448">
          <cell r="A448" t="str">
            <v>RHEM-SHSTG-ELC</v>
          </cell>
          <cell r="B448" t="str">
            <v>VAR_fout</v>
          </cell>
          <cell r="C448" t="str">
            <v>RHEM-SHAELCB</v>
          </cell>
          <cell r="E448">
            <v>0.80415819485438689</v>
          </cell>
          <cell r="F448">
            <v>0.76119089627119174</v>
          </cell>
          <cell r="G448">
            <v>0.59148658646535979</v>
          </cell>
          <cell r="H448">
            <v>0.45771882311953727</v>
          </cell>
          <cell r="I448">
            <v>0.33565124525827444</v>
          </cell>
          <cell r="J448">
            <v>0.21642896797222144</v>
          </cell>
          <cell r="K448">
            <v>0.3159893820324623</v>
          </cell>
          <cell r="L448">
            <v>0.37294150061139214</v>
          </cell>
          <cell r="M448">
            <v>0.38788823397218375</v>
          </cell>
          <cell r="N448">
            <v>0.3087378689504755</v>
          </cell>
          <cell r="O448">
            <v>7.7645968807960569E-2</v>
          </cell>
        </row>
        <row r="449">
          <cell r="A449" t="str">
            <v>RHEM-SHSTG-ELC</v>
          </cell>
          <cell r="B449" t="str">
            <v>VAR_fin</v>
          </cell>
          <cell r="C449" t="str">
            <v>RHEM-SHAELCB</v>
          </cell>
          <cell r="D449">
            <v>3.1301098982210004E-8</v>
          </cell>
          <cell r="E449">
            <v>0.8041889815197294</v>
          </cell>
          <cell r="F449">
            <v>0.76122432238328974</v>
          </cell>
          <cell r="G449">
            <v>0.59151290965749215</v>
          </cell>
          <cell r="H449">
            <v>0.45773662920104163</v>
          </cell>
          <cell r="I449">
            <v>0.33566515959238419</v>
          </cell>
          <cell r="J449">
            <v>0.21643744019397088</v>
          </cell>
          <cell r="K449">
            <v>0.31600251655451245</v>
          </cell>
          <cell r="L449">
            <v>0.3729551035007112</v>
          </cell>
          <cell r="M449">
            <v>0.3879054097605189</v>
          </cell>
          <cell r="N449">
            <v>0.30875181100287091</v>
          </cell>
          <cell r="O449">
            <v>7.7650667858094213E-2</v>
          </cell>
        </row>
        <row r="450">
          <cell r="A450" t="str">
            <v>RHEM-SHSTG-ELC</v>
          </cell>
          <cell r="B450" t="str">
            <v>VAR_ncap</v>
          </cell>
          <cell r="C450" t="str">
            <v>-</v>
          </cell>
          <cell r="D450">
            <v>3.2287187724416E-3</v>
          </cell>
          <cell r="E450">
            <v>7.3670175446843095E-2</v>
          </cell>
          <cell r="F450">
            <v>1.4653389902020399E-5</v>
          </cell>
          <cell r="G450">
            <v>1.0577196389292201E-5</v>
          </cell>
          <cell r="H450">
            <v>7.2034737940879501E-3</v>
          </cell>
          <cell r="I450">
            <v>2.45530419754925E-2</v>
          </cell>
          <cell r="J450">
            <v>2.6163844981484902E-5</v>
          </cell>
          <cell r="K450">
            <v>1.2255676960069101E-2</v>
          </cell>
          <cell r="L450">
            <v>2.04980414265916E-2</v>
          </cell>
          <cell r="M450">
            <v>1.26138124811864E-2</v>
          </cell>
          <cell r="N450">
            <v>4.8767323481421904E-3</v>
          </cell>
          <cell r="O450">
            <v>4.2216984162184097E-5</v>
          </cell>
        </row>
        <row r="451">
          <cell r="A451" t="str">
            <v>RHEM-SHSTG-ELC</v>
          </cell>
          <cell r="B451" t="str">
            <v>VAR_cap</v>
          </cell>
          <cell r="C451" t="str">
            <v>-</v>
          </cell>
          <cell r="D451">
            <v>3.2287187724416E-3</v>
          </cell>
          <cell r="E451">
            <v>7.6894327331647416E-2</v>
          </cell>
          <cell r="F451">
            <v>7.6894050421179236E-2</v>
          </cell>
          <cell r="G451">
            <v>7.4210736067703842E-2</v>
          </cell>
          <cell r="H451">
            <v>4.5038323946146749E-2</v>
          </cell>
          <cell r="I451">
            <v>3.1756186434022775E-2</v>
          </cell>
          <cell r="J451">
            <v>2.1267092807546403E-2</v>
          </cell>
          <cell r="K451">
            <v>3.3325649966826298E-2</v>
          </cell>
          <cell r="L451">
            <v>3.5937049285191404E-2</v>
          </cell>
          <cell r="M451">
            <v>4.5259727751647265E-2</v>
          </cell>
          <cell r="N451">
            <v>3.3554824870095312E-2</v>
          </cell>
          <cell r="O451">
            <v>1.1090518828811039E-2</v>
          </cell>
        </row>
        <row r="452">
          <cell r="A452" t="str">
            <v>RHNM-SHLTHCHPWOD</v>
          </cell>
          <cell r="B452" t="str">
            <v>VAR_fout</v>
          </cell>
          <cell r="C452" t="str">
            <v>RHNM-SHLTHC-WOD</v>
          </cell>
          <cell r="G452">
            <v>3.169929423793345E-4</v>
          </cell>
          <cell r="H452">
            <v>5.870446151650439E-4</v>
          </cell>
          <cell r="I452">
            <v>2.909895797187497E-3</v>
          </cell>
          <cell r="J452">
            <v>4.4735504943444549E-3</v>
          </cell>
          <cell r="K452">
            <v>1.9321169350385164E-3</v>
          </cell>
          <cell r="L452">
            <v>1.5276115080369405E-3</v>
          </cell>
          <cell r="M452">
            <v>3.7848621013287119E-3</v>
          </cell>
          <cell r="N452">
            <v>1.2025997439536343E-3</v>
          </cell>
          <cell r="O452">
            <v>2.8178024237745015E-3</v>
          </cell>
        </row>
        <row r="453">
          <cell r="A453" t="str">
            <v>RHNM-SHLTHCHPWOD</v>
          </cell>
          <cell r="B453" t="str">
            <v>VAR_fin</v>
          </cell>
          <cell r="C453" t="str">
            <v>RHNM_LTH_CHPWOD_ON</v>
          </cell>
          <cell r="G453">
            <v>3.2019489129225706E-4</v>
          </cell>
          <cell r="H453">
            <v>5.9297435875256988E-4</v>
          </cell>
          <cell r="I453">
            <v>2.9392886840277728E-3</v>
          </cell>
          <cell r="J453">
            <v>4.5187378730752103E-3</v>
          </cell>
          <cell r="K453">
            <v>1.9516332677156725E-3</v>
          </cell>
          <cell r="L453">
            <v>1.5430419273100408E-3</v>
          </cell>
          <cell r="M453">
            <v>3.8230930316451614E-3</v>
          </cell>
          <cell r="N453">
            <v>1.2147472161147827E-3</v>
          </cell>
          <cell r="O453">
            <v>2.8462650745196961E-3</v>
          </cell>
        </row>
        <row r="454">
          <cell r="A454" t="str">
            <v>RHNM-SHLTHCHPWOD</v>
          </cell>
          <cell r="B454" t="str">
            <v>VAR_fin</v>
          </cell>
          <cell r="C454" t="str">
            <v>RHNMLTHCHPC</v>
          </cell>
          <cell r="G454">
            <v>3.169929423793345E-4</v>
          </cell>
          <cell r="H454">
            <v>5.870446151650439E-4</v>
          </cell>
          <cell r="I454">
            <v>2.909895797187497E-3</v>
          </cell>
          <cell r="J454">
            <v>4.4735504943444549E-3</v>
          </cell>
          <cell r="K454">
            <v>1.9321169350385164E-3</v>
          </cell>
          <cell r="L454">
            <v>1.5276115080369405E-3</v>
          </cell>
          <cell r="M454">
            <v>3.7848621013287119E-3</v>
          </cell>
          <cell r="N454">
            <v>1.2025997439536343E-3</v>
          </cell>
          <cell r="O454">
            <v>2.8178024237745015E-3</v>
          </cell>
        </row>
        <row r="455">
          <cell r="A455" t="str">
            <v>RHNM-SHLTHCHPWOD</v>
          </cell>
          <cell r="B455" t="str">
            <v>VAR_ncap</v>
          </cell>
          <cell r="C455" t="str">
            <v>-</v>
          </cell>
          <cell r="G455">
            <v>3.8119310997363603E-5</v>
          </cell>
          <cell r="H455">
            <v>6.2745208007741995E-5</v>
          </cell>
          <cell r="I455">
            <v>2.2814993624261599E-4</v>
          </cell>
          <cell r="J455">
            <v>2.6906125042253001E-4</v>
          </cell>
          <cell r="K455">
            <v>1.71375605202286E-4</v>
          </cell>
          <cell r="L455">
            <v>9.9525260936491496E-5</v>
          </cell>
          <cell r="M455">
            <v>2.5194138728194202E-4</v>
          </cell>
          <cell r="N455">
            <v>9.8464347432452299E-5</v>
          </cell>
          <cell r="O455">
            <v>2.41014292054848E-4</v>
          </cell>
        </row>
        <row r="456">
          <cell r="A456" t="str">
            <v>RHNM-SHLTHCHPWOD</v>
          </cell>
          <cell r="B456" t="str">
            <v>VAR_cap</v>
          </cell>
          <cell r="C456" t="str">
            <v>-</v>
          </cell>
          <cell r="G456">
            <v>3.8119310997363603E-5</v>
          </cell>
          <cell r="H456">
            <v>7.7449766305963302E-5</v>
          </cell>
          <cell r="I456">
            <v>2.6318125823949145E-4</v>
          </cell>
          <cell r="J456">
            <v>3.6781861228609401E-4</v>
          </cell>
          <cell r="K456">
            <v>2.5328334642285197E-4</v>
          </cell>
          <cell r="L456">
            <v>1.5946835251243603E-4</v>
          </cell>
          <cell r="M456">
            <v>3.14051889871788E-4</v>
          </cell>
          <cell r="N456">
            <v>1.55715796392575E-4</v>
          </cell>
          <cell r="O456">
            <v>3.0131952526807402E-4</v>
          </cell>
        </row>
        <row r="457">
          <cell r="A457" t="str">
            <v>ITOT-SWHDEM</v>
          </cell>
          <cell r="B457" t="str">
            <v>VAR_fout</v>
          </cell>
          <cell r="C457" t="str">
            <v>ITOT-SWHD</v>
          </cell>
          <cell r="D457">
            <v>72.708169056255471</v>
          </cell>
          <cell r="E457">
            <v>74.35269248141455</v>
          </cell>
          <cell r="F457">
            <v>76.093376262787288</v>
          </cell>
          <cell r="G457">
            <v>77.130034444764803</v>
          </cell>
          <cell r="H457">
            <v>77.659568671916603</v>
          </cell>
          <cell r="I457">
            <v>78.127545789073338</v>
          </cell>
          <cell r="J457">
            <v>78.429892796661278</v>
          </cell>
          <cell r="K457">
            <v>78.732239804249261</v>
          </cell>
          <cell r="L457">
            <v>78.176111803446162</v>
          </cell>
          <cell r="M457">
            <v>80.407440059609044</v>
          </cell>
          <cell r="N457">
            <v>77.870207574025486</v>
          </cell>
          <cell r="O457">
            <v>77.650484572634625</v>
          </cell>
        </row>
        <row r="458">
          <cell r="A458" t="str">
            <v>ITOT-SWHDEM</v>
          </cell>
          <cell r="B458" t="str">
            <v>VAR_fin</v>
          </cell>
          <cell r="C458" t="str">
            <v>ITOT-SWHNGAH</v>
          </cell>
          <cell r="F458">
            <v>2.9958132009625426E-3</v>
          </cell>
          <cell r="G458">
            <v>1.5321618462587803E-3</v>
          </cell>
          <cell r="H458">
            <v>1.2365242463540382E-3</v>
          </cell>
          <cell r="I458">
            <v>2.3614511354828713</v>
          </cell>
          <cell r="J458">
            <v>2.4845844716547671</v>
          </cell>
          <cell r="K458">
            <v>0.11417643820303187</v>
          </cell>
          <cell r="L458">
            <v>0.11199189046855444</v>
          </cell>
          <cell r="M458">
            <v>9.5659026455671824E-3</v>
          </cell>
          <cell r="N458">
            <v>9.5124423173212347E-3</v>
          </cell>
          <cell r="O458">
            <v>9.4789437419761577E-3</v>
          </cell>
        </row>
        <row r="459">
          <cell r="A459" t="str">
            <v>ITOT-SWHDEM</v>
          </cell>
          <cell r="B459" t="str">
            <v>VAR_fin</v>
          </cell>
          <cell r="C459" t="str">
            <v>ITOT-SWH</v>
          </cell>
          <cell r="D459">
            <v>61.718512864818642</v>
          </cell>
          <cell r="E459">
            <v>58.487742719156898</v>
          </cell>
          <cell r="F459">
            <v>58.05266456311967</v>
          </cell>
          <cell r="G459">
            <v>55.431384672844445</v>
          </cell>
          <cell r="H459">
            <v>52.291886856329867</v>
          </cell>
          <cell r="I459">
            <v>50.564518252993842</v>
          </cell>
          <cell r="J459">
            <v>49.0234666798139</v>
          </cell>
          <cell r="K459">
            <v>44.220135521694473</v>
          </cell>
          <cell r="L459">
            <v>43.653745391421353</v>
          </cell>
          <cell r="M459">
            <v>45.778113831444998</v>
          </cell>
          <cell r="N459">
            <v>43.42843772388381</v>
          </cell>
          <cell r="O459">
            <v>43.175751289826522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ITOT-SWHELCH</v>
          </cell>
          <cell r="D460">
            <v>1.1081275654045448</v>
          </cell>
          <cell r="E460">
            <v>1.4007904729952236</v>
          </cell>
          <cell r="F460">
            <v>3.5989753888791993</v>
          </cell>
          <cell r="G460">
            <v>5.9507821755458297</v>
          </cell>
          <cell r="H460">
            <v>8.1702455575145851</v>
          </cell>
          <cell r="I460">
            <v>8.1569959697364602</v>
          </cell>
          <cell r="J460">
            <v>9.8504105894639533</v>
          </cell>
          <cell r="K460">
            <v>13.1152314020686</v>
          </cell>
          <cell r="L460">
            <v>13.104122588092729</v>
          </cell>
          <cell r="M460">
            <v>13.220143536605409</v>
          </cell>
          <cell r="N460">
            <v>13.178215752226588</v>
          </cell>
          <cell r="O460">
            <v>13.196228663318736</v>
          </cell>
        </row>
        <row r="461">
          <cell r="A461" t="str">
            <v>ITOT-SWHDEM</v>
          </cell>
          <cell r="B461" t="str">
            <v>VAR_fin</v>
          </cell>
          <cell r="C461" t="str">
            <v>ITOT-SWHC</v>
          </cell>
          <cell r="E461">
            <v>4.0435961460909002</v>
          </cell>
          <cell r="F461">
            <v>4.0435975542520914</v>
          </cell>
          <cell r="G461">
            <v>4.5396669834320331</v>
          </cell>
          <cell r="H461">
            <v>5.9792560828853709</v>
          </cell>
          <cell r="I461">
            <v>5.9792653994447997</v>
          </cell>
          <cell r="J461">
            <v>5.9792814206983058</v>
          </cell>
          <cell r="K461">
            <v>6.0079814414560726</v>
          </cell>
          <cell r="L461">
            <v>6.0501835425381199</v>
          </cell>
          <cell r="M461">
            <v>6.06272009049201</v>
          </cell>
          <cell r="N461">
            <v>6.0626690129529921</v>
          </cell>
          <cell r="O461">
            <v>6.0627248757604146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</v>
          </cell>
          <cell r="D462">
            <v>9.8138921321270054</v>
          </cell>
          <cell r="E462">
            <v>10.335083119885171</v>
          </cell>
          <cell r="F462">
            <v>10.310345796347862</v>
          </cell>
          <cell r="G462">
            <v>11.121002658891515</v>
          </cell>
          <cell r="H462">
            <v>11.131272412835685</v>
          </cell>
          <cell r="I462">
            <v>11.006638637288905</v>
          </cell>
          <cell r="J462">
            <v>11.033679962073895</v>
          </cell>
          <cell r="K462">
            <v>15.221827345684972</v>
          </cell>
          <cell r="L462">
            <v>15.203755104932151</v>
          </cell>
          <cell r="M462">
            <v>15.284636496078445</v>
          </cell>
          <cell r="N462">
            <v>15.180435328566412</v>
          </cell>
          <cell r="O462">
            <v>15.204516614934777</v>
          </cell>
        </row>
        <row r="463">
          <cell r="A463" t="str">
            <v>ITOT-SWHDEM</v>
          </cell>
          <cell r="B463" t="str">
            <v>VAR_fin</v>
          </cell>
          <cell r="C463" t="str">
            <v>ITOT-SWHSOL</v>
          </cell>
          <cell r="D463">
            <v>6.7636493905281092E-2</v>
          </cell>
          <cell r="E463">
            <v>8.5497914825992519E-2</v>
          </cell>
          <cell r="F463">
            <v>8.4820827369543328E-2</v>
          </cell>
          <cell r="G463">
            <v>8.5687919445825156E-2</v>
          </cell>
          <cell r="H463">
            <v>8.5701498205462745E-2</v>
          </cell>
          <cell r="I463">
            <v>5.8716698490596561E-2</v>
          </cell>
          <cell r="J463">
            <v>5.8529955619058195E-2</v>
          </cell>
          <cell r="K463">
            <v>5.2997832508536902E-2</v>
          </cell>
          <cell r="L463">
            <v>5.2362012679344275E-2</v>
          </cell>
          <cell r="M463">
            <v>5.2372799353910919E-2</v>
          </cell>
          <cell r="N463">
            <v>1.0987891710110029E-2</v>
          </cell>
          <cell r="O463">
            <v>1.9034150293029868E-3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RHNS_ELC</v>
          </cell>
          <cell r="E464">
            <v>2.3739702818962349E-4</v>
          </cell>
          <cell r="F464">
            <v>3.2677297669150504E-4</v>
          </cell>
          <cell r="G464">
            <v>3.2646550708073944E-4</v>
          </cell>
          <cell r="H464">
            <v>3.2676424295953086E-4</v>
          </cell>
          <cell r="I464">
            <v>2.0210369178383041E-4</v>
          </cell>
          <cell r="L464">
            <v>2.1019736056443773E-4</v>
          </cell>
          <cell r="M464">
            <v>3.2305961667275886E-4</v>
          </cell>
          <cell r="N464">
            <v>2.70848136849597E-4</v>
          </cell>
          <cell r="O464">
            <v>6.3932459578454988E-4</v>
          </cell>
        </row>
        <row r="465">
          <cell r="A465" t="str">
            <v>D-RHNS_NKEV_GAS_ELC_CHP</v>
          </cell>
          <cell r="B465" t="str">
            <v>VAR_fout</v>
          </cell>
          <cell r="C465" t="str">
            <v>ELC5</v>
          </cell>
          <cell r="E465">
            <v>2.3740726285746314E-4</v>
          </cell>
          <cell r="F465">
            <v>3.268960585057472E-4</v>
          </cell>
          <cell r="G465">
            <v>3.2656237426215487E-4</v>
          </cell>
          <cell r="H465">
            <v>3.2685357534893413E-4</v>
          </cell>
          <cell r="I465">
            <v>2.021191905920678E-4</v>
          </cell>
          <cell r="L465">
            <v>2.1003710921688984E-4</v>
          </cell>
          <cell r="M465">
            <v>3.2276206717997207E-4</v>
          </cell>
          <cell r="N465">
            <v>2.6984543876092197E-4</v>
          </cell>
          <cell r="O465">
            <v>6.3832241540783571E-4</v>
          </cell>
        </row>
        <row r="466">
          <cell r="A466" t="str">
            <v>D-RHNS_NKEV_GAS_ELC_CHP</v>
          </cell>
          <cell r="B466" t="str">
            <v>VAR_fin</v>
          </cell>
          <cell r="C466" t="str">
            <v>RHNS_NKEV_GAS_ELC_CHP</v>
          </cell>
          <cell r="E466">
            <v>4.7480429104708672E-4</v>
          </cell>
          <cell r="F466">
            <v>6.5245416327885681E-4</v>
          </cell>
          <cell r="G466">
            <v>6.5227941294754678E-4</v>
          </cell>
          <cell r="H466">
            <v>6.5247974043950092E-4</v>
          </cell>
          <cell r="I466">
            <v>4.0187414219619653E-4</v>
          </cell>
          <cell r="L466">
            <v>4.2023446978132762E-4</v>
          </cell>
          <cell r="M466">
            <v>6.4582168385273104E-4</v>
          </cell>
          <cell r="N466">
            <v>5.4069357561051896E-4</v>
          </cell>
          <cell r="O466">
            <v>1.2776470111923849E-3</v>
          </cell>
        </row>
        <row r="467">
          <cell r="A467" t="str">
            <v>RHNM-SHSTG-NGAHP</v>
          </cell>
          <cell r="B467" t="str">
            <v>VAR_fout</v>
          </cell>
          <cell r="C467" t="str">
            <v>RHNM-SHANGAH</v>
          </cell>
          <cell r="F467">
            <v>1.4725862615716883E-4</v>
          </cell>
          <cell r="G467">
            <v>1.6697641979458662E-4</v>
          </cell>
          <cell r="H467">
            <v>0.25952003263607976</v>
          </cell>
          <cell r="I467">
            <v>0.48919850281661709</v>
          </cell>
          <cell r="J467">
            <v>0.3891128736727319</v>
          </cell>
          <cell r="K467">
            <v>0.23084202066229539</v>
          </cell>
          <cell r="L467">
            <v>2.016820448175862E-4</v>
          </cell>
          <cell r="M467">
            <v>6.6135081090958509E-5</v>
          </cell>
          <cell r="N467">
            <v>6.2325561026126079E-5</v>
          </cell>
          <cell r="O467">
            <v>5.6127160484397323E-5</v>
          </cell>
        </row>
        <row r="468">
          <cell r="A468" t="str">
            <v>RHNM-SHSTG-NGAHP</v>
          </cell>
          <cell r="B468" t="str">
            <v>VAR_fin</v>
          </cell>
          <cell r="C468" t="str">
            <v>RHNM-SHANGAH</v>
          </cell>
          <cell r="F468">
            <v>1.4870215456610987E-4</v>
          </cell>
          <cell r="G468">
            <v>1.6636096274509897E-4</v>
          </cell>
          <cell r="H468">
            <v>0.25953508278938275</v>
          </cell>
          <cell r="I468">
            <v>0.48922511946159758</v>
          </cell>
          <cell r="J468">
            <v>0.38913957975973962</v>
          </cell>
          <cell r="K468">
            <v>0.23085513228995871</v>
          </cell>
          <cell r="L468">
            <v>2.0264125197350403E-4</v>
          </cell>
          <cell r="M468">
            <v>6.7924448254974733E-5</v>
          </cell>
          <cell r="N468">
            <v>6.3309748721856866E-5</v>
          </cell>
          <cell r="O468">
            <v>6.042371238386769E-5</v>
          </cell>
        </row>
        <row r="469">
          <cell r="A469" t="str">
            <v>RHNM-SHSTG-NGAHP</v>
          </cell>
          <cell r="B469" t="str">
            <v>VAR_ncap</v>
          </cell>
          <cell r="C469" t="str">
            <v>-</v>
          </cell>
          <cell r="D469">
            <v>4.6924543497595199E-6</v>
          </cell>
          <cell r="E469">
            <v>1.3311646433428E-6</v>
          </cell>
          <cell r="F469">
            <v>4.4987789928103202E-5</v>
          </cell>
          <cell r="G469">
            <v>1.0094874046939901E-5</v>
          </cell>
          <cell r="H469">
            <v>3.5232026355137301E-2</v>
          </cell>
          <cell r="I469">
            <v>2.8161660504376899E-2</v>
          </cell>
          <cell r="J469">
            <v>3.5122838547008001E-5</v>
          </cell>
          <cell r="K469">
            <v>5.3952653713499098E-5</v>
          </cell>
          <cell r="L469">
            <v>2.38297259537933E-5</v>
          </cell>
          <cell r="M469">
            <v>1.9228727486730602E-5</v>
          </cell>
          <cell r="N469">
            <v>2.0500038987695098E-5</v>
          </cell>
          <cell r="O469">
            <v>2.48280460518566E-5</v>
          </cell>
        </row>
        <row r="470">
          <cell r="A470" t="str">
            <v>RHNM-SHSTG-NGAHP</v>
          </cell>
          <cell r="B470" t="str">
            <v>VAR_cap</v>
          </cell>
          <cell r="C470" t="str">
            <v>-</v>
          </cell>
          <cell r="D470">
            <v>4.6924543497595199E-6</v>
          </cell>
          <cell r="E470">
            <v>4.4489887395509763E-8</v>
          </cell>
          <cell r="F470">
            <v>4.443301469055977E-5</v>
          </cell>
          <cell r="G470">
            <v>4.6942366296994898E-5</v>
          </cell>
          <cell r="H470">
            <v>3.5269604853820698E-2</v>
          </cell>
          <cell r="I470">
            <v>6.3396167595472314E-2</v>
          </cell>
          <cell r="J470">
            <v>6.3385328768477189E-2</v>
          </cell>
          <cell r="K470">
            <v>2.8162041986175747E-2</v>
          </cell>
          <cell r="L470">
            <v>6.0061451479600375E-5</v>
          </cell>
          <cell r="M470">
            <v>3.0527523566128997E-5</v>
          </cell>
          <cell r="N470">
            <v>3.0739703839482897E-5</v>
          </cell>
          <cell r="O470">
            <v>3.7087975564336893E-5</v>
          </cell>
        </row>
        <row r="471">
          <cell r="A471" t="str">
            <v>D-IBIO</v>
          </cell>
          <cell r="B471" t="str">
            <v>VAR_fout</v>
          </cell>
          <cell r="C471" t="str">
            <v>IBIO</v>
          </cell>
          <cell r="D471">
            <v>0.43672544455754986</v>
          </cell>
          <cell r="E471">
            <v>0.5520651440573211</v>
          </cell>
          <cell r="F471">
            <v>2.7394560277452444</v>
          </cell>
          <cell r="G471">
            <v>6.9093199984769678</v>
          </cell>
          <cell r="H471">
            <v>8.3508598151066806</v>
          </cell>
          <cell r="I471">
            <v>8.3508602925240361</v>
          </cell>
          <cell r="J471">
            <v>8.3508606397246385</v>
          </cell>
          <cell r="K471">
            <v>8.3508615152513013</v>
          </cell>
          <cell r="L471">
            <v>8.350862972036758</v>
          </cell>
          <cell r="M471">
            <v>9.5843027307997044</v>
          </cell>
          <cell r="N471">
            <v>9.5843061208537552</v>
          </cell>
          <cell r="O471">
            <v>9.6097005781333351</v>
          </cell>
        </row>
        <row r="472">
          <cell r="A472" t="str">
            <v>D-IBIO</v>
          </cell>
          <cell r="B472" t="str">
            <v>VAR_fin</v>
          </cell>
          <cell r="C472" t="str">
            <v>BIO</v>
          </cell>
          <cell r="D472">
            <v>0.43672544455754986</v>
          </cell>
          <cell r="E472">
            <v>0.5520651440573211</v>
          </cell>
          <cell r="F472">
            <v>2.7394560277452444</v>
          </cell>
          <cell r="G472">
            <v>6.9093199984769678</v>
          </cell>
          <cell r="H472">
            <v>8.3508598151066806</v>
          </cell>
          <cell r="I472">
            <v>8.3508602925240361</v>
          </cell>
          <cell r="J472">
            <v>8.3508606397246385</v>
          </cell>
          <cell r="K472">
            <v>8.3508615152513013</v>
          </cell>
          <cell r="L472">
            <v>8.350862972036758</v>
          </cell>
          <cell r="M472">
            <v>9.5843027307997044</v>
          </cell>
          <cell r="N472">
            <v>9.5843061208537552</v>
          </cell>
          <cell r="O472">
            <v>9.6097005781333351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RHES_ELC</v>
          </cell>
          <cell r="G473">
            <v>4.403410252766397E-5</v>
          </cell>
          <cell r="H473">
            <v>9.1622715660181844E-5</v>
          </cell>
          <cell r="I473">
            <v>3.227269945190021E-4</v>
          </cell>
          <cell r="J473">
            <v>9.9859706547421713E-4</v>
          </cell>
          <cell r="K473">
            <v>1.1033054412420411E-3</v>
          </cell>
          <cell r="L473">
            <v>8.2775015650226095E-4</v>
          </cell>
          <cell r="M473">
            <v>4.8892774560811301E-4</v>
          </cell>
          <cell r="N473">
            <v>6.9974614688745316E-4</v>
          </cell>
          <cell r="O473">
            <v>8.1691451631753773E-4</v>
          </cell>
        </row>
        <row r="474">
          <cell r="A474" t="str">
            <v>D-RHES_KEV_WOD_ELC_CHP</v>
          </cell>
          <cell r="B474" t="str">
            <v>VAR_fout</v>
          </cell>
          <cell r="C474" t="str">
            <v>ELC5</v>
          </cell>
          <cell r="G474">
            <v>6.8777200969723904E-5</v>
          </cell>
          <cell r="H474">
            <v>9.1675645333918782E-5</v>
          </cell>
          <cell r="I474">
            <v>3.2279274369094939E-4</v>
          </cell>
          <cell r="J474">
            <v>9.9873329155093045E-4</v>
          </cell>
          <cell r="K474">
            <v>1.1025169161846577E-3</v>
          </cell>
          <cell r="L474">
            <v>8.2759691215966941E-4</v>
          </cell>
          <cell r="M474">
            <v>4.8880986967473163E-4</v>
          </cell>
          <cell r="N474">
            <v>6.9438799050976511E-4</v>
          </cell>
          <cell r="O474">
            <v>8.162462379997272E-4</v>
          </cell>
        </row>
        <row r="475">
          <cell r="A475" t="str">
            <v>D-RHES_KEV_WOD_ELC_CHP</v>
          </cell>
          <cell r="B475" t="str">
            <v>VAR_fin</v>
          </cell>
          <cell r="C475" t="str">
            <v>RHES_KEV_WOD_ELC_CHP</v>
          </cell>
          <cell r="G475">
            <v>1.1230604935843752E-4</v>
          </cell>
          <cell r="H475">
            <v>1.8250050784538531E-4</v>
          </cell>
          <cell r="I475">
            <v>6.4435175087208059E-4</v>
          </cell>
          <cell r="J475">
            <v>1.9957098281365936E-3</v>
          </cell>
          <cell r="K475">
            <v>2.2034689882403096E-3</v>
          </cell>
          <cell r="L475">
            <v>1.6542692273978843E-3</v>
          </cell>
          <cell r="M475">
            <v>9.7565399356882307E-4</v>
          </cell>
          <cell r="N475">
            <v>1.3925662712864105E-3</v>
          </cell>
          <cell r="O475">
            <v>1.6308820380023556E-3</v>
          </cell>
        </row>
        <row r="476">
          <cell r="A476" t="str">
            <v>D-SNGA</v>
          </cell>
          <cell r="B476" t="str">
            <v>VAR_fout</v>
          </cell>
          <cell r="C476" t="str">
            <v>CO2</v>
          </cell>
          <cell r="D476">
            <v>1521.8399613097699</v>
          </cell>
          <cell r="E476">
            <v>1408.1807653681301</v>
          </cell>
          <cell r="F476">
            <v>1582.2691640180101</v>
          </cell>
          <cell r="G476">
            <v>1587.5876670304999</v>
          </cell>
          <cell r="H476">
            <v>1596.9829749938101</v>
          </cell>
          <cell r="I476">
            <v>1568.3763318793599</v>
          </cell>
          <cell r="J476">
            <v>1339.3893787979</v>
          </cell>
          <cell r="K476">
            <v>356.69873144383899</v>
          </cell>
          <cell r="L476">
            <v>222.931080397268</v>
          </cell>
          <cell r="M476">
            <v>115.806462651046</v>
          </cell>
          <cell r="N476">
            <v>73.061925565704499</v>
          </cell>
          <cell r="O476">
            <v>26.966316844650599</v>
          </cell>
        </row>
        <row r="477">
          <cell r="A477" t="str">
            <v>D-SNGA</v>
          </cell>
          <cell r="B477" t="str">
            <v>VAR_fout</v>
          </cell>
          <cell r="C477" t="str">
            <v>SNGA</v>
          </cell>
          <cell r="D477">
            <v>27.203992604632166</v>
          </cell>
          <cell r="E477">
            <v>28.48831551049615</v>
          </cell>
          <cell r="F477">
            <v>27.976598136696314</v>
          </cell>
          <cell r="G477">
            <v>28.059143449311151</v>
          </cell>
          <cell r="H477">
            <v>28.22520816733309</v>
          </cell>
          <cell r="I477">
            <v>27.729531811766062</v>
          </cell>
          <cell r="J477">
            <v>23.682293908390815</v>
          </cell>
          <cell r="K477">
            <v>8.1763414470585101</v>
          </cell>
          <cell r="L477">
            <v>5.9007771165447229</v>
          </cell>
          <cell r="M477">
            <v>4.0386105413275386</v>
          </cell>
          <cell r="N477">
            <v>3.3026030449589903</v>
          </cell>
          <cell r="O477">
            <v>2.5137378970275774</v>
          </cell>
        </row>
        <row r="478">
          <cell r="A478" t="str">
            <v>D-SNGA</v>
          </cell>
          <cell r="B478" t="str">
            <v>VAR_fout</v>
          </cell>
          <cell r="C478" t="str">
            <v>RSH2</v>
          </cell>
          <cell r="G478">
            <v>5.767217311411424E-4</v>
          </cell>
          <cell r="H478">
            <v>1.8252969681872521E-3</v>
          </cell>
          <cell r="I478">
            <v>0.24048526143337187</v>
          </cell>
          <cell r="J478">
            <v>0.27269421468383398</v>
          </cell>
          <cell r="K478">
            <v>0.15113434837798781</v>
          </cell>
          <cell r="L478">
            <v>0.14080444755054414</v>
          </cell>
          <cell r="M478">
            <v>0.12378684840228665</v>
          </cell>
          <cell r="N478">
            <v>4.0399600382761379E-2</v>
          </cell>
          <cell r="O478">
            <v>2.662287366637164E-2</v>
          </cell>
        </row>
        <row r="479">
          <cell r="A479" t="str">
            <v>D-SNGA</v>
          </cell>
          <cell r="B479" t="str">
            <v>VAR_fin</v>
          </cell>
          <cell r="C479" t="str">
            <v>NGA</v>
          </cell>
          <cell r="D479">
            <v>26.982978037407264</v>
          </cell>
          <cell r="E479">
            <v>24.967744066810802</v>
          </cell>
          <cell r="F479">
            <v>28.054417801737831</v>
          </cell>
          <cell r="G479">
            <v>28.148717500540698</v>
          </cell>
          <cell r="H479">
            <v>28.315300975067576</v>
          </cell>
          <cell r="I479">
            <v>27.808090990768722</v>
          </cell>
          <cell r="J479">
            <v>23.748038631168548</v>
          </cell>
          <cell r="K479">
            <v>6.3244455929758656</v>
          </cell>
          <cell r="L479">
            <v>3.95267873044802</v>
          </cell>
          <cell r="M479">
            <v>2.0533060753731482</v>
          </cell>
          <cell r="N479">
            <v>1.2954242121578783</v>
          </cell>
          <cell r="O479">
            <v>0.47812618518884031</v>
          </cell>
        </row>
        <row r="480">
          <cell r="A480" t="str">
            <v>D-SNGA</v>
          </cell>
          <cell r="B480" t="str">
            <v>VAR_fin</v>
          </cell>
          <cell r="C480" t="str">
            <v>BNGA</v>
          </cell>
          <cell r="D480">
            <v>0.30792097487317049</v>
          </cell>
          <cell r="E480">
            <v>3.6115807744461028</v>
          </cell>
          <cell r="F480">
            <v>1.1554923373328443E-2</v>
          </cell>
          <cell r="G480">
            <v>8.3069405223633159E-5</v>
          </cell>
          <cell r="H480">
            <v>9.89007788559404E-5</v>
          </cell>
          <cell r="I480">
            <v>1.0822465249112141E-2</v>
          </cell>
          <cell r="J480">
            <v>1.0823446400852215E-2</v>
          </cell>
          <cell r="K480">
            <v>1.8785403712079263</v>
          </cell>
          <cell r="L480">
            <v>1.9674297866601398</v>
          </cell>
          <cell r="M480">
            <v>1.9986358041554635</v>
          </cell>
          <cell r="N480">
            <v>2.0178858199731011</v>
          </cell>
          <cell r="O480">
            <v>2.0437601113597275</v>
          </cell>
        </row>
        <row r="481">
          <cell r="A481" t="str">
            <v>D-SNGA</v>
          </cell>
          <cell r="B481" t="str">
            <v>VAR_fin</v>
          </cell>
          <cell r="C481" t="str">
            <v>H2</v>
          </cell>
          <cell r="G481">
            <v>5.7647062149985553E-4</v>
          </cell>
          <cell r="H481">
            <v>1.8251235180954993E-3</v>
          </cell>
          <cell r="I481">
            <v>0.24048526143337368</v>
          </cell>
          <cell r="J481">
            <v>0.27269400687273465</v>
          </cell>
          <cell r="K481">
            <v>0.15113389167821936</v>
          </cell>
          <cell r="L481">
            <v>0.14080429700563982</v>
          </cell>
          <cell r="M481">
            <v>0.12378682684710286</v>
          </cell>
          <cell r="N481">
            <v>4.0399575059254234E-2</v>
          </cell>
          <cell r="O481">
            <v>2.6622216469633274E-2</v>
          </cell>
        </row>
        <row r="482">
          <cell r="A482" t="str">
            <v>D-SNGA</v>
          </cell>
          <cell r="B482" t="str">
            <v>VAR_ncap</v>
          </cell>
          <cell r="C482" t="str">
            <v>-</v>
          </cell>
          <cell r="D482">
            <v>6.4409285169607594E-8</v>
          </cell>
          <cell r="E482">
            <v>3.7865347489404999E-8</v>
          </cell>
          <cell r="F482">
            <v>5.4044818826815197E-8</v>
          </cell>
          <cell r="G482">
            <v>6.2536432362695104E-8</v>
          </cell>
          <cell r="H482">
            <v>9.8295756766813101E-8</v>
          </cell>
          <cell r="I482">
            <v>1.45135214340983E-7</v>
          </cell>
          <cell r="J482">
            <v>2.7146596252938903E-7</v>
          </cell>
          <cell r="K482">
            <v>0.538845125066446</v>
          </cell>
          <cell r="L482">
            <v>1.4744116102854801E-7</v>
          </cell>
          <cell r="M482">
            <v>3.4573349047333701E-7</v>
          </cell>
          <cell r="N482">
            <v>4.3175292714080802E-7</v>
          </cell>
          <cell r="O482">
            <v>2.02228115176029E-6</v>
          </cell>
        </row>
        <row r="483">
          <cell r="A483" t="str">
            <v>D-SNGA</v>
          </cell>
          <cell r="B483" t="str">
            <v>VAR_cap</v>
          </cell>
          <cell r="C483" t="str">
            <v>-</v>
          </cell>
          <cell r="D483">
            <v>2.2350522660344252</v>
          </cell>
          <cell r="E483">
            <v>2.2350523038997729</v>
          </cell>
          <cell r="F483">
            <v>2.2350523579445918</v>
          </cell>
          <cell r="G483">
            <v>2.2350524204810238</v>
          </cell>
          <cell r="H483">
            <v>2.2350525187767807</v>
          </cell>
          <cell r="I483">
            <v>2.2350526639119952</v>
          </cell>
          <cell r="J483">
            <v>2.2350529353779578</v>
          </cell>
          <cell r="K483">
            <v>1.30233351640867</v>
          </cell>
          <cell r="L483">
            <v>0.538846006260425</v>
          </cell>
          <cell r="M483">
            <v>0.53884628582290905</v>
          </cell>
          <cell r="N483">
            <v>0.53884661717500804</v>
          </cell>
          <cell r="O483">
            <v>0.53884858717211004</v>
          </cell>
        </row>
        <row r="484">
          <cell r="A484" t="str">
            <v>D-IPLT</v>
          </cell>
          <cell r="B484" t="str">
            <v>VAR_fout</v>
          </cell>
          <cell r="C484" t="str">
            <v>IPLT</v>
          </cell>
          <cell r="D484">
            <v>0.62578736336529794</v>
          </cell>
          <cell r="E484">
            <v>0.73757337466622475</v>
          </cell>
          <cell r="F484">
            <v>0.73632711961053732</v>
          </cell>
          <cell r="G484">
            <v>0.73426415398223044</v>
          </cell>
          <cell r="H484">
            <v>0.73220934403124494</v>
          </cell>
          <cell r="I484">
            <v>0.73016585161871739</v>
          </cell>
          <cell r="J484">
            <v>0.7281345921587612</v>
          </cell>
          <cell r="K484">
            <v>0.72611579797659542</v>
          </cell>
          <cell r="L484">
            <v>0.7261168765137016</v>
          </cell>
          <cell r="M484">
            <v>0.72612459639287086</v>
          </cell>
          <cell r="N484">
            <v>0.7261304253054911</v>
          </cell>
          <cell r="O484">
            <v>0.72613712511868134</v>
          </cell>
        </row>
        <row r="485">
          <cell r="A485" t="str">
            <v>D-IPLT</v>
          </cell>
          <cell r="B485" t="str">
            <v>VAR_fin</v>
          </cell>
          <cell r="C485" t="str">
            <v>PLT</v>
          </cell>
          <cell r="D485">
            <v>0.62578736336529794</v>
          </cell>
          <cell r="E485">
            <v>0.73757337466622475</v>
          </cell>
          <cell r="F485">
            <v>0.73632711961053732</v>
          </cell>
          <cell r="G485">
            <v>0.73426415398223044</v>
          </cell>
          <cell r="H485">
            <v>0.73220934403124494</v>
          </cell>
          <cell r="I485">
            <v>0.73016585161871739</v>
          </cell>
          <cell r="J485">
            <v>0.7281345921587612</v>
          </cell>
          <cell r="K485">
            <v>0.72611579797659542</v>
          </cell>
          <cell r="L485">
            <v>0.7261168765137016</v>
          </cell>
          <cell r="M485">
            <v>0.72612459639287086</v>
          </cell>
          <cell r="N485">
            <v>0.7261304253054911</v>
          </cell>
          <cell r="O485">
            <v>0.72613712511868134</v>
          </cell>
        </row>
        <row r="486">
          <cell r="A486" t="str">
            <v>ITOT-SWHWODBR</v>
          </cell>
          <cell r="B486" t="str">
            <v>VAR_fout</v>
          </cell>
          <cell r="C486" t="str">
            <v>ITOT-SWH</v>
          </cell>
          <cell r="D486">
            <v>5.3111187485403182</v>
          </cell>
          <cell r="E486">
            <v>6.2669388104649135</v>
          </cell>
          <cell r="F486">
            <v>5.8302804553065215</v>
          </cell>
          <cell r="G486">
            <v>6.8217792707857079</v>
          </cell>
          <cell r="H486">
            <v>7.3028714960297174</v>
          </cell>
          <cell r="I486">
            <v>5.838990038578082</v>
          </cell>
          <cell r="J486">
            <v>5.8657393665585182</v>
          </cell>
          <cell r="K486">
            <v>5.889952619014978</v>
          </cell>
          <cell r="L486">
            <v>5.8370068808284179</v>
          </cell>
          <cell r="M486">
            <v>6.8505543808975107</v>
          </cell>
          <cell r="N486">
            <v>5.808826696089044</v>
          </cell>
          <cell r="O486">
            <v>5.789382893805425</v>
          </cell>
        </row>
        <row r="487">
          <cell r="A487" t="str">
            <v>ITOT-SWHWODBR</v>
          </cell>
          <cell r="B487" t="str">
            <v>VAR_fin</v>
          </cell>
          <cell r="C487" t="str">
            <v>IWOD</v>
          </cell>
          <cell r="D487">
            <v>9.0018961839666467</v>
          </cell>
          <cell r="E487">
            <v>10.609941552705836</v>
          </cell>
          <cell r="F487">
            <v>9.8539951357293383</v>
          </cell>
          <cell r="G487">
            <v>11.497380793459063</v>
          </cell>
          <cell r="H487">
            <v>12.273733606772632</v>
          </cell>
          <cell r="I487">
            <v>9.786016824432533</v>
          </cell>
          <cell r="J487">
            <v>9.8034641223819374</v>
          </cell>
          <cell r="K487">
            <v>9.8165876983582852</v>
          </cell>
          <cell r="L487">
            <v>9.728344801380695</v>
          </cell>
          <cell r="M487">
            <v>11.417590634829178</v>
          </cell>
          <cell r="N487">
            <v>9.6813778268150834</v>
          </cell>
          <cell r="O487">
            <v>9.6489714896757075</v>
          </cell>
        </row>
        <row r="488">
          <cell r="A488" t="str">
            <v>ITOT-SWHWODBR</v>
          </cell>
          <cell r="B488" t="str">
            <v>VAR_fin</v>
          </cell>
          <cell r="C488" t="str">
            <v>ITOTWODBRC</v>
          </cell>
          <cell r="D488">
            <v>5.3111187485403182</v>
          </cell>
          <cell r="E488">
            <v>6.2669388104649135</v>
          </cell>
          <cell r="F488">
            <v>5.8302804553065215</v>
          </cell>
          <cell r="G488">
            <v>6.8217792707857079</v>
          </cell>
          <cell r="H488">
            <v>7.3028714960297174</v>
          </cell>
          <cell r="I488">
            <v>5.838990038578082</v>
          </cell>
          <cell r="J488">
            <v>5.8657393665585182</v>
          </cell>
          <cell r="K488">
            <v>5.889952619014978</v>
          </cell>
          <cell r="L488">
            <v>5.8370068808284179</v>
          </cell>
          <cell r="M488">
            <v>6.8505543808975107</v>
          </cell>
          <cell r="N488">
            <v>5.808826696089044</v>
          </cell>
          <cell r="O488">
            <v>5.789382893805425</v>
          </cell>
        </row>
        <row r="489">
          <cell r="A489" t="str">
            <v>ITOT-SWHWODBR</v>
          </cell>
          <cell r="B489" t="str">
            <v>VAR_ncap</v>
          </cell>
          <cell r="C489" t="str">
            <v>-</v>
          </cell>
          <cell r="E489">
            <v>5.2201743963586497E-2</v>
          </cell>
          <cell r="F489">
            <v>7.0147426830361504E-6</v>
          </cell>
          <cell r="G489">
            <v>3.0128424914830101E-2</v>
          </cell>
          <cell r="H489">
            <v>0.28980020656059702</v>
          </cell>
          <cell r="I489">
            <v>3.1569869276048601E-2</v>
          </cell>
          <cell r="J489">
            <v>4.5324641077041199E-2</v>
          </cell>
          <cell r="K489">
            <v>0.29457036407838799</v>
          </cell>
          <cell r="L489">
            <v>2.3493609085393202E-2</v>
          </cell>
          <cell r="M489">
            <v>0.11020931681269799</v>
          </cell>
          <cell r="N489">
            <v>0.17211223638333401</v>
          </cell>
          <cell r="O489">
            <v>8.3396535136864E-2</v>
          </cell>
        </row>
        <row r="490">
          <cell r="A490" t="str">
            <v>ITOT-SWHWODBR</v>
          </cell>
          <cell r="B490" t="str">
            <v>VAR_cap</v>
          </cell>
          <cell r="C490" t="str">
            <v>-</v>
          </cell>
          <cell r="D490">
            <v>0.28883369534761499</v>
          </cell>
          <cell r="E490">
            <v>0.3410349873374352</v>
          </cell>
          <cell r="F490">
            <v>0.34104001037163029</v>
          </cell>
          <cell r="G490">
            <v>0.37116648181622652</v>
          </cell>
          <cell r="H490">
            <v>0.42157686493236685</v>
          </cell>
          <cell r="I490">
            <v>0.34576358329140755</v>
          </cell>
          <cell r="J490">
            <v>0.3666903103473797</v>
          </cell>
          <cell r="K490">
            <v>0.37145899667210036</v>
          </cell>
          <cell r="L490">
            <v>0.36222730690073368</v>
          </cell>
          <cell r="M490">
            <v>0.4282660002640305</v>
          </cell>
          <cell r="N490">
            <v>0.35053243165728709</v>
          </cell>
          <cell r="O490">
            <v>0.36570978860048031</v>
          </cell>
        </row>
        <row r="491">
          <cell r="A491" t="str">
            <v>D-ITOT_KEV_WOD_ELC_CHP</v>
          </cell>
          <cell r="B491" t="str">
            <v>VAR_fout</v>
          </cell>
          <cell r="C491" t="str">
            <v>ITOT_ELC</v>
          </cell>
          <cell r="D491">
            <v>1.4099989348882974E-4</v>
          </cell>
          <cell r="E491">
            <v>5.1866539874484461E-5</v>
          </cell>
          <cell r="F491">
            <v>8.9529129920076775E-5</v>
          </cell>
          <cell r="G491">
            <v>5.4277043549942432E-4</v>
          </cell>
          <cell r="H491">
            <v>0.95038463487906133</v>
          </cell>
          <cell r="I491">
            <v>2.7201029725321217</v>
          </cell>
          <cell r="J491">
            <v>3.0311178507270573</v>
          </cell>
          <cell r="K491">
            <v>4.3110742116166518</v>
          </cell>
          <cell r="L491">
            <v>4.2733485132239473</v>
          </cell>
          <cell r="M491">
            <v>4.2697472068388738</v>
          </cell>
          <cell r="N491">
            <v>4.2532092576700329</v>
          </cell>
          <cell r="O491">
            <v>4.247194980199569</v>
          </cell>
        </row>
        <row r="492">
          <cell r="A492" t="str">
            <v>D-ITOT_KEV_WOD_ELC_CHP</v>
          </cell>
          <cell r="B492" t="str">
            <v>VAR_fout</v>
          </cell>
          <cell r="C492" t="str">
            <v>ELC5</v>
          </cell>
          <cell r="D492">
            <v>0.17232148618165344</v>
          </cell>
          <cell r="E492">
            <v>0.31477797943223357</v>
          </cell>
          <cell r="F492">
            <v>1.1351204911631962</v>
          </cell>
          <cell r="G492">
            <v>1.5235540208285046</v>
          </cell>
          <cell r="H492">
            <v>0.57300124410758668</v>
          </cell>
          <cell r="I492">
            <v>6.0885545094355481E-2</v>
          </cell>
          <cell r="J492">
            <v>1.1635330377353388</v>
          </cell>
          <cell r="K492">
            <v>5.1218632014628937E-2</v>
          </cell>
          <cell r="L492">
            <v>7.0573445992795858E-2</v>
          </cell>
          <cell r="M492">
            <v>9.2019530162749941E-2</v>
          </cell>
          <cell r="N492">
            <v>9.879475739818401E-2</v>
          </cell>
          <cell r="O492">
            <v>0.11468079575804332</v>
          </cell>
        </row>
        <row r="493">
          <cell r="A493" t="str">
            <v>D-ITOT_KEV_WOD_ELC_CHP</v>
          </cell>
          <cell r="B493" t="str">
            <v>VAR_fin</v>
          </cell>
          <cell r="C493" t="str">
            <v>ITOT_KEV_WOD_ELC_CHP</v>
          </cell>
          <cell r="D493">
            <v>0.17246248607514231</v>
          </cell>
          <cell r="E493">
            <v>0.31482984597210817</v>
          </cell>
          <cell r="F493">
            <v>1.1352090474531789</v>
          </cell>
          <cell r="G493">
            <v>1.5240958880997786</v>
          </cell>
          <cell r="H493">
            <v>1.5233842675104432</v>
          </cell>
          <cell r="I493">
            <v>2.7809885176264766</v>
          </cell>
          <cell r="J493">
            <v>4.1946508884623963</v>
          </cell>
          <cell r="K493">
            <v>4.3622928436312804</v>
          </cell>
          <cell r="L493">
            <v>4.3439219592167397</v>
          </cell>
          <cell r="M493">
            <v>4.3617667370016227</v>
          </cell>
          <cell r="N493">
            <v>4.3520040150682151</v>
          </cell>
          <cell r="O493">
            <v>4.3618757759576123</v>
          </cell>
        </row>
        <row r="494">
          <cell r="A494" t="str">
            <v>RHEM-SHSTG-SOL</v>
          </cell>
          <cell r="B494" t="str">
            <v>VAR_fout</v>
          </cell>
          <cell r="C494" t="str">
            <v>RHEM-SHASOL</v>
          </cell>
          <cell r="D494">
            <v>1.286604503965783E-6</v>
          </cell>
          <cell r="E494">
            <v>7.6904602488440875E-7</v>
          </cell>
          <cell r="F494">
            <v>8.0402181003399825E-2</v>
          </cell>
          <cell r="G494">
            <v>8.0309778279270411E-2</v>
          </cell>
          <cell r="H494">
            <v>9.4676106863252743E-2</v>
          </cell>
          <cell r="I494">
            <v>0.10735650304549514</v>
          </cell>
          <cell r="J494">
            <v>9.760367921750053E-2</v>
          </cell>
          <cell r="K494">
            <v>0.39631794352909649</v>
          </cell>
          <cell r="L494">
            <v>0.40482287349460616</v>
          </cell>
          <cell r="M494">
            <v>0.40940165106958054</v>
          </cell>
          <cell r="N494">
            <v>0.41095927431430096</v>
          </cell>
          <cell r="O494">
            <v>0.34717360585900608</v>
          </cell>
        </row>
        <row r="495">
          <cell r="A495" t="str">
            <v>RHEM-SHSTG-SOL</v>
          </cell>
          <cell r="B495" t="str">
            <v>VAR_fin</v>
          </cell>
          <cell r="C495" t="str">
            <v>RHEM-SHASOL</v>
          </cell>
          <cell r="D495">
            <v>3.9498604414414157E-7</v>
          </cell>
          <cell r="E495">
            <v>3.6096944322040986E-7</v>
          </cell>
          <cell r="F495">
            <v>8.0407421162104614E-2</v>
          </cell>
          <cell r="G495">
            <v>8.0314364731282284E-2</v>
          </cell>
          <cell r="H495">
            <v>9.4683340002781322E-2</v>
          </cell>
          <cell r="I495">
            <v>0.10736509724555367</v>
          </cell>
          <cell r="J495">
            <v>9.7610215552169866E-2</v>
          </cell>
          <cell r="K495">
            <v>0.39634134792349313</v>
          </cell>
          <cell r="L495">
            <v>0.40484414277472786</v>
          </cell>
          <cell r="M495">
            <v>0.40942626178811359</v>
          </cell>
          <cell r="N495">
            <v>0.41098489811486605</v>
          </cell>
          <cell r="O495">
            <v>0.34720227937015236</v>
          </cell>
        </row>
        <row r="496">
          <cell r="A496" t="str">
            <v>RHEM-SHSTG-SOL</v>
          </cell>
          <cell r="B496" t="str">
            <v>VAR_ncap</v>
          </cell>
          <cell r="C496" t="str">
            <v>-</v>
          </cell>
          <cell r="D496">
            <v>2.6308995695783302E-3</v>
          </cell>
          <cell r="E496">
            <v>1.3456592627484699E-2</v>
          </cell>
          <cell r="F496">
            <v>1.6488558794633599E-7</v>
          </cell>
          <cell r="G496">
            <v>2.6356851133482701E-7</v>
          </cell>
          <cell r="H496">
            <v>8.5142764025765202E-3</v>
          </cell>
          <cell r="I496">
            <v>7.5759704733767098E-3</v>
          </cell>
          <cell r="J496">
            <v>2.7484907226297803E-7</v>
          </cell>
          <cell r="K496">
            <v>5.5405578588911202E-2</v>
          </cell>
          <cell r="L496">
            <v>8.9502698810887699E-3</v>
          </cell>
          <cell r="M496">
            <v>1.15700229298203E-3</v>
          </cell>
          <cell r="N496">
            <v>4.8437486271061501E-2</v>
          </cell>
          <cell r="O496">
            <v>1.5938523556617099E-2</v>
          </cell>
        </row>
        <row r="497">
          <cell r="A497" t="str">
            <v>RHEM-SHSTG-SOL</v>
          </cell>
          <cell r="B497" t="str">
            <v>VAR_cap</v>
          </cell>
          <cell r="C497" t="str">
            <v>-</v>
          </cell>
          <cell r="D497">
            <v>2.6308995695783302E-3</v>
          </cell>
          <cell r="E497">
            <v>1.60874921970631E-2</v>
          </cell>
          <cell r="F497">
            <v>1.6087657082650999E-2</v>
          </cell>
          <cell r="G497">
            <v>1.60879206511623E-2</v>
          </cell>
          <cell r="H497">
            <v>1.60913897080096E-2</v>
          </cell>
          <cell r="I497">
            <v>1.6090494926851599E-2</v>
          </cell>
          <cell r="J497">
            <v>1.6090521725025501E-2</v>
          </cell>
          <cell r="K497">
            <v>6.2981823911360202E-2</v>
          </cell>
          <cell r="L497">
            <v>6.5520165660131302E-2</v>
          </cell>
          <cell r="M497">
            <v>6.5512850762981995E-2</v>
          </cell>
          <cell r="N497">
            <v>6.5520942999611906E-2</v>
          </cell>
          <cell r="O497">
            <v>6.5533012120660705E-2</v>
          </cell>
        </row>
        <row r="498">
          <cell r="A498" t="str">
            <v>ITOT-SWHCONBR10</v>
          </cell>
          <cell r="B498" t="str">
            <v>VAR_fout</v>
          </cell>
          <cell r="C498" t="str">
            <v>ITOT-ELS</v>
          </cell>
          <cell r="J498">
            <v>6.1179341582129898E-6</v>
          </cell>
          <cell r="K498">
            <v>1.217081756380861E-5</v>
          </cell>
          <cell r="L498">
            <v>1.0661033075064265E-5</v>
          </cell>
          <cell r="M498">
            <v>1.6411097334859247E-5</v>
          </cell>
          <cell r="N498">
            <v>1.3586312009393978E-5</v>
          </cell>
          <cell r="O498">
            <v>2.89065145533204E-5</v>
          </cell>
        </row>
        <row r="499">
          <cell r="A499" t="str">
            <v>ITOT-SWHCONBR10</v>
          </cell>
          <cell r="B499" t="str">
            <v>VAR_fout</v>
          </cell>
          <cell r="C499" t="str">
            <v>ITOT-SWHC</v>
          </cell>
          <cell r="J499">
            <v>4.2469420079036846E-5</v>
          </cell>
          <cell r="K499">
            <v>7.565958370100302E-5</v>
          </cell>
          <cell r="L499">
            <v>6.6471362424460798E-5</v>
          </cell>
          <cell r="M499">
            <v>1.0129317005203762E-4</v>
          </cell>
          <cell r="N499">
            <v>8.4250058447277293E-5</v>
          </cell>
          <cell r="O499">
            <v>1.7800932836739921E-4</v>
          </cell>
        </row>
        <row r="500">
          <cell r="A500" t="str">
            <v>ITOT-SWHCONBR10</v>
          </cell>
          <cell r="B500" t="str">
            <v>VAR_fin</v>
          </cell>
          <cell r="C500" t="str">
            <v>CON</v>
          </cell>
          <cell r="J500">
            <v>4.936592893531431E-5</v>
          </cell>
          <cell r="K500">
            <v>8.7945764865830962E-5</v>
          </cell>
          <cell r="L500">
            <v>7.7265490029593793E-5</v>
          </cell>
          <cell r="M500">
            <v>1.1774192878347847E-4</v>
          </cell>
          <cell r="N500">
            <v>9.7931226524030336E-5</v>
          </cell>
          <cell r="O500">
            <v>2.0691584292071978E-4</v>
          </cell>
        </row>
        <row r="501">
          <cell r="A501" t="str">
            <v>ITOT-SWHCONBR10</v>
          </cell>
          <cell r="B501" t="str">
            <v>VAR_ncap</v>
          </cell>
          <cell r="C501" t="str">
            <v>-</v>
          </cell>
          <cell r="J501">
            <v>2.34392836972461E-6</v>
          </cell>
          <cell r="K501">
            <v>1.7911639773201799E-6</v>
          </cell>
          <cell r="L501">
            <v>5.8642522978002099E-8</v>
          </cell>
          <cell r="M501">
            <v>3.9332968585287598E-6</v>
          </cell>
          <cell r="N501">
            <v>8.1739943129157696E-7</v>
          </cell>
          <cell r="O501">
            <v>5.8751481989525E-6</v>
          </cell>
        </row>
        <row r="502">
          <cell r="A502" t="str">
            <v>ITOT-SWHCONBR10</v>
          </cell>
          <cell r="B502" t="str">
            <v>VAR_cap</v>
          </cell>
          <cell r="C502" t="str">
            <v>-</v>
          </cell>
          <cell r="J502">
            <v>2.34392836972461E-6</v>
          </cell>
          <cell r="K502">
            <v>4.1350923470448003E-6</v>
          </cell>
          <cell r="L502">
            <v>3.8831750762820198E-6</v>
          </cell>
          <cell r="M502">
            <v>5.7831033588269399E-6</v>
          </cell>
          <cell r="N502">
            <v>5.10800273871688E-6</v>
          </cell>
          <cell r="O502">
            <v>1.0625844488772799E-5</v>
          </cell>
        </row>
        <row r="503">
          <cell r="A503" t="str">
            <v>SCOM-SHSTG</v>
          </cell>
          <cell r="B503" t="str">
            <v>VAR_fout</v>
          </cell>
          <cell r="C503" t="str">
            <v>AUX_SCOM-SHSTG_OUT</v>
          </cell>
          <cell r="E503">
            <v>5.9213499588843185E-5</v>
          </cell>
          <cell r="F503">
            <v>8.3392206348669156E-3</v>
          </cell>
          <cell r="G503">
            <v>2.9149124459266909E-3</v>
          </cell>
          <cell r="H503">
            <v>3.6318987430999456</v>
          </cell>
          <cell r="I503">
            <v>13.34787983400758</v>
          </cell>
          <cell r="J503">
            <v>0.89542256901760597</v>
          </cell>
          <cell r="K503">
            <v>1.4578977456064044</v>
          </cell>
          <cell r="L503">
            <v>1.5962362747838703</v>
          </cell>
          <cell r="M503">
            <v>1.6216531664578762</v>
          </cell>
          <cell r="N503">
            <v>1.6715127770112324</v>
          </cell>
          <cell r="O503">
            <v>1.5265163503829478</v>
          </cell>
        </row>
        <row r="504">
          <cell r="A504" t="str">
            <v>SCOM-SHSTG</v>
          </cell>
          <cell r="B504" t="str">
            <v>VAR_fout</v>
          </cell>
          <cell r="C504" t="str">
            <v>SCOM-SHD</v>
          </cell>
          <cell r="D504">
            <v>9.8626254753287494E-9</v>
          </cell>
          <cell r="E504">
            <v>5.9261898873309221E-5</v>
          </cell>
          <cell r="F504">
            <v>8.3498709805053181E-3</v>
          </cell>
          <cell r="G504">
            <v>2.914912445926687E-3</v>
          </cell>
          <cell r="H504">
            <v>3.6359386749610088</v>
          </cell>
          <cell r="I504">
            <v>13.347879834007568</v>
          </cell>
          <cell r="J504">
            <v>0.89629785989640975</v>
          </cell>
          <cell r="K504">
            <v>1.4578977456064044</v>
          </cell>
          <cell r="L504">
            <v>1.5962362747838688</v>
          </cell>
          <cell r="M504">
            <v>1.6216531664578762</v>
          </cell>
          <cell r="N504">
            <v>1.6715127770112321</v>
          </cell>
          <cell r="O504">
            <v>1.5265163503829478</v>
          </cell>
        </row>
        <row r="505">
          <cell r="A505" t="str">
            <v>SCOM-SHSTG</v>
          </cell>
          <cell r="B505" t="str">
            <v>VAR_fin</v>
          </cell>
          <cell r="C505" t="str">
            <v>AUX_SCOM-SHSTG_IN</v>
          </cell>
          <cell r="D505">
            <v>4.3215137972965783E-7</v>
          </cell>
          <cell r="E505">
            <v>7.2445841742592324E-5</v>
          </cell>
          <cell r="F505">
            <v>9.9431068948683948E-3</v>
          </cell>
          <cell r="G505">
            <v>3.3536004715272127E-3</v>
          </cell>
          <cell r="H505">
            <v>4.0402953290067583</v>
          </cell>
          <cell r="I505">
            <v>14.352932241125769</v>
          </cell>
          <cell r="J505">
            <v>0.93399907955875561</v>
          </cell>
          <cell r="K505">
            <v>1.4822514988806217</v>
          </cell>
          <cell r="L505">
            <v>1.6386618390179828</v>
          </cell>
          <cell r="M505">
            <v>1.6556568234743869</v>
          </cell>
          <cell r="N505">
            <v>1.7059587767551745</v>
          </cell>
          <cell r="O505">
            <v>1.5532375522643247</v>
          </cell>
        </row>
        <row r="506">
          <cell r="A506" t="str">
            <v>SCOM-SHSTG</v>
          </cell>
          <cell r="B506" t="str">
            <v>VAR_fin</v>
          </cell>
          <cell r="C506" t="str">
            <v>SCOM-SHD</v>
          </cell>
          <cell r="D506">
            <v>4.3215137972965783E-7</v>
          </cell>
          <cell r="E506">
            <v>7.2445841742592324E-5</v>
          </cell>
          <cell r="F506">
            <v>9.9431068948683948E-3</v>
          </cell>
          <cell r="G506">
            <v>3.3536004715272127E-3</v>
          </cell>
          <cell r="H506">
            <v>4.0402953290067583</v>
          </cell>
          <cell r="I506">
            <v>14.352932241125769</v>
          </cell>
          <cell r="J506">
            <v>0.93399907955875561</v>
          </cell>
          <cell r="K506">
            <v>1.4822514988806217</v>
          </cell>
          <cell r="L506">
            <v>1.6386618390179828</v>
          </cell>
          <cell r="M506">
            <v>1.6556568234743869</v>
          </cell>
          <cell r="N506">
            <v>1.7059587767551745</v>
          </cell>
          <cell r="O506">
            <v>1.5532375522643247</v>
          </cell>
        </row>
        <row r="507">
          <cell r="A507" t="str">
            <v>SCOM-SHSTG</v>
          </cell>
          <cell r="B507" t="str">
            <v>VAR_ncap</v>
          </cell>
          <cell r="C507" t="str">
            <v>-</v>
          </cell>
          <cell r="D507">
            <v>2.64231678201049E-4</v>
          </cell>
          <cell r="E507">
            <v>2.5338634323006301E-6</v>
          </cell>
          <cell r="F507">
            <v>1.5062269257208999E-3</v>
          </cell>
          <cell r="G507">
            <v>1.5343211330511301E-6</v>
          </cell>
          <cell r="H507">
            <v>0.23844034373791301</v>
          </cell>
          <cell r="I507">
            <v>3.77460060793524E-6</v>
          </cell>
          <cell r="J507">
            <v>5.2556155876293099E-6</v>
          </cell>
          <cell r="K507">
            <v>4.8373925375419198</v>
          </cell>
          <cell r="L507">
            <v>8.2105456994478097</v>
          </cell>
          <cell r="M507">
            <v>1.6887721434824199E-5</v>
          </cell>
          <cell r="N507">
            <v>1.09473317719277E-5</v>
          </cell>
          <cell r="O507">
            <v>4.2866275781981899E-5</v>
          </cell>
        </row>
        <row r="508">
          <cell r="A508" t="str">
            <v>SCOM-SHSTG</v>
          </cell>
          <cell r="B508" t="str">
            <v>VAR_cap</v>
          </cell>
          <cell r="C508" t="str">
            <v>-</v>
          </cell>
          <cell r="D508">
            <v>2.64231678201049E-4</v>
          </cell>
          <cell r="E508">
            <v>2.6638729456487264E-4</v>
          </cell>
          <cell r="F508">
            <v>1.7723577974129248E-3</v>
          </cell>
          <cell r="G508">
            <v>1.7732072809072577E-3</v>
          </cell>
          <cell r="H508">
            <v>0.24021303275738373</v>
          </cell>
          <cell r="I508">
            <v>0.24005649358690404</v>
          </cell>
          <cell r="J508">
            <v>0.2387124815886176</v>
          </cell>
          <cell r="K508">
            <v>5.0758326138882168</v>
          </cell>
          <cell r="L508">
            <v>13.120317048207321</v>
          </cell>
          <cell r="M508">
            <v>13.047943893604241</v>
          </cell>
          <cell r="N508">
            <v>13.047937659293845</v>
          </cell>
          <cell r="O508">
            <v>8.2105846558277147</v>
          </cell>
        </row>
        <row r="509">
          <cell r="A509" t="str">
            <v>D-ITOT_KEV_HFC_ELC_CHP</v>
          </cell>
          <cell r="B509" t="str">
            <v>VAR_fout</v>
          </cell>
          <cell r="C509" t="str">
            <v>ITOT_ELC</v>
          </cell>
          <cell r="G509">
            <v>2.2355873683670767E-3</v>
          </cell>
          <cell r="H509">
            <v>0.8338623330935826</v>
          </cell>
          <cell r="I509">
            <v>2.5926112774702501</v>
          </cell>
          <cell r="J509">
            <v>2.0016515085436284</v>
          </cell>
          <cell r="K509">
            <v>2.6262762686994874</v>
          </cell>
          <cell r="L509">
            <v>2.5947125387931216</v>
          </cell>
          <cell r="M509">
            <v>2.5571238743462406</v>
          </cell>
          <cell r="N509">
            <v>2.55470111224481</v>
          </cell>
          <cell r="O509">
            <v>2.528946317875473</v>
          </cell>
        </row>
        <row r="510">
          <cell r="A510" t="str">
            <v>D-ITOT_KEV_HFC_ELC_CHP</v>
          </cell>
          <cell r="B510" t="str">
            <v>VAR_fout</v>
          </cell>
          <cell r="C510" t="str">
            <v>ELC5</v>
          </cell>
          <cell r="G510">
            <v>2.8014422985379894E-4</v>
          </cell>
          <cell r="H510">
            <v>5.3743208352773839E-2</v>
          </cell>
          <cell r="I510">
            <v>8.6900086443503374E-2</v>
          </cell>
          <cell r="J510">
            <v>0.67785912543389559</v>
          </cell>
          <cell r="K510">
            <v>5.3235482759765404E-2</v>
          </cell>
          <cell r="L510">
            <v>8.4799267874813108E-2</v>
          </cell>
          <cell r="M510">
            <v>0.1223885287132612</v>
          </cell>
          <cell r="N510">
            <v>0.12481228402075049</v>
          </cell>
          <cell r="O510">
            <v>0.15057124350081671</v>
          </cell>
        </row>
        <row r="511">
          <cell r="A511" t="str">
            <v>D-ITOT_KEV_HFC_ELC_CHP</v>
          </cell>
          <cell r="B511" t="str">
            <v>VAR_fin</v>
          </cell>
          <cell r="C511" t="str">
            <v>ITOT_KEV_HFC_ELC_CHP</v>
          </cell>
          <cell r="G511">
            <v>2.5148321094856196E-3</v>
          </cell>
          <cell r="H511">
            <v>0.88760399313724236</v>
          </cell>
          <cell r="I511">
            <v>2.679510104303465</v>
          </cell>
          <cell r="J511">
            <v>2.6795096532629317</v>
          </cell>
          <cell r="K511">
            <v>2.67950962351417</v>
          </cell>
          <cell r="L511">
            <v>2.6795102211717463</v>
          </cell>
          <cell r="M511">
            <v>2.6795096260785671</v>
          </cell>
          <cell r="N511">
            <v>2.6795102918963352</v>
          </cell>
          <cell r="O511">
            <v>2.6795135307263469</v>
          </cell>
        </row>
        <row r="512">
          <cell r="A512" t="str">
            <v>D-RNGA</v>
          </cell>
          <cell r="B512" t="str">
            <v>VAR_fout</v>
          </cell>
          <cell r="C512" t="str">
            <v>CO2</v>
          </cell>
          <cell r="D512">
            <v>2650.57895096633</v>
          </cell>
          <cell r="E512">
            <v>2731.84281704261</v>
          </cell>
          <cell r="F512">
            <v>2755.7483963868999</v>
          </cell>
          <cell r="G512">
            <v>2991.2497142453599</v>
          </cell>
          <cell r="H512">
            <v>2946.7813634105401</v>
          </cell>
          <cell r="I512">
            <v>2929.6763240095001</v>
          </cell>
          <cell r="J512">
            <v>2281.4871225090801</v>
          </cell>
          <cell r="K512">
            <v>791.84630753161298</v>
          </cell>
          <cell r="L512">
            <v>350.98294993686801</v>
          </cell>
          <cell r="M512">
            <v>206.28136554350399</v>
          </cell>
          <cell r="N512">
            <v>202.361265367241</v>
          </cell>
          <cell r="O512">
            <v>115.99896594965099</v>
          </cell>
        </row>
        <row r="513">
          <cell r="A513" t="str">
            <v>D-RNGA</v>
          </cell>
          <cell r="B513" t="str">
            <v>VAR_fout</v>
          </cell>
          <cell r="C513" t="str">
            <v>RNGA</v>
          </cell>
          <cell r="D513">
            <v>47.158673449312175</v>
          </cell>
          <cell r="E513">
            <v>48.283012803879103</v>
          </cell>
          <cell r="F513">
            <v>48.705521089336145</v>
          </cell>
          <cell r="G513">
            <v>52.867765262230456</v>
          </cell>
          <cell r="H513">
            <v>52.081824929584137</v>
          </cell>
          <cell r="I513">
            <v>51.789382110327871</v>
          </cell>
          <cell r="J513">
            <v>40.333045916580105</v>
          </cell>
          <cell r="K513">
            <v>17.709827881358606</v>
          </cell>
          <cell r="L513">
            <v>10.057807690569179</v>
          </cell>
          <cell r="M513">
            <v>7.5499603813496154</v>
          </cell>
          <cell r="N513">
            <v>7.5470017879749278</v>
          </cell>
          <cell r="O513">
            <v>6.0641415464554891</v>
          </cell>
        </row>
        <row r="514">
          <cell r="A514" t="str">
            <v>D-RNGA</v>
          </cell>
          <cell r="B514" t="str">
            <v>VAR_fout</v>
          </cell>
          <cell r="C514" t="str">
            <v>RSH2</v>
          </cell>
          <cell r="G514">
            <v>5.4819330469849038E-4</v>
          </cell>
          <cell r="H514">
            <v>2.4440030501822899E-3</v>
          </cell>
          <cell r="I514">
            <v>0.40431775655450763</v>
          </cell>
          <cell r="J514">
            <v>0.46859341780370933</v>
          </cell>
          <cell r="K514">
            <v>0.30369870950337274</v>
          </cell>
          <cell r="L514">
            <v>0.19192418910857487</v>
          </cell>
          <cell r="M514">
            <v>0.23265312958034642</v>
          </cell>
          <cell r="N514">
            <v>9.3129736599885132E-2</v>
          </cell>
          <cell r="O514">
            <v>6.4104033853517886E-2</v>
          </cell>
        </row>
        <row r="515">
          <cell r="A515" t="str">
            <v>D-RNGA</v>
          </cell>
          <cell r="B515" t="str">
            <v>VAR_fin</v>
          </cell>
          <cell r="C515" t="str">
            <v>NGA</v>
          </cell>
          <cell r="D515">
            <v>46.99608069089242</v>
          </cell>
          <cell r="E515">
            <v>48.43692938018814</v>
          </cell>
          <cell r="F515">
            <v>48.860787169980455</v>
          </cell>
          <cell r="G515">
            <v>53.036342451158944</v>
          </cell>
          <cell r="H515">
            <v>52.247896514371305</v>
          </cell>
          <cell r="I515">
            <v>51.944615673927196</v>
          </cell>
          <cell r="J515">
            <v>40.451899335267427</v>
          </cell>
          <cell r="K515">
            <v>14.039828147723631</v>
          </cell>
          <cell r="L515">
            <v>6.2231019492352431</v>
          </cell>
          <cell r="M515">
            <v>3.657471020274897</v>
          </cell>
          <cell r="N515">
            <v>3.5879656980007266</v>
          </cell>
          <cell r="O515">
            <v>2.0567192544264299</v>
          </cell>
        </row>
        <row r="516">
          <cell r="A516" t="str">
            <v>D-RNGA</v>
          </cell>
          <cell r="B516" t="str">
            <v>VAR_fin</v>
          </cell>
          <cell r="C516" t="str">
            <v>BNGA</v>
          </cell>
          <cell r="D516">
            <v>0.31324678036799569</v>
          </cell>
          <cell r="E516">
            <v>3.2928216493258796E-4</v>
          </cell>
          <cell r="F516">
            <v>3.2953107447404416E-4</v>
          </cell>
          <cell r="G516">
            <v>3.2979952954499149E-4</v>
          </cell>
          <cell r="H516">
            <v>3.3028083537685684E-4</v>
          </cell>
          <cell r="I516">
            <v>1.1530290564725954E-2</v>
          </cell>
          <cell r="J516">
            <v>1.1531079223301891E-2</v>
          </cell>
          <cell r="K516">
            <v>3.7275858358554603</v>
          </cell>
          <cell r="L516">
            <v>3.8674787696660435</v>
          </cell>
          <cell r="M516">
            <v>3.9173852504157876</v>
          </cell>
          <cell r="N516">
            <v>3.9834700301868917</v>
          </cell>
          <cell r="O516">
            <v>4.0270321821604007</v>
          </cell>
        </row>
        <row r="517">
          <cell r="A517" t="str">
            <v>D-RNGA</v>
          </cell>
          <cell r="B517" t="str">
            <v>VAR_fin</v>
          </cell>
          <cell r="C517" t="str">
            <v>H2</v>
          </cell>
          <cell r="G517">
            <v>5.4795517489358175E-4</v>
          </cell>
          <cell r="H517">
            <v>2.4439830329424702E-3</v>
          </cell>
          <cell r="I517">
            <v>0.40431775655452123</v>
          </cell>
          <cell r="J517">
            <v>0.46859237487051936</v>
          </cell>
          <cell r="K517">
            <v>0.30369815585941085</v>
          </cell>
          <cell r="L517">
            <v>0.1919240950095705</v>
          </cell>
          <cell r="M517">
            <v>0.23265312958034717</v>
          </cell>
          <cell r="N517">
            <v>9.3129718648442411E-2</v>
          </cell>
          <cell r="O517">
            <v>6.4103699605092102E-2</v>
          </cell>
        </row>
        <row r="518">
          <cell r="A518" t="str">
            <v>D-RNGA</v>
          </cell>
          <cell r="B518" t="str">
            <v>VAR_ncap</v>
          </cell>
          <cell r="C518" t="str">
            <v>-</v>
          </cell>
          <cell r="D518">
            <v>6.0900970050750397E-8</v>
          </cell>
          <cell r="E518">
            <v>4.1764862603904097E-8</v>
          </cell>
          <cell r="F518">
            <v>5.65509382850716E-8</v>
          </cell>
          <cell r="G518">
            <v>6.8138086329488503E-8</v>
          </cell>
          <cell r="H518">
            <v>2.39037407844262E-7</v>
          </cell>
          <cell r="I518">
            <v>7.9415362400727796E-8</v>
          </cell>
          <cell r="J518">
            <v>1.28222155719642E-7</v>
          </cell>
          <cell r="K518">
            <v>5.6037027187243304E-3</v>
          </cell>
          <cell r="L518">
            <v>0.59772762497435095</v>
          </cell>
          <cell r="M518">
            <v>2.7276111328901598E-7</v>
          </cell>
          <cell r="N518">
            <v>3.63967234500313E-7</v>
          </cell>
          <cell r="O518">
            <v>1.4011890480005001E-6</v>
          </cell>
        </row>
        <row r="519">
          <cell r="A519" t="str">
            <v>D-RNGA</v>
          </cell>
          <cell r="B519" t="str">
            <v>VAR_cap</v>
          </cell>
          <cell r="C519" t="str">
            <v>-</v>
          </cell>
          <cell r="D519">
            <v>3.0972400682968901</v>
          </cell>
          <cell r="E519">
            <v>3.0972401100617528</v>
          </cell>
          <cell r="F519">
            <v>3.097240166612691</v>
          </cell>
          <cell r="G519">
            <v>3.0972402347507773</v>
          </cell>
          <cell r="H519">
            <v>3.0972404737881853</v>
          </cell>
          <cell r="I519">
            <v>3.0972405532035476</v>
          </cell>
          <cell r="J519">
            <v>3.0972406814257032</v>
          </cell>
          <cell r="K519">
            <v>1.0636130069359777</v>
          </cell>
          <cell r="L519">
            <v>0.60333200172285795</v>
          </cell>
          <cell r="M519">
            <v>0.60333220900983098</v>
          </cell>
          <cell r="N519">
            <v>0.60333246765014004</v>
          </cell>
          <cell r="O519">
            <v>0.60333381228539695</v>
          </cell>
        </row>
        <row r="520">
          <cell r="A520" t="str">
            <v>RHNS-SHLTHCHPNGA</v>
          </cell>
          <cell r="B520" t="str">
            <v>VAR_fout</v>
          </cell>
          <cell r="C520" t="str">
            <v>RHNS-SHLTHC-NGA</v>
          </cell>
          <cell r="E520">
            <v>8.6044216453924551E-4</v>
          </cell>
          <cell r="F520">
            <v>1.2039138547293882E-3</v>
          </cell>
          <cell r="G520">
            <v>1.0603590396613771E-3</v>
          </cell>
          <cell r="H520">
            <v>1.3127488844706737E-3</v>
          </cell>
          <cell r="I520">
            <v>7.1113585044561562E-4</v>
          </cell>
          <cell r="L520">
            <v>5.5788473783636094E-4</v>
          </cell>
          <cell r="M520">
            <v>7.5563188729486431E-4</v>
          </cell>
          <cell r="N520">
            <v>5.1717642631255866E-4</v>
          </cell>
          <cell r="O520">
            <v>1.4943278379448192E-3</v>
          </cell>
        </row>
        <row r="521">
          <cell r="A521" t="str">
            <v>RHNS-SHLTHCHPNGA</v>
          </cell>
          <cell r="B521" t="str">
            <v>VAR_fin</v>
          </cell>
          <cell r="C521" t="str">
            <v>RHNSLTHCHPC</v>
          </cell>
          <cell r="E521">
            <v>8.6044216453924551E-4</v>
          </cell>
          <cell r="F521">
            <v>1.2039138547293882E-3</v>
          </cell>
          <cell r="G521">
            <v>1.0603590396613771E-3</v>
          </cell>
          <cell r="H521">
            <v>1.3127488844706737E-3</v>
          </cell>
          <cell r="I521">
            <v>7.1113585044561562E-4</v>
          </cell>
          <cell r="L521">
            <v>5.5788473783636094E-4</v>
          </cell>
          <cell r="M521">
            <v>7.5563188729486431E-4</v>
          </cell>
          <cell r="N521">
            <v>5.1717642631255866E-4</v>
          </cell>
          <cell r="O521">
            <v>1.4943278379448192E-3</v>
          </cell>
        </row>
        <row r="522">
          <cell r="A522" t="str">
            <v>RHNS-SHLTHCHPNGA</v>
          </cell>
          <cell r="B522" t="str">
            <v>VAR_fin</v>
          </cell>
          <cell r="C522" t="str">
            <v>RHNS_LTH_CHPNGA_ON</v>
          </cell>
          <cell r="E522">
            <v>8.6913349953459133E-4</v>
          </cell>
          <cell r="F522">
            <v>1.2160746007367556E-3</v>
          </cell>
          <cell r="G522">
            <v>1.0710697370316929E-3</v>
          </cell>
          <cell r="H522">
            <v>1.3260089742128027E-3</v>
          </cell>
          <cell r="I522">
            <v>7.1831904085415776E-4</v>
          </cell>
          <cell r="L522">
            <v>5.6351993720844449E-4</v>
          </cell>
          <cell r="M522">
            <v>7.6326453262107554E-4</v>
          </cell>
          <cell r="N522">
            <v>5.2240043061874597E-4</v>
          </cell>
          <cell r="O522">
            <v>1.5094220585301214E-3</v>
          </cell>
        </row>
        <row r="523">
          <cell r="A523" t="str">
            <v>RHNS-SHLTHCHPNGA</v>
          </cell>
          <cell r="B523" t="str">
            <v>VAR_ncap</v>
          </cell>
          <cell r="C523" t="str">
            <v>-</v>
          </cell>
          <cell r="E523">
            <v>1.0121981184855E-4</v>
          </cell>
          <cell r="F523">
            <v>1.1370288873020099E-4</v>
          </cell>
          <cell r="G523">
            <v>7.9425145582134299E-5</v>
          </cell>
          <cell r="H523">
            <v>8.0344504462069694E-5</v>
          </cell>
          <cell r="I523">
            <v>5.5811115484085197E-5</v>
          </cell>
          <cell r="J523">
            <v>2.10028801537726E-7</v>
          </cell>
          <cell r="K523">
            <v>2.01853490567548E-7</v>
          </cell>
          <cell r="L523">
            <v>6.6279256449956696E-5</v>
          </cell>
          <cell r="M523">
            <v>7.1589881514337107E-5</v>
          </cell>
          <cell r="N523">
            <v>4.0098179291237098E-5</v>
          </cell>
          <cell r="O523">
            <v>1.56417515815232E-4</v>
          </cell>
        </row>
        <row r="524">
          <cell r="A524" t="str">
            <v>RHNS-SHLTHCHPNGA</v>
          </cell>
          <cell r="B524" t="str">
            <v>VAR_cap</v>
          </cell>
          <cell r="C524" t="str">
            <v>-</v>
          </cell>
          <cell r="E524">
            <v>1.0121981184855E-4</v>
          </cell>
          <cell r="F524">
            <v>1.359391172248038E-4</v>
          </cell>
          <cell r="G524">
            <v>1.2483863585340202E-4</v>
          </cell>
          <cell r="H524">
            <v>1.3127725384237199E-4</v>
          </cell>
          <cell r="I524">
            <v>7.9681617771377007E-5</v>
          </cell>
          <cell r="J524">
            <v>-1.281482300460044E-7</v>
          </cell>
          <cell r="K524">
            <v>-1.5804948372500011E-7</v>
          </cell>
          <cell r="L524">
            <v>6.6298050164544225E-5</v>
          </cell>
          <cell r="M524">
            <v>9.2670584942130315E-5</v>
          </cell>
          <cell r="N524">
            <v>6.4331766712778205E-5</v>
          </cell>
          <cell r="O524">
            <v>1.8290180073940489E-4</v>
          </cell>
        </row>
        <row r="525">
          <cell r="A525" t="str">
            <v>D-SCOM_LTH_CHPWOD</v>
          </cell>
          <cell r="B525" t="str">
            <v>VAR_fout</v>
          </cell>
          <cell r="C525" t="str">
            <v>SCOM_LTH_CHPWOD_ON</v>
          </cell>
          <cell r="G525">
            <v>4.0294553861068761E-4</v>
          </cell>
          <cell r="H525">
            <v>3.3881790013353725E-4</v>
          </cell>
          <cell r="I525">
            <v>4.6445077390570178E-3</v>
          </cell>
          <cell r="J525">
            <v>8.0856371927878271E-3</v>
          </cell>
          <cell r="K525">
            <v>8.1075271824301229E-3</v>
          </cell>
          <cell r="L525">
            <v>4.2144794763486447E-3</v>
          </cell>
          <cell r="M525">
            <v>1.1538044554652641E-3</v>
          </cell>
          <cell r="N525">
            <v>1.0465660666756037E-3</v>
          </cell>
          <cell r="O525">
            <v>1.8187864828240659E-3</v>
          </cell>
        </row>
        <row r="526">
          <cell r="A526" t="str">
            <v>D-SCOM_LTH_CHPWOD</v>
          </cell>
          <cell r="B526" t="str">
            <v>VAR_fout</v>
          </cell>
          <cell r="C526" t="str">
            <v>LTH</v>
          </cell>
          <cell r="I526">
            <v>6.0319790330350719E-6</v>
          </cell>
          <cell r="J526">
            <v>1.3016682000399706E-5</v>
          </cell>
          <cell r="K526">
            <v>1.3934409497692172E-5</v>
          </cell>
          <cell r="L526">
            <v>7.9907447203261441E-6</v>
          </cell>
          <cell r="M526">
            <v>1.8568495426471288E-6</v>
          </cell>
          <cell r="N526">
            <v>1.8729584261878112E-6</v>
          </cell>
          <cell r="O526">
            <v>5.1980512355937181E-6</v>
          </cell>
        </row>
        <row r="527">
          <cell r="A527" t="str">
            <v>D-SCOM_LTH_CHPWOD</v>
          </cell>
          <cell r="B527" t="str">
            <v>VAR_fin</v>
          </cell>
          <cell r="C527" t="str">
            <v>SCOM_LTH_CHPWOD</v>
          </cell>
          <cell r="G527">
            <v>4.0323121922231423E-4</v>
          </cell>
          <cell r="H527">
            <v>3.3917865522224878E-4</v>
          </cell>
          <cell r="I527">
            <v>4.6513231943205906E-3</v>
          </cell>
          <cell r="J527">
            <v>8.0989708557266272E-3</v>
          </cell>
          <cell r="K527">
            <v>8.1217462186804167E-3</v>
          </cell>
          <cell r="L527">
            <v>4.2228461329628462E-3</v>
          </cell>
          <cell r="M527">
            <v>1.1567874404745111E-3</v>
          </cell>
          <cell r="N527">
            <v>1.0495623051722117E-3</v>
          </cell>
          <cell r="O527">
            <v>1.8245390781527948E-3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0.95929233853236351</v>
          </cell>
          <cell r="E528">
            <v>1.1059174170585364</v>
          </cell>
          <cell r="F528">
            <v>1.1059245697028937</v>
          </cell>
          <cell r="G528">
            <v>1.1058519983690331</v>
          </cell>
          <cell r="H528">
            <v>0.5542964322844367</v>
          </cell>
          <cell r="I528">
            <v>0.88814609173743642</v>
          </cell>
          <cell r="J528">
            <v>1.2436875131763832</v>
          </cell>
          <cell r="K528">
            <v>1.234270659439259</v>
          </cell>
          <cell r="L528">
            <v>1.8822096870666301</v>
          </cell>
          <cell r="M528">
            <v>2.1414038578784416</v>
          </cell>
          <cell r="N528">
            <v>2.5966039163664898</v>
          </cell>
          <cell r="O528">
            <v>2.684360931895311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7.2437263911201294E-5</v>
          </cell>
          <cell r="E529">
            <v>2.6880317287964968E-5</v>
          </cell>
          <cell r="F529">
            <v>4.4142369888318473E-5</v>
          </cell>
          <cell r="G529">
            <v>1.1716128151134443E-4</v>
          </cell>
          <cell r="H529">
            <v>0.55168952074063837</v>
          </cell>
          <cell r="I529">
            <v>0.88723265814502905</v>
          </cell>
          <cell r="J529">
            <v>1.2332510481800174</v>
          </cell>
          <cell r="K529">
            <v>1.2426815395756134</v>
          </cell>
          <cell r="L529">
            <v>1.8874065887473708</v>
          </cell>
          <cell r="M529">
            <v>2.1767909451933498</v>
          </cell>
          <cell r="N529">
            <v>2.6147310908471564</v>
          </cell>
          <cell r="O529">
            <v>2.7426969044558112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0.95936477579627522</v>
          </cell>
          <cell r="E530">
            <v>1.1059442973758238</v>
          </cell>
          <cell r="F530">
            <v>1.1059683916752578</v>
          </cell>
          <cell r="G530">
            <v>1.1059686639745641</v>
          </cell>
          <cell r="H530">
            <v>1.1059846182026227</v>
          </cell>
          <cell r="I530">
            <v>1.7753776070898382</v>
          </cell>
          <cell r="J530">
            <v>2.4769371976016576</v>
          </cell>
          <cell r="K530">
            <v>2.4769501858423446</v>
          </cell>
          <cell r="L530">
            <v>3.7696143349640803</v>
          </cell>
          <cell r="M530">
            <v>4.3181920881402442</v>
          </cell>
          <cell r="N530">
            <v>5.2113322989438258</v>
          </cell>
          <cell r="O530">
            <v>5.4270537242214303</v>
          </cell>
        </row>
        <row r="531">
          <cell r="A531" t="str">
            <v>RHES-SHLTHCHPWOD</v>
          </cell>
          <cell r="B531" t="str">
            <v>VAR_fout</v>
          </cell>
          <cell r="C531" t="str">
            <v>RHES-SHLTHC-WOD</v>
          </cell>
          <cell r="G531">
            <v>1.7027317559805479E-4</v>
          </cell>
          <cell r="H531">
            <v>3.3785449563249827E-4</v>
          </cell>
          <cell r="I531">
            <v>1.4496098698769037E-3</v>
          </cell>
          <cell r="J531">
            <v>4.8344538437776726E-3</v>
          </cell>
          <cell r="K531">
            <v>5.2058305401932606E-3</v>
          </cell>
          <cell r="L531">
            <v>3.950269163891601E-3</v>
          </cell>
          <cell r="M531">
            <v>2.1990767593665344E-3</v>
          </cell>
          <cell r="N531">
            <v>3.2623395280216615E-3</v>
          </cell>
          <cell r="O531">
            <v>3.6311422087764124E-3</v>
          </cell>
        </row>
        <row r="532">
          <cell r="A532" t="str">
            <v>RHES-SHLTHCHPWOD</v>
          </cell>
          <cell r="B532" t="str">
            <v>VAR_fin</v>
          </cell>
          <cell r="C532" t="str">
            <v>RHESLTHCHPC</v>
          </cell>
          <cell r="G532">
            <v>1.7027317559805479E-4</v>
          </cell>
          <cell r="H532">
            <v>3.3785449563249827E-4</v>
          </cell>
          <cell r="I532">
            <v>1.4496098698769037E-3</v>
          </cell>
          <cell r="J532">
            <v>4.8344538437776726E-3</v>
          </cell>
          <cell r="K532">
            <v>5.2058305401932606E-3</v>
          </cell>
          <cell r="L532">
            <v>3.950269163891601E-3</v>
          </cell>
          <cell r="M532">
            <v>2.1990767593665344E-3</v>
          </cell>
          <cell r="N532">
            <v>3.2623395280216615E-3</v>
          </cell>
          <cell r="O532">
            <v>3.6311422087764124E-3</v>
          </cell>
        </row>
        <row r="533">
          <cell r="A533" t="str">
            <v>RHES-SHLTHCHPWOD</v>
          </cell>
          <cell r="B533" t="str">
            <v>VAR_fin</v>
          </cell>
          <cell r="C533" t="str">
            <v>RHES_LTH_CHPWOD_ON</v>
          </cell>
          <cell r="G533">
            <v>1.7199310666470173E-4</v>
          </cell>
          <cell r="H533">
            <v>3.4126716730555366E-4</v>
          </cell>
          <cell r="I533">
            <v>1.4642523938150538E-3</v>
          </cell>
          <cell r="J533">
            <v>4.8832867108865342E-3</v>
          </cell>
          <cell r="K533">
            <v>5.2584146870639009E-3</v>
          </cell>
          <cell r="L533">
            <v>3.990170872617777E-3</v>
          </cell>
          <cell r="M533">
            <v>2.2212896559257954E-3</v>
          </cell>
          <cell r="N533">
            <v>3.2952924525471317E-3</v>
          </cell>
          <cell r="O533">
            <v>3.6678204129054672E-3</v>
          </cell>
        </row>
        <row r="534">
          <cell r="A534" t="str">
            <v>RHES-SHLTHCHPWOD</v>
          </cell>
          <cell r="B534" t="str">
            <v>VAR_ncap</v>
          </cell>
          <cell r="C534" t="str">
            <v>-</v>
          </cell>
          <cell r="G534">
            <v>2.3352832287439901E-5</v>
          </cell>
          <cell r="H534">
            <v>3.2430688670309099E-5</v>
          </cell>
          <cell r="I534">
            <v>1.3156903278596299E-4</v>
          </cell>
          <cell r="J534">
            <v>3.7667926503429002E-4</v>
          </cell>
          <cell r="K534">
            <v>3.6497216687825999E-4</v>
          </cell>
          <cell r="L534">
            <v>2.42490686080464E-4</v>
          </cell>
          <cell r="M534">
            <v>1.31653617494621E-4</v>
          </cell>
          <cell r="N534">
            <v>2.2789211034808201E-4</v>
          </cell>
          <cell r="O534">
            <v>2.4680499274309502E-4</v>
          </cell>
        </row>
        <row r="535">
          <cell r="A535" t="str">
            <v>RHES-SHLTHCHPWOD</v>
          </cell>
          <cell r="B535" t="str">
            <v>VAR_cap</v>
          </cell>
          <cell r="C535" t="str">
            <v>-</v>
          </cell>
          <cell r="G535">
            <v>2.3352832287439901E-5</v>
          </cell>
          <cell r="H535">
            <v>4.0347065367692201E-5</v>
          </cell>
          <cell r="I535">
            <v>1.481654061356329E-4</v>
          </cell>
          <cell r="J535">
            <v>4.4994561962543092E-4</v>
          </cell>
          <cell r="K535">
            <v>4.8674382852123403E-4</v>
          </cell>
          <cell r="L535">
            <v>3.6542244069188903E-4</v>
          </cell>
          <cell r="M535">
            <v>2.1549865179351104E-4</v>
          </cell>
          <cell r="N535">
            <v>3.0762475039512505E-4</v>
          </cell>
          <cell r="O535">
            <v>3.60236487322433E-4</v>
          </cell>
        </row>
        <row r="536">
          <cell r="A536" t="str">
            <v>RHES-SHSTG-NGAHP</v>
          </cell>
          <cell r="B536" t="str">
            <v>VAR_fout</v>
          </cell>
          <cell r="C536" t="str">
            <v>RHES-SHANGAH</v>
          </cell>
          <cell r="F536">
            <v>3.8296843689906865E-5</v>
          </cell>
          <cell r="G536">
            <v>4.3357116086205405E-5</v>
          </cell>
          <cell r="H536">
            <v>0.55242985911383813</v>
          </cell>
          <cell r="I536">
            <v>1.1056205011061313</v>
          </cell>
          <cell r="J536">
            <v>0.88082559205530797</v>
          </cell>
          <cell r="K536">
            <v>0.57576638146713788</v>
          </cell>
          <cell r="L536">
            <v>7.7894130027908556E-2</v>
          </cell>
          <cell r="M536">
            <v>5.4640333964161222E-5</v>
          </cell>
          <cell r="N536">
            <v>6.0345326823884442E-5</v>
          </cell>
          <cell r="O536">
            <v>5.6799317663357779E-5</v>
          </cell>
        </row>
        <row r="537">
          <cell r="A537" t="str">
            <v>RHES-SHSTG-NGAHP</v>
          </cell>
          <cell r="B537" t="str">
            <v>VAR_fin</v>
          </cell>
          <cell r="C537" t="str">
            <v>RHES-SHANGAH</v>
          </cell>
          <cell r="F537">
            <v>3.8705326088874744E-5</v>
          </cell>
          <cell r="G537">
            <v>4.2935897868636687E-5</v>
          </cell>
          <cell r="H537">
            <v>0.55246204028059187</v>
          </cell>
          <cell r="I537">
            <v>1.1056749697398629</v>
          </cell>
          <cell r="J537">
            <v>0.88087700481375075</v>
          </cell>
          <cell r="K537">
            <v>0.57578902323699066</v>
          </cell>
          <cell r="L537">
            <v>7.7898286055627708E-2</v>
          </cell>
          <cell r="M537">
            <v>5.6633461709856415E-5</v>
          </cell>
          <cell r="N537">
            <v>6.1424171106395776E-5</v>
          </cell>
          <cell r="O537">
            <v>6.1288751300018671E-5</v>
          </cell>
        </row>
        <row r="538">
          <cell r="A538" t="str">
            <v>RHES-SHSTG-NGAHP</v>
          </cell>
          <cell r="B538" t="str">
            <v>VAR_ncap</v>
          </cell>
          <cell r="C538" t="str">
            <v>-</v>
          </cell>
          <cell r="D538">
            <v>2.5426440664301102E-6</v>
          </cell>
          <cell r="E538">
            <v>1.38184613767186E-6</v>
          </cell>
          <cell r="F538">
            <v>1.1869354022011401E-5</v>
          </cell>
          <cell r="G538">
            <v>5.7775690992016898E-6</v>
          </cell>
          <cell r="H538">
            <v>8.1676277812539E-2</v>
          </cell>
          <cell r="I538">
            <v>5.6801391561740799E-2</v>
          </cell>
          <cell r="J538">
            <v>2.4229528913573402E-5</v>
          </cell>
          <cell r="K538">
            <v>4.2003133971356602E-5</v>
          </cell>
          <cell r="L538">
            <v>2.7363556110845899E-5</v>
          </cell>
          <cell r="M538">
            <v>1.19789725700347E-5</v>
          </cell>
          <cell r="N538">
            <v>1.3938247386803801E-5</v>
          </cell>
          <cell r="O538">
            <v>1.6333526265305701E-5</v>
          </cell>
        </row>
        <row r="539">
          <cell r="A539" t="str">
            <v>RHES-SHSTG-NGAHP</v>
          </cell>
          <cell r="B539" t="str">
            <v>VAR_cap</v>
          </cell>
          <cell r="C539" t="str">
            <v>-</v>
          </cell>
          <cell r="D539">
            <v>2.5426440664301102E-6</v>
          </cell>
          <cell r="E539">
            <v>7.886658376857039E-8</v>
          </cell>
          <cell r="F539">
            <v>1.1128531215213401E-5</v>
          </cell>
          <cell r="G539">
            <v>1.2253001251406222E-5</v>
          </cell>
          <cell r="H539">
            <v>8.1684909220826898E-2</v>
          </cell>
          <cell r="I539">
            <v>0.1384772533518254</v>
          </cell>
          <cell r="J539">
            <v>0.13847515985058026</v>
          </cell>
          <cell r="K539">
            <v>5.6801990555798806E-2</v>
          </cell>
          <cell r="L539">
            <v>8.7279679527723607E-3</v>
          </cell>
          <cell r="M539">
            <v>1.9611187656832401E-5</v>
          </cell>
          <cell r="N539">
            <v>1.99902846223172E-5</v>
          </cell>
          <cell r="O539">
            <v>2.42086393735578E-5</v>
          </cell>
        </row>
        <row r="540">
          <cell r="A540" t="str">
            <v>D-RHNS_SOLELC</v>
          </cell>
          <cell r="B540" t="str">
            <v>VAR_fout</v>
          </cell>
          <cell r="C540" t="str">
            <v>RHNS_ELC</v>
          </cell>
          <cell r="E540">
            <v>1.8789701838870901E-6</v>
          </cell>
          <cell r="F540">
            <v>1.2442994983508972E-4</v>
          </cell>
          <cell r="G540">
            <v>3.0332709255201146E-4</v>
          </cell>
          <cell r="H540">
            <v>3.0820802020486277E-4</v>
          </cell>
          <cell r="I540">
            <v>3.2867463546991301E-4</v>
          </cell>
          <cell r="J540">
            <v>3.4521204231933631E-4</v>
          </cell>
          <cell r="K540">
            <v>3.0573753785923576E-4</v>
          </cell>
          <cell r="L540">
            <v>3.4287062142896834E-4</v>
          </cell>
          <cell r="M540">
            <v>3.4211480389471341E-4</v>
          </cell>
          <cell r="N540">
            <v>3.6836610777565105E-4</v>
          </cell>
          <cell r="O540">
            <v>4.2518937820639044E-4</v>
          </cell>
        </row>
        <row r="541">
          <cell r="A541" t="str">
            <v>D-RHNS_SOLELC</v>
          </cell>
          <cell r="B541" t="str">
            <v>VAR_fout</v>
          </cell>
          <cell r="C541" t="str">
            <v>ELC5</v>
          </cell>
          <cell r="E541">
            <v>1.8735787115382241E-6</v>
          </cell>
          <cell r="F541">
            <v>1.2495743655031109E-4</v>
          </cell>
          <cell r="G541">
            <v>3.0571741369140692E-4</v>
          </cell>
          <cell r="H541">
            <v>3.0830783957780481E-4</v>
          </cell>
          <cell r="I541">
            <v>3.2830256062515317E-4</v>
          </cell>
          <cell r="J541">
            <v>3.4463208326473602E-4</v>
          </cell>
          <cell r="K541">
            <v>3.0406806896947369E-4</v>
          </cell>
          <cell r="L541">
            <v>3.4145518057714964E-4</v>
          </cell>
          <cell r="M541">
            <v>3.4000855826716051E-4</v>
          </cell>
          <cell r="N541">
            <v>3.6705200060258047E-4</v>
          </cell>
          <cell r="O541">
            <v>4.2121397059460727E-4</v>
          </cell>
        </row>
        <row r="542">
          <cell r="A542" t="str">
            <v>D-RHNS_SOLELC</v>
          </cell>
          <cell r="B542" t="str">
            <v>VAR_fin</v>
          </cell>
          <cell r="C542" t="str">
            <v>RHNS_SOL_ELC</v>
          </cell>
          <cell r="E542">
            <v>4.0331345611977296E-6</v>
          </cell>
          <cell r="F542">
            <v>2.4942117114438523E-4</v>
          </cell>
          <cell r="G542">
            <v>6.0908232230584753E-4</v>
          </cell>
          <cell r="H542">
            <v>6.1651585978266768E-4</v>
          </cell>
          <cell r="I542">
            <v>6.5697719609506629E-4</v>
          </cell>
          <cell r="J542">
            <v>6.8984412558407277E-4</v>
          </cell>
          <cell r="K542">
            <v>6.0980560682870962E-4</v>
          </cell>
          <cell r="L542">
            <v>6.8432580200611848E-4</v>
          </cell>
          <cell r="M542">
            <v>6.8212336216187447E-4</v>
          </cell>
          <cell r="N542">
            <v>7.3541810837823125E-4</v>
          </cell>
          <cell r="O542">
            <v>8.4642548225670293E-4</v>
          </cell>
        </row>
        <row r="543">
          <cell r="A543" t="str">
            <v>D-IHFO</v>
          </cell>
          <cell r="B543" t="str">
            <v>VAR_fout</v>
          </cell>
          <cell r="C543" t="str">
            <v>CO2</v>
          </cell>
          <cell r="D543">
            <v>213.78045216698001</v>
          </cell>
          <cell r="E543">
            <v>184.810100682815</v>
          </cell>
          <cell r="F543">
            <v>8.6398171624841494E-2</v>
          </cell>
          <cell r="G543">
            <v>1.30894273924099E-2</v>
          </cell>
          <cell r="H543">
            <v>9.5215355488542895E-3</v>
          </cell>
          <cell r="I543">
            <v>4.4936401039716897E-2</v>
          </cell>
          <cell r="J543">
            <v>3.2695950429646098E-2</v>
          </cell>
        </row>
        <row r="544">
          <cell r="A544" t="str">
            <v>D-IHFO</v>
          </cell>
          <cell r="B544" t="str">
            <v>VAR_fout</v>
          </cell>
          <cell r="C544" t="str">
            <v>IHFO</v>
          </cell>
          <cell r="D544">
            <v>2.7300009022991358</v>
          </cell>
          <cell r="E544">
            <v>2.3600461899294669</v>
          </cell>
          <cell r="F544">
            <v>1.1033145645542059E-3</v>
          </cell>
          <cell r="G544">
            <v>1.6715348961815645E-4</v>
          </cell>
          <cell r="H544">
            <v>1.2159110141343625E-4</v>
          </cell>
          <cell r="I544">
            <v>5.7384299706075392E-4</v>
          </cell>
          <cell r="J544">
            <v>4.1753103836052489E-4</v>
          </cell>
        </row>
        <row r="545">
          <cell r="A545" t="str">
            <v>D-IHFO</v>
          </cell>
          <cell r="B545" t="str">
            <v>VAR_fin</v>
          </cell>
          <cell r="C545" t="str">
            <v>HFO</v>
          </cell>
          <cell r="D545">
            <v>2.7763695086620785</v>
          </cell>
          <cell r="E545">
            <v>2.4001311776989009</v>
          </cell>
          <cell r="F545">
            <v>1.1220541769459927E-3</v>
          </cell>
          <cell r="G545">
            <v>1.6999256353779111E-4</v>
          </cell>
          <cell r="H545">
            <v>1.2365630582927665E-4</v>
          </cell>
          <cell r="I545">
            <v>5.8358962389242766E-4</v>
          </cell>
          <cell r="J545">
            <v>4.2462273285254703E-4</v>
          </cell>
        </row>
        <row r="546">
          <cell r="A546" t="str">
            <v>RHEM-SHCONBR</v>
          </cell>
          <cell r="B546" t="str">
            <v>VAR_fout</v>
          </cell>
          <cell r="C546" t="str">
            <v>RHEM-SHCON</v>
          </cell>
          <cell r="F546">
            <v>5.0016052607350764E-5</v>
          </cell>
          <cell r="G546">
            <v>4.5061990939269891E-5</v>
          </cell>
          <cell r="H546">
            <v>8.3646977143930269E-5</v>
          </cell>
          <cell r="I546">
            <v>8.4720706985802192E-5</v>
          </cell>
          <cell r="J546">
            <v>8.4956815293896377E-5</v>
          </cell>
          <cell r="K546">
            <v>1.9873072038802646E-4</v>
          </cell>
          <cell r="L546">
            <v>1.9789505197769517E-4</v>
          </cell>
          <cell r="M546">
            <v>1.9411871854519179E-4</v>
          </cell>
          <cell r="N546">
            <v>0.57012444301088561</v>
          </cell>
          <cell r="O546">
            <v>0.25660225883454268</v>
          </cell>
        </row>
        <row r="547">
          <cell r="A547" t="str">
            <v>RHEM-SHCONBR</v>
          </cell>
          <cell r="B547" t="str">
            <v>VAR_fin</v>
          </cell>
          <cell r="C547" t="str">
            <v>CON</v>
          </cell>
          <cell r="F547">
            <v>5.0016052607350764E-5</v>
          </cell>
          <cell r="G547">
            <v>4.5061990939269891E-5</v>
          </cell>
          <cell r="H547">
            <v>8.3646977143930269E-5</v>
          </cell>
          <cell r="I547">
            <v>8.4720706985802192E-5</v>
          </cell>
          <cell r="J547">
            <v>8.4956815293896377E-5</v>
          </cell>
          <cell r="K547">
            <v>1.9873072038802646E-4</v>
          </cell>
          <cell r="L547">
            <v>1.9789505197769517E-4</v>
          </cell>
          <cell r="M547">
            <v>1.9411871854519179E-4</v>
          </cell>
          <cell r="N547">
            <v>0.57012444301088561</v>
          </cell>
          <cell r="O547">
            <v>0.25660225883454268</v>
          </cell>
        </row>
        <row r="548">
          <cell r="A548" t="str">
            <v>RHEM-SHCONBR</v>
          </cell>
          <cell r="B548" t="str">
            <v>VAR_ncap</v>
          </cell>
          <cell r="C548" t="str">
            <v>-</v>
          </cell>
          <cell r="F548">
            <v>3.2599363330368001E-6</v>
          </cell>
          <cell r="G548">
            <v>3.0600648380597497E-8</v>
          </cell>
          <cell r="H548">
            <v>2.6545167072698201E-6</v>
          </cell>
          <cell r="I548">
            <v>5.0803222248690898E-8</v>
          </cell>
          <cell r="J548">
            <v>6.1722005261733306E-8</v>
          </cell>
          <cell r="K548">
            <v>7.8013316012145305E-6</v>
          </cell>
          <cell r="L548">
            <v>3.1701377327344101E-7</v>
          </cell>
          <cell r="M548">
            <v>5.0985892898532897E-8</v>
          </cell>
          <cell r="N548">
            <v>4.0247051791698699E-2</v>
          </cell>
          <cell r="O548">
            <v>1.77170022414671E-8</v>
          </cell>
        </row>
        <row r="549">
          <cell r="A549" t="str">
            <v>RHEM-SHCONBR</v>
          </cell>
          <cell r="B549" t="str">
            <v>VAR_cap</v>
          </cell>
          <cell r="C549" t="str">
            <v>-</v>
          </cell>
          <cell r="E549">
            <v>-7.7975310407221301E-8</v>
          </cell>
          <cell r="F549">
            <v>3.2599363330368001E-6</v>
          </cell>
          <cell r="G549">
            <v>3.2905369814173902E-6</v>
          </cell>
          <cell r="H549">
            <v>5.9450536886872196E-6</v>
          </cell>
          <cell r="I549">
            <v>5.9958569109359098E-6</v>
          </cell>
          <cell r="J549">
            <v>6.0575789161976403E-6</v>
          </cell>
          <cell r="K549">
            <v>1.3753163091816313E-5</v>
          </cell>
          <cell r="L549">
            <v>1.41759242906856E-5</v>
          </cell>
          <cell r="M549">
            <v>1.3983209864121401E-5</v>
          </cell>
          <cell r="N549">
            <v>4.02612787018823E-2</v>
          </cell>
          <cell r="O549">
            <v>4.0261296418884499E-2</v>
          </cell>
        </row>
        <row r="550">
          <cell r="A550" t="str">
            <v>RHEM-SHSOLBR</v>
          </cell>
          <cell r="B550" t="str">
            <v>VAR_fout</v>
          </cell>
          <cell r="C550" t="str">
            <v>RHEM-SHASOL</v>
          </cell>
          <cell r="D550">
            <v>0.4080113661294491</v>
          </cell>
          <cell r="E550">
            <v>0.4708730264378187</v>
          </cell>
          <cell r="F550">
            <v>0.47076787317648344</v>
          </cell>
          <cell r="G550">
            <v>0.4708166189229181</v>
          </cell>
          <cell r="H550">
            <v>0.42608394893447371</v>
          </cell>
          <cell r="I550">
            <v>0.40787257637531299</v>
          </cell>
          <cell r="J550">
            <v>0.43665394593286261</v>
          </cell>
          <cell r="K550">
            <v>1.3938048796268931</v>
          </cell>
          <cell r="L550">
            <v>1.4374343826502893</v>
          </cell>
          <cell r="M550">
            <v>1.4269158117718879</v>
          </cell>
          <cell r="N550">
            <v>1.427799181373788</v>
          </cell>
          <cell r="O550">
            <v>1.0309196600580461</v>
          </cell>
        </row>
        <row r="551">
          <cell r="A551" t="str">
            <v>RHEM-SHSOLBR</v>
          </cell>
          <cell r="B551" t="str">
            <v>VAR_fin</v>
          </cell>
          <cell r="C551" t="str">
            <v>SOL</v>
          </cell>
          <cell r="D551">
            <v>0.4080113661294491</v>
          </cell>
          <cell r="E551">
            <v>0.4708730264378187</v>
          </cell>
          <cell r="F551">
            <v>0.47076787317648344</v>
          </cell>
          <cell r="G551">
            <v>0.4708166189229181</v>
          </cell>
          <cell r="H551">
            <v>0.42608394893447371</v>
          </cell>
          <cell r="I551">
            <v>0.40787257637531299</v>
          </cell>
          <cell r="J551">
            <v>0.43665394593286261</v>
          </cell>
          <cell r="K551">
            <v>1.3938048796268931</v>
          </cell>
          <cell r="L551">
            <v>1.4374343826502893</v>
          </cell>
          <cell r="M551">
            <v>1.4269158117718879</v>
          </cell>
          <cell r="N551">
            <v>1.427799181373788</v>
          </cell>
          <cell r="O551">
            <v>1.0309196600580461</v>
          </cell>
        </row>
        <row r="552">
          <cell r="A552" t="str">
            <v>RHEM-SHSOLBR</v>
          </cell>
          <cell r="B552" t="str">
            <v>VAR_ncap</v>
          </cell>
          <cell r="C552" t="str">
            <v>-</v>
          </cell>
          <cell r="D552">
            <v>8.0925622371361694E-6</v>
          </cell>
          <cell r="E552">
            <v>9.12407526860394E-3</v>
          </cell>
          <cell r="F552">
            <v>1.4942309242860401E-7</v>
          </cell>
          <cell r="G552">
            <v>3.1470757000841598E-7</v>
          </cell>
          <cell r="H552">
            <v>4.8343674386493597E-2</v>
          </cell>
          <cell r="I552">
            <v>2.0043987252373201E-2</v>
          </cell>
          <cell r="J552">
            <v>1.4921190953213399E-6</v>
          </cell>
          <cell r="K552">
            <v>0.24763261557865701</v>
          </cell>
          <cell r="L552">
            <v>2.7748455746080699E-2</v>
          </cell>
          <cell r="M552">
            <v>3.08197055502509E-3</v>
          </cell>
          <cell r="N552">
            <v>0.21257322331793399</v>
          </cell>
          <cell r="O552">
            <v>6.2813228350179301E-2</v>
          </cell>
        </row>
        <row r="553">
          <cell r="A553" t="str">
            <v>RHEM-SHSOLBR</v>
          </cell>
          <cell r="B553" t="str">
            <v>VAR_cap</v>
          </cell>
          <cell r="C553" t="str">
            <v>-</v>
          </cell>
          <cell r="D553">
            <v>5.9263013979275435E-2</v>
          </cell>
          <cell r="E553">
            <v>6.8387089247879382E-2</v>
          </cell>
          <cell r="F553">
            <v>6.8387238670971809E-2</v>
          </cell>
          <cell r="G553">
            <v>6.8387553378541827E-2</v>
          </cell>
          <cell r="H553">
            <v>6.8387746916372699E-2</v>
          </cell>
          <cell r="I553">
            <v>6.83879478527019E-2</v>
          </cell>
          <cell r="J553">
            <v>6.8389153757962104E-2</v>
          </cell>
          <cell r="K553">
            <v>0.26767809495012501</v>
          </cell>
          <cell r="L553">
            <v>0.27846220612363098</v>
          </cell>
          <cell r="M553">
            <v>0.27846304187976301</v>
          </cell>
          <cell r="N553">
            <v>0.27846817439508198</v>
          </cell>
          <cell r="O553">
            <v>0.278468422223138</v>
          </cell>
        </row>
        <row r="554">
          <cell r="A554" t="str">
            <v>SCOM-SHH2BR</v>
          </cell>
          <cell r="B554" t="str">
            <v>VAR_fout</v>
          </cell>
          <cell r="C554" t="str">
            <v>SCOM-SHH2B</v>
          </cell>
          <cell r="G554">
            <v>2.6446397860968411E-4</v>
          </cell>
          <cell r="H554">
            <v>7.5710992153405637E-4</v>
          </cell>
          <cell r="I554">
            <v>0.6763180924826695</v>
          </cell>
          <cell r="J554">
            <v>0.78621742537454531</v>
          </cell>
          <cell r="K554">
            <v>1.7341049958755725</v>
          </cell>
          <cell r="L554">
            <v>1.7102719584272787</v>
          </cell>
          <cell r="M554">
            <v>1.7213546367688681</v>
          </cell>
          <cell r="N554">
            <v>0.2102482075628874</v>
          </cell>
          <cell r="O554">
            <v>0.11646055344342883</v>
          </cell>
        </row>
        <row r="555">
          <cell r="A555" t="str">
            <v>SCOM-SHH2BR</v>
          </cell>
          <cell r="B555" t="str">
            <v>VAR_fin</v>
          </cell>
          <cell r="C555" t="str">
            <v>RSH2</v>
          </cell>
          <cell r="G555">
            <v>2.793215054978683E-4</v>
          </cell>
          <cell r="H555">
            <v>7.9964418678877722E-4</v>
          </cell>
          <cell r="I555">
            <v>0.71431349093675056</v>
          </cell>
          <cell r="J555">
            <v>0.830386943654014</v>
          </cell>
          <cell r="K555">
            <v>1.831526624857347</v>
          </cell>
          <cell r="L555">
            <v>1.8063546527209444</v>
          </cell>
          <cell r="M555">
            <v>1.818059953441276</v>
          </cell>
          <cell r="N555">
            <v>0.22205990461698219</v>
          </cell>
          <cell r="O555">
            <v>0.12300328116496971</v>
          </cell>
        </row>
        <row r="556">
          <cell r="A556" t="str">
            <v>SCOM-SHH2BR</v>
          </cell>
          <cell r="B556" t="str">
            <v>VAR_ncap</v>
          </cell>
          <cell r="C556" t="str">
            <v>-</v>
          </cell>
          <cell r="G556">
            <v>3.3574316431114703E-5</v>
          </cell>
          <cell r="H556">
            <v>6.6123269583479906E-5</v>
          </cell>
          <cell r="I556">
            <v>6.5102889967510694E-2</v>
          </cell>
          <cell r="J556">
            <v>3.08205604131926E-6</v>
          </cell>
          <cell r="K556">
            <v>0.14444137407940999</v>
          </cell>
          <cell r="L556">
            <v>9.1628419987073804E-3</v>
          </cell>
          <cell r="M556">
            <v>3.24199649548342E-5</v>
          </cell>
          <cell r="N556">
            <v>2.0950159990470302E-6</v>
          </cell>
          <cell r="O556">
            <v>1.09688702701297E-2</v>
          </cell>
        </row>
        <row r="557">
          <cell r="A557" t="str">
            <v>SCOM-SHH2BR</v>
          </cell>
          <cell r="B557" t="str">
            <v>VAR_cap</v>
          </cell>
          <cell r="C557" t="str">
            <v>-</v>
          </cell>
          <cell r="G557">
            <v>3.3574316431114703E-5</v>
          </cell>
          <cell r="H557">
            <v>9.9443127954552434E-5</v>
          </cell>
          <cell r="I557">
            <v>6.5195637796910594E-2</v>
          </cell>
          <cell r="J557">
            <v>6.5171429934283306E-2</v>
          </cell>
          <cell r="K557">
            <v>0.20954563935705717</v>
          </cell>
          <cell r="L557">
            <v>0.1636089405346968</v>
          </cell>
          <cell r="M557">
            <v>0.15363584272068173</v>
          </cell>
          <cell r="N557">
            <v>3.1855695201601232E-2</v>
          </cell>
          <cell r="O557">
            <v>1.1002028811596775E-2</v>
          </cell>
        </row>
        <row r="558">
          <cell r="A558" t="str">
            <v>ITOT-SWHCONBR1</v>
          </cell>
          <cell r="B558" t="str">
            <v>VAR_fout</v>
          </cell>
          <cell r="C558" t="str">
            <v>ITOT-ELS</v>
          </cell>
          <cell r="E558">
            <v>0.85059385929398379</v>
          </cell>
          <cell r="F558">
            <v>0.85059415550884221</v>
          </cell>
          <cell r="G558">
            <v>0.95487726178924714</v>
          </cell>
          <cell r="H558">
            <v>0.97003777186320361</v>
          </cell>
          <cell r="I558">
            <v>0.96662486451163698</v>
          </cell>
          <cell r="J558">
            <v>0.96645345082922562</v>
          </cell>
          <cell r="K558">
            <v>0.97002678691188149</v>
          </cell>
          <cell r="L558">
            <v>0.97003553388309194</v>
          </cell>
          <cell r="M558">
            <v>0.97002605415247434</v>
          </cell>
          <cell r="N558">
            <v>0.97003038904521166</v>
          </cell>
          <cell r="O558">
            <v>0.97001128731149333</v>
          </cell>
        </row>
        <row r="559">
          <cell r="A559" t="str">
            <v>ITOT-SWHCONBR1</v>
          </cell>
          <cell r="B559" t="str">
            <v>VAR_fout</v>
          </cell>
          <cell r="C559" t="str">
            <v>ITOT-SWHC</v>
          </cell>
          <cell r="E559">
            <v>4.0435961460909002</v>
          </cell>
          <cell r="F559">
            <v>4.0435975542520914</v>
          </cell>
          <cell r="G559">
            <v>4.5393438637867476</v>
          </cell>
          <cell r="H559">
            <v>4.6114146640141378</v>
          </cell>
          <cell r="I559">
            <v>4.5951902122820005</v>
          </cell>
          <cell r="J559">
            <v>4.5943753372414502</v>
          </cell>
          <cell r="K559">
            <v>4.6113624431964677</v>
          </cell>
          <cell r="L559">
            <v>4.6114040249909944</v>
          </cell>
          <cell r="M559">
            <v>4.6113589597677125</v>
          </cell>
          <cell r="N559">
            <v>4.6113795672002436</v>
          </cell>
          <cell r="O559">
            <v>4.6112887604115507</v>
          </cell>
        </row>
        <row r="560">
          <cell r="A560" t="str">
            <v>ITOT-SWHCONBR1</v>
          </cell>
          <cell r="B560" t="str">
            <v>VAR_fin</v>
          </cell>
          <cell r="C560" t="str">
            <v>CON</v>
          </cell>
          <cell r="E560">
            <v>4.8941900053848864</v>
          </cell>
          <cell r="F560">
            <v>4.8941917097609338</v>
          </cell>
          <cell r="G560">
            <v>5.4942211255759954</v>
          </cell>
          <cell r="H560">
            <v>5.5814524358773401</v>
          </cell>
          <cell r="I560">
            <v>5.5618150767936418</v>
          </cell>
          <cell r="J560">
            <v>5.5608287880706797</v>
          </cell>
          <cell r="K560">
            <v>5.5813892301083543</v>
          </cell>
          <cell r="L560">
            <v>5.5814395588740799</v>
          </cell>
          <cell r="M560">
            <v>5.5813850139201939</v>
          </cell>
          <cell r="N560">
            <v>5.5814099562454578</v>
          </cell>
          <cell r="O560">
            <v>5.581300047723035</v>
          </cell>
        </row>
        <row r="561">
          <cell r="A561" t="str">
            <v>ITOT-SWHCONBR1</v>
          </cell>
          <cell r="B561" t="str">
            <v>VAR_ncap</v>
          </cell>
          <cell r="C561" t="str">
            <v>-</v>
          </cell>
          <cell r="E561">
            <v>0.26616340456438897</v>
          </cell>
          <cell r="F561">
            <v>6.6589643865381398E-7</v>
          </cell>
          <cell r="G561">
            <v>3.2629284414200002E-2</v>
          </cell>
          <cell r="H561">
            <v>0.13454120000165401</v>
          </cell>
          <cell r="I561">
            <v>0.141509986560062</v>
          </cell>
          <cell r="J561">
            <v>2.6372093813829399E-2</v>
          </cell>
          <cell r="K561">
            <v>0.13565575278502701</v>
          </cell>
          <cell r="L561">
            <v>0.123260927662055</v>
          </cell>
          <cell r="M561">
            <v>4.4620811911701898E-2</v>
          </cell>
          <cell r="N561">
            <v>0.15070399333968301</v>
          </cell>
          <cell r="O561">
            <v>0.10821172155578</v>
          </cell>
        </row>
        <row r="562">
          <cell r="A562" t="str">
            <v>ITOT-SWHCONBR1</v>
          </cell>
          <cell r="B562" t="str">
            <v>VAR_cap</v>
          </cell>
          <cell r="C562" t="str">
            <v>-</v>
          </cell>
          <cell r="E562">
            <v>0.26616340456438897</v>
          </cell>
          <cell r="F562">
            <v>0.26616407046082802</v>
          </cell>
          <cell r="G562">
            <v>0.29879335487502801</v>
          </cell>
          <cell r="H562">
            <v>0.303538320119351</v>
          </cell>
          <cell r="I562">
            <v>0.30247299192829402</v>
          </cell>
          <cell r="J562">
            <v>0.302423280375545</v>
          </cell>
          <cell r="K562">
            <v>0.30353783315891802</v>
          </cell>
          <cell r="L562">
            <v>0.30353817888927997</v>
          </cell>
          <cell r="M562">
            <v>0.30353749235878402</v>
          </cell>
          <cell r="N562">
            <v>0.30353793919475103</v>
          </cell>
          <cell r="O562">
            <v>0.30353652680716497</v>
          </cell>
        </row>
        <row r="563">
          <cell r="A563" t="str">
            <v>SCOM-SHLTHCHPWOD</v>
          </cell>
          <cell r="B563" t="str">
            <v>VAR_fout</v>
          </cell>
          <cell r="C563" t="str">
            <v>SCOM-SHLTHC-WOD</v>
          </cell>
          <cell r="G563">
            <v>3.9891608322458079E-4</v>
          </cell>
          <cell r="H563">
            <v>3.3542972113220201E-4</v>
          </cell>
          <cell r="I563">
            <v>4.5980626616664464E-3</v>
          </cell>
          <cell r="J563">
            <v>8.0047808208599525E-3</v>
          </cell>
          <cell r="K563">
            <v>8.0264519106058342E-3</v>
          </cell>
          <cell r="L563">
            <v>4.1723346815851587E-3</v>
          </cell>
          <cell r="M563">
            <v>1.1422664109106103E-3</v>
          </cell>
          <cell r="N563">
            <v>1.0361004060088479E-3</v>
          </cell>
          <cell r="O563">
            <v>1.8005986179958262E-3</v>
          </cell>
        </row>
        <row r="564">
          <cell r="A564" t="str">
            <v>SCOM-SHLTHCHPWOD</v>
          </cell>
          <cell r="B564" t="str">
            <v>VAR_fin</v>
          </cell>
          <cell r="C564" t="str">
            <v>SCOM_LTH_CHPWOD_ON</v>
          </cell>
          <cell r="G564">
            <v>4.0294553861068761E-4</v>
          </cell>
          <cell r="H564">
            <v>3.3881790013353725E-4</v>
          </cell>
          <cell r="I564">
            <v>4.6445077390570178E-3</v>
          </cell>
          <cell r="J564">
            <v>8.0856371927878271E-3</v>
          </cell>
          <cell r="K564">
            <v>8.1075271824301229E-3</v>
          </cell>
          <cell r="L564">
            <v>4.2144794763486447E-3</v>
          </cell>
          <cell r="M564">
            <v>1.1538044554652641E-3</v>
          </cell>
          <cell r="N564">
            <v>1.0465660666756037E-3</v>
          </cell>
          <cell r="O564">
            <v>1.8187864828240659E-3</v>
          </cell>
        </row>
        <row r="565">
          <cell r="A565" t="str">
            <v>SCOM-SHLTHCHPWOD</v>
          </cell>
          <cell r="B565" t="str">
            <v>VAR_fin</v>
          </cell>
          <cell r="C565" t="str">
            <v>SCOMLTHCHPC</v>
          </cell>
          <cell r="G565">
            <v>3.9891608322458079E-4</v>
          </cell>
          <cell r="H565">
            <v>3.3542972113220201E-4</v>
          </cell>
          <cell r="I565">
            <v>4.5980626616664464E-3</v>
          </cell>
          <cell r="J565">
            <v>8.0047808208599525E-3</v>
          </cell>
          <cell r="K565">
            <v>8.0264519106058342E-3</v>
          </cell>
          <cell r="L565">
            <v>4.1723346815851587E-3</v>
          </cell>
          <cell r="M565">
            <v>1.1422664109106103E-3</v>
          </cell>
          <cell r="N565">
            <v>1.0361004060088479E-3</v>
          </cell>
          <cell r="O565">
            <v>1.8005986179958262E-3</v>
          </cell>
        </row>
        <row r="566">
          <cell r="A566" t="str">
            <v>SCOM-SHLTHCHPWOD</v>
          </cell>
          <cell r="B566" t="str">
            <v>VAR_ncap</v>
          </cell>
          <cell r="C566" t="str">
            <v>-</v>
          </cell>
          <cell r="G566">
            <v>4.9050234161276198E-5</v>
          </cell>
          <cell r="H566">
            <v>3.21761522818341E-5</v>
          </cell>
          <cell r="I566">
            <v>3.3402112469531998E-4</v>
          </cell>
          <cell r="J566">
            <v>4.6254273510824303E-4</v>
          </cell>
          <cell r="K566">
            <v>4.36018565817898E-4</v>
          </cell>
          <cell r="L566">
            <v>2.0778442094163401E-4</v>
          </cell>
          <cell r="M566">
            <v>7.9435149019611999E-5</v>
          </cell>
          <cell r="N566">
            <v>8.3003698313146299E-5</v>
          </cell>
          <cell r="O566">
            <v>1.7218148050745599E-4</v>
          </cell>
        </row>
        <row r="567">
          <cell r="A567" t="str">
            <v>SCOM-SHLTHCHPWOD</v>
          </cell>
          <cell r="B567" t="str">
            <v>VAR_cap</v>
          </cell>
          <cell r="C567" t="str">
            <v>-</v>
          </cell>
          <cell r="G567">
            <v>4.9050234161276198E-5</v>
          </cell>
          <cell r="H567">
            <v>4.28419847883673E-5</v>
          </cell>
          <cell r="I567">
            <v>3.5590218380896361E-4</v>
          </cell>
          <cell r="J567">
            <v>6.187473318647E-4</v>
          </cell>
          <cell r="K567">
            <v>6.20318406054332E-4</v>
          </cell>
          <cell r="L567">
            <v>3.2441758681967892E-4</v>
          </cell>
          <cell r="M567">
            <v>1.3583686782199002E-4</v>
          </cell>
          <cell r="N567">
            <v>1.2484218723792098E-4</v>
          </cell>
          <cell r="O567">
            <v>2.2196934781193301E-4</v>
          </cell>
        </row>
        <row r="568">
          <cell r="A568" t="str">
            <v>SCOM-SHSTG-NGAHP</v>
          </cell>
          <cell r="B568" t="str">
            <v>VAR_fout</v>
          </cell>
          <cell r="C568" t="str">
            <v>SCOM-SHANGAH</v>
          </cell>
          <cell r="D568">
            <v>9.7779826439759726E-6</v>
          </cell>
          <cell r="E568">
            <v>1.9945140437110674E-5</v>
          </cell>
          <cell r="F568">
            <v>7.4432139181015262E-4</v>
          </cell>
          <cell r="G568">
            <v>6.0299606011366747E-4</v>
          </cell>
          <cell r="H568">
            <v>1.316800119844478E-2</v>
          </cell>
          <cell r="I568">
            <v>2.5363794421540101E-3</v>
          </cell>
          <cell r="J568">
            <v>0.10967563646719114</v>
          </cell>
          <cell r="K568">
            <v>1.5269543501579216E-3</v>
          </cell>
          <cell r="L568">
            <v>5.3855116006426527E-3</v>
          </cell>
          <cell r="M568">
            <v>1.4855967946036953E-2</v>
          </cell>
          <cell r="N568">
            <v>4.8340214371662908E-2</v>
          </cell>
          <cell r="O568">
            <v>0.61501622870207306</v>
          </cell>
        </row>
        <row r="569">
          <cell r="A569" t="str">
            <v>SCOM-SHSTG-NGAHP</v>
          </cell>
          <cell r="B569" t="str">
            <v>VAR_fin</v>
          </cell>
          <cell r="C569" t="str">
            <v>SCOM-SHANGAH</v>
          </cell>
          <cell r="D569">
            <v>9.7779826439759726E-6</v>
          </cell>
          <cell r="E569">
            <v>1.9945140437110674E-5</v>
          </cell>
          <cell r="F569">
            <v>9.5948123963378318E-4</v>
          </cell>
          <cell r="G569">
            <v>7.5276038844600192E-4</v>
          </cell>
          <cell r="H569">
            <v>1.5963149356509634E-2</v>
          </cell>
          <cell r="I569">
            <v>2.986738811999816E-3</v>
          </cell>
          <cell r="J569">
            <v>0.12534724449197138</v>
          </cell>
          <cell r="K569">
            <v>1.6965621271233583E-3</v>
          </cell>
          <cell r="L569">
            <v>5.9910622727043722E-3</v>
          </cell>
          <cell r="M569">
            <v>1.652120024386541E-2</v>
          </cell>
          <cell r="N569">
            <v>5.3736291596220197E-2</v>
          </cell>
          <cell r="O569">
            <v>0.68338619025066671</v>
          </cell>
        </row>
        <row r="570">
          <cell r="A570" t="str">
            <v>SCOM-SHSTG-NGAHP</v>
          </cell>
          <cell r="B570" t="str">
            <v>VAR_ncap</v>
          </cell>
          <cell r="C570" t="str">
            <v>-</v>
          </cell>
          <cell r="D570">
            <v>3.3350600845631498E-4</v>
          </cell>
          <cell r="E570">
            <v>2.74056123400148E-6</v>
          </cell>
          <cell r="F570">
            <v>1.12345776149333E-5</v>
          </cell>
          <cell r="G570">
            <v>7.3170773795581202E-6</v>
          </cell>
          <cell r="H570">
            <v>7.35091658444487E-3</v>
          </cell>
          <cell r="I570">
            <v>6.4395641442418599E-5</v>
          </cell>
          <cell r="J570">
            <v>1.7349628152726799E-3</v>
          </cell>
          <cell r="K570">
            <v>7.5877993703821504E-5</v>
          </cell>
          <cell r="L570">
            <v>1.8151054617431502E-2</v>
          </cell>
          <cell r="M570">
            <v>2.16712443330624E-2</v>
          </cell>
          <cell r="N570">
            <v>2.7639678733279601E-2</v>
          </cell>
          <cell r="O570">
            <v>3.6356871903358401E-2</v>
          </cell>
        </row>
        <row r="571">
          <cell r="A571" t="str">
            <v>SCOM-SHSTG-NGAHP</v>
          </cell>
          <cell r="B571" t="str">
            <v>VAR_cap</v>
          </cell>
          <cell r="C571" t="str">
            <v>-</v>
          </cell>
          <cell r="D571">
            <v>3.3350600845631498E-4</v>
          </cell>
          <cell r="E571">
            <v>4.4408721116459527E-6</v>
          </cell>
          <cell r="F571">
            <v>1.3618116470646025E-5</v>
          </cell>
          <cell r="G571">
            <v>1.3986940427855989E-5</v>
          </cell>
          <cell r="H571">
            <v>7.3604647072353004E-3</v>
          </cell>
          <cell r="I571">
            <v>7.3570071608939063E-3</v>
          </cell>
          <cell r="J571">
            <v>9.0790130134908338E-3</v>
          </cell>
          <cell r="K571">
            <v>1.729440469385874E-3</v>
          </cell>
          <cell r="L571">
            <v>1.9610803719583323E-2</v>
          </cell>
          <cell r="M571">
            <v>3.9832925708085165E-2</v>
          </cell>
          <cell r="N571">
            <v>6.1616514258155106E-2</v>
          </cell>
          <cell r="O571">
            <v>8.5545319458077862E-2</v>
          </cell>
        </row>
        <row r="572">
          <cell r="A572" t="str">
            <v>ITOT-SWHCONBR2</v>
          </cell>
          <cell r="B572" t="str">
            <v>VAR_fout</v>
          </cell>
          <cell r="C572" t="str">
            <v>ITOT-ELS</v>
          </cell>
          <cell r="G572">
            <v>1.2519323422686371E-4</v>
          </cell>
          <cell r="H572">
            <v>0.88013017370948554</v>
          </cell>
          <cell r="I572">
            <v>0.88009201628614053</v>
          </cell>
          <cell r="J572">
            <v>0.88008606134740353</v>
          </cell>
          <cell r="K572">
            <v>0.84383644256413104</v>
          </cell>
          <cell r="L572">
            <v>0.88010354181264283</v>
          </cell>
          <cell r="M572">
            <v>0.88006001299298464</v>
          </cell>
          <cell r="N572">
            <v>0.88008071060062343</v>
          </cell>
          <cell r="O572">
            <v>0.87949194704224065</v>
          </cell>
        </row>
        <row r="573">
          <cell r="A573" t="str">
            <v>ITOT-SWHCONBR2</v>
          </cell>
          <cell r="B573" t="str">
            <v>VAR_fout</v>
          </cell>
          <cell r="C573" t="str">
            <v>ITOT-SWHC</v>
          </cell>
          <cell r="G573">
            <v>1.9352478171488947E-4</v>
          </cell>
          <cell r="H573">
            <v>1.3605128168441192</v>
          </cell>
          <cell r="I573">
            <v>1.3604538327698641</v>
          </cell>
          <cell r="J573">
            <v>1.3604446275741837</v>
          </cell>
          <cell r="K573">
            <v>1.3044096540741907</v>
          </cell>
          <cell r="L573">
            <v>1.3604716490281823</v>
          </cell>
          <cell r="M573">
            <v>1.3604043618031589</v>
          </cell>
          <cell r="N573">
            <v>1.3604363563436392</v>
          </cell>
          <cell r="O573">
            <v>1.3595262405548654</v>
          </cell>
        </row>
        <row r="574">
          <cell r="A574" t="str">
            <v>ITOT-SWHCONBR2</v>
          </cell>
          <cell r="B574" t="str">
            <v>VAR_fin</v>
          </cell>
          <cell r="C574" t="str">
            <v>CON</v>
          </cell>
          <cell r="G574">
            <v>3.1871801594175319E-4</v>
          </cell>
          <cell r="H574">
            <v>2.2406429905536069</v>
          </cell>
          <cell r="I574">
            <v>2.2405458490560037</v>
          </cell>
          <cell r="J574">
            <v>2.2405306889215866</v>
          </cell>
          <cell r="K574">
            <v>2.1482460966383212</v>
          </cell>
          <cell r="L574">
            <v>2.2405751908408247</v>
          </cell>
          <cell r="M574">
            <v>2.2404643747961437</v>
          </cell>
          <cell r="N574">
            <v>2.240517066944264</v>
          </cell>
          <cell r="O574">
            <v>2.2390181875971056</v>
          </cell>
        </row>
        <row r="575">
          <cell r="A575" t="str">
            <v>ITOT-SWHCONBR2</v>
          </cell>
          <cell r="B575" t="str">
            <v>VAR_ncap</v>
          </cell>
          <cell r="C575" t="str">
            <v>-</v>
          </cell>
          <cell r="G575">
            <v>1.7278515288348801E-5</v>
          </cell>
          <cell r="H575">
            <v>0.121838888343812</v>
          </cell>
          <cell r="I575">
            <v>2.3362930670519599E-6</v>
          </cell>
          <cell r="J575">
            <v>1.5031933243625E-5</v>
          </cell>
          <cell r="K575">
            <v>0.11681645847236299</v>
          </cell>
          <cell r="L575">
            <v>5.0226731932308697E-3</v>
          </cell>
          <cell r="M575">
            <v>9.3648954157628005E-6</v>
          </cell>
          <cell r="N575">
            <v>9.7720000637365606E-2</v>
          </cell>
          <cell r="O575">
            <v>2.4044021548075799E-2</v>
          </cell>
        </row>
        <row r="576">
          <cell r="A576" t="str">
            <v>ITOT-SWHCONBR2</v>
          </cell>
          <cell r="B576" t="str">
            <v>VAR_cap</v>
          </cell>
          <cell r="C576" t="str">
            <v>-</v>
          </cell>
          <cell r="G576">
            <v>1.7278515288348801E-5</v>
          </cell>
          <cell r="H576">
            <v>0.1218561668591</v>
          </cell>
          <cell r="I576">
            <v>0.12185521596889901</v>
          </cell>
          <cell r="J576">
            <v>0.121856256570122</v>
          </cell>
          <cell r="K576">
            <v>0.116833826698673</v>
          </cell>
          <cell r="L576">
            <v>0.121852530917358</v>
          </cell>
          <cell r="M576">
            <v>0.121848496561009</v>
          </cell>
          <cell r="N576">
            <v>0.121850538354805</v>
          </cell>
          <cell r="O576">
            <v>0.121773387080857</v>
          </cell>
        </row>
        <row r="577">
          <cell r="A577" t="str">
            <v>RHES-SHCONBR1</v>
          </cell>
          <cell r="B577" t="str">
            <v>VAR_fout</v>
          </cell>
          <cell r="C577" t="str">
            <v>RHES-SHCON</v>
          </cell>
          <cell r="D577">
            <v>0.56336404631408799</v>
          </cell>
          <cell r="E577">
            <v>1.1276461988695163</v>
          </cell>
          <cell r="F577">
            <v>1.127529604813075</v>
          </cell>
          <cell r="G577">
            <v>2.4025868620568414</v>
          </cell>
          <cell r="H577">
            <v>4.0705241514844586</v>
          </cell>
          <cell r="I577">
            <v>6.1314090751637895</v>
          </cell>
          <cell r="J577">
            <v>6.1313640861947851</v>
          </cell>
          <cell r="K577">
            <v>6.4142021338332045</v>
          </cell>
          <cell r="L577">
            <v>6.414220014727344</v>
          </cell>
          <cell r="M577">
            <v>6.4142165599562615</v>
          </cell>
          <cell r="N577">
            <v>6.4142045537423389</v>
          </cell>
          <cell r="O577">
            <v>4.3762052602385575</v>
          </cell>
        </row>
        <row r="578">
          <cell r="A578" t="str">
            <v>RHES-SHCONBR1</v>
          </cell>
          <cell r="B578" t="str">
            <v>VAR_fin</v>
          </cell>
          <cell r="C578" t="str">
            <v>CON</v>
          </cell>
          <cell r="D578">
            <v>0.56336404631408799</v>
          </cell>
          <cell r="E578">
            <v>1.1276461988695163</v>
          </cell>
          <cell r="F578">
            <v>1.127529604813075</v>
          </cell>
          <cell r="G578">
            <v>2.4025868620568414</v>
          </cell>
          <cell r="H578">
            <v>4.0705241514844586</v>
          </cell>
          <cell r="I578">
            <v>6.1314090751637895</v>
          </cell>
          <cell r="J578">
            <v>6.1313640861947851</v>
          </cell>
          <cell r="K578">
            <v>6.4142021338332045</v>
          </cell>
          <cell r="L578">
            <v>6.414220014727344</v>
          </cell>
          <cell r="M578">
            <v>6.4142165599562615</v>
          </cell>
          <cell r="N578">
            <v>6.4142045537423389</v>
          </cell>
          <cell r="O578">
            <v>4.3762052602385575</v>
          </cell>
        </row>
        <row r="579">
          <cell r="A579" t="str">
            <v>RHES-SHCONBR1</v>
          </cell>
          <cell r="B579" t="str">
            <v>VAR_ncap</v>
          </cell>
          <cell r="C579" t="str">
            <v>-</v>
          </cell>
          <cell r="D579">
            <v>4.5549578843356198E-2</v>
          </cell>
          <cell r="E579">
            <v>4.55495791193768E-2</v>
          </cell>
          <cell r="F579">
            <v>6.7041483229195895E-8</v>
          </cell>
          <cell r="G579">
            <v>0.10300491594667401</v>
          </cell>
          <cell r="H579">
            <v>0.13474850821840201</v>
          </cell>
          <cell r="I579">
            <v>0.16649344459943699</v>
          </cell>
          <cell r="J579">
            <v>2.1536404329288699E-8</v>
          </cell>
          <cell r="K579">
            <v>6.7644728831297005E-2</v>
          </cell>
          <cell r="L579">
            <v>7.3958657213482701E-2</v>
          </cell>
          <cell r="M579">
            <v>7.5364566748736095E-2</v>
          </cell>
          <cell r="N579">
            <v>0.136928168873651</v>
          </cell>
          <cell r="O579">
            <v>1.0553731370961701E-8</v>
          </cell>
        </row>
        <row r="580">
          <cell r="A580" t="str">
            <v>RHES-SHCONBR1</v>
          </cell>
          <cell r="B580" t="str">
            <v>VAR_cap</v>
          </cell>
          <cell r="C580" t="str">
            <v>-</v>
          </cell>
          <cell r="D580">
            <v>4.5549578843356198E-2</v>
          </cell>
          <cell r="E580">
            <v>9.1099157962733102E-2</v>
          </cell>
          <cell r="F580">
            <v>9.10992250042163E-2</v>
          </cell>
          <cell r="G580">
            <v>0.19410414095088999</v>
          </cell>
          <cell r="H580">
            <v>0.32885264916929202</v>
          </cell>
          <cell r="I580">
            <v>0.49534609376872901</v>
          </cell>
          <cell r="J580">
            <v>0.49534611530513301</v>
          </cell>
          <cell r="K580">
            <v>0.518191014566872</v>
          </cell>
          <cell r="L580">
            <v>0.51821374359300099</v>
          </cell>
          <cell r="M580">
            <v>0.51820992714775904</v>
          </cell>
          <cell r="N580">
            <v>0.51819195901831605</v>
          </cell>
          <cell r="O580">
            <v>0.35389615375730199</v>
          </cell>
        </row>
        <row r="581">
          <cell r="A581" t="str">
            <v>ITOT-SWHCONBR3</v>
          </cell>
          <cell r="B581" t="str">
            <v>VAR_fout</v>
          </cell>
          <cell r="C581" t="str">
            <v>ITOT-ELS</v>
          </cell>
          <cell r="G581">
            <v>6.5301667538681494E-5</v>
          </cell>
          <cell r="H581">
            <v>2.9229695736090059E-3</v>
          </cell>
          <cell r="I581">
            <v>2.9121254779585774E-3</v>
          </cell>
          <cell r="J581">
            <v>3.2195234338358702E-3</v>
          </cell>
          <cell r="K581">
            <v>4.205271094853737E-4</v>
          </cell>
          <cell r="L581">
            <v>3.7582480521240118E-4</v>
          </cell>
          <cell r="M581">
            <v>5.0653311820698151E-4</v>
          </cell>
          <cell r="N581">
            <v>5.0207248014984935E-4</v>
          </cell>
          <cell r="O581">
            <v>7.8748695870886002E-4</v>
          </cell>
        </row>
        <row r="582">
          <cell r="A582" t="str">
            <v>ITOT-SWHCONBR3</v>
          </cell>
          <cell r="B582" t="str">
            <v>VAR_fout</v>
          </cell>
          <cell r="C582" t="str">
            <v>ITOT-SWHC</v>
          </cell>
          <cell r="G582">
            <v>1.2959486357160788E-4</v>
          </cell>
          <cell r="H582">
            <v>5.8007989289314346E-3</v>
          </cell>
          <cell r="I582">
            <v>5.7792782059645654E-3</v>
          </cell>
          <cell r="J582">
            <v>6.3893268870416839E-3</v>
          </cell>
          <cell r="K582">
            <v>8.3455990384376764E-4</v>
          </cell>
          <cell r="L582">
            <v>7.4584564520464728E-4</v>
          </cell>
          <cell r="M582">
            <v>1.0052437069796207E-3</v>
          </cell>
          <cell r="N582">
            <v>9.9639131771844499E-4</v>
          </cell>
          <cell r="O582">
            <v>1.5628125410096672E-3</v>
          </cell>
        </row>
        <row r="583">
          <cell r="A583" t="str">
            <v>ITOT-SWHCONBR3</v>
          </cell>
          <cell r="B583" t="str">
            <v>VAR_fin</v>
          </cell>
          <cell r="C583" t="str">
            <v>CON</v>
          </cell>
          <cell r="G583">
            <v>1.9489653111028941E-4</v>
          </cell>
          <cell r="H583">
            <v>8.7237685025404431E-3</v>
          </cell>
          <cell r="I583">
            <v>8.6914036839231476E-3</v>
          </cell>
          <cell r="J583">
            <v>9.6088503208775645E-3</v>
          </cell>
          <cell r="K583">
            <v>1.2550870133291433E-3</v>
          </cell>
          <cell r="L583">
            <v>1.1216704504170487E-3</v>
          </cell>
          <cell r="M583">
            <v>1.5117768251866014E-3</v>
          </cell>
          <cell r="N583">
            <v>1.498463797868294E-3</v>
          </cell>
          <cell r="O583">
            <v>2.3502994997185262E-3</v>
          </cell>
        </row>
        <row r="584">
          <cell r="A584" t="str">
            <v>ITOT-SWHCONBR3</v>
          </cell>
          <cell r="B584" t="str">
            <v>VAR_ncap</v>
          </cell>
          <cell r="C584" t="str">
            <v>-</v>
          </cell>
          <cell r="G584">
            <v>1.05396217476454E-5</v>
          </cell>
          <cell r="H584">
            <v>4.6396537358691303E-4</v>
          </cell>
          <cell r="I584">
            <v>2.2870913333230899E-7</v>
          </cell>
          <cell r="J584">
            <v>5.8466151397270797E-5</v>
          </cell>
          <cell r="K584">
            <v>9.1847449212493192E-6</v>
          </cell>
          <cell r="L584">
            <v>1.01100613101522E-6</v>
          </cell>
          <cell r="M584">
            <v>7.1478760985496306E-5</v>
          </cell>
          <cell r="N584">
            <v>7.5416878212507699E-6</v>
          </cell>
          <cell r="O584">
            <v>4.8457690184710802E-5</v>
          </cell>
        </row>
        <row r="585">
          <cell r="A585" t="str">
            <v>ITOT-SWHCONBR3</v>
          </cell>
          <cell r="B585" t="str">
            <v>VAR_cap</v>
          </cell>
          <cell r="C585" t="str">
            <v>-</v>
          </cell>
          <cell r="G585">
            <v>1.05396217476454E-5</v>
          </cell>
          <cell r="H585">
            <v>4.7450499533455799E-4</v>
          </cell>
          <cell r="I585">
            <v>4.7272857453127803E-4</v>
          </cell>
          <cell r="J585">
            <v>5.2266023411751605E-4</v>
          </cell>
          <cell r="K585">
            <v>6.7879605451852396E-5</v>
          </cell>
          <cell r="L585">
            <v>6.0950546757879102E-5</v>
          </cell>
          <cell r="M585">
            <v>8.1674512037760896E-5</v>
          </cell>
          <cell r="N585">
            <v>8.1337771838322595E-5</v>
          </cell>
          <cell r="O585">
            <v>1.2747813899145801E-4</v>
          </cell>
        </row>
        <row r="586">
          <cell r="A586" t="str">
            <v>ITOT-ELCSPECADV</v>
          </cell>
          <cell r="B586" t="str">
            <v>VAR_fout</v>
          </cell>
          <cell r="C586" t="str">
            <v>ITOT-ELS</v>
          </cell>
          <cell r="G586">
            <v>2.4863771412625055E-4</v>
          </cell>
          <cell r="H586">
            <v>8.1730049253594559E-4</v>
          </cell>
          <cell r="I586">
            <v>3.6310272144130526E-3</v>
          </cell>
          <cell r="J586">
            <v>3.6915205845841109E-3</v>
          </cell>
          <cell r="K586">
            <v>3.6676702120733025E-3</v>
          </cell>
          <cell r="L586">
            <v>3.4073895676355092E-3</v>
          </cell>
          <cell r="M586">
            <v>2.7686949426787197E-3</v>
          </cell>
          <cell r="N586">
            <v>1.0542589508922052E-3</v>
          </cell>
          <cell r="O586">
            <v>2.2507105362936982E-3</v>
          </cell>
        </row>
        <row r="587">
          <cell r="A587" t="str">
            <v>ITOT-ELCSPECADV</v>
          </cell>
          <cell r="B587" t="str">
            <v>VAR_fin</v>
          </cell>
          <cell r="C587" t="str">
            <v>ITOT_ELC</v>
          </cell>
          <cell r="G587">
            <v>2.1408446390532688E-4</v>
          </cell>
          <cell r="H587">
            <v>6.8617449541054181E-4</v>
          </cell>
          <cell r="I587">
            <v>2.974315495510897E-3</v>
          </cell>
          <cell r="J587">
            <v>2.8584945411445043E-3</v>
          </cell>
          <cell r="K587">
            <v>2.6927608418982189E-3</v>
          </cell>
          <cell r="L587">
            <v>2.5016658178857085E-3</v>
          </cell>
          <cell r="M587">
            <v>2.0327436475245158E-3</v>
          </cell>
          <cell r="N587">
            <v>7.7402466853159174E-4</v>
          </cell>
          <cell r="O587">
            <v>1.6524455166740295E-3</v>
          </cell>
        </row>
        <row r="588">
          <cell r="A588" t="str">
            <v>ITOT-ELCSPECADV</v>
          </cell>
          <cell r="B588" t="str">
            <v>VAR_ncap</v>
          </cell>
          <cell r="C588" t="str">
            <v>-</v>
          </cell>
          <cell r="G588">
            <v>1.5062946956438699E-5</v>
          </cell>
          <cell r="H588">
            <v>3.5755386864565799E-5</v>
          </cell>
          <cell r="I588">
            <v>1.47426930499746E-4</v>
          </cell>
          <cell r="J588">
            <v>2.90464014399799E-6</v>
          </cell>
          <cell r="K588">
            <v>5.1891324489896496E-7</v>
          </cell>
          <cell r="L588">
            <v>4.2990698360484E-7</v>
          </cell>
          <cell r="M588">
            <v>2.4953073382262901E-6</v>
          </cell>
          <cell r="N588">
            <v>5.3662754570624302E-5</v>
          </cell>
          <cell r="O588">
            <v>7.0269828420690798E-5</v>
          </cell>
        </row>
        <row r="589">
          <cell r="A589" t="str">
            <v>ITOT-ELCSPECADV</v>
          </cell>
          <cell r="B589" t="str">
            <v>VAR_cap</v>
          </cell>
          <cell r="C589" t="str">
            <v>-</v>
          </cell>
          <cell r="G589">
            <v>1.5062946956438699E-5</v>
          </cell>
          <cell r="H589">
            <v>5.0789912925244899E-5</v>
          </cell>
          <cell r="I589">
            <v>1.9814956932630239E-4</v>
          </cell>
          <cell r="J589">
            <v>2.0093345665889614E-4</v>
          </cell>
          <cell r="K589">
            <v>2.0055168466983267E-4</v>
          </cell>
          <cell r="L589">
            <v>1.8606556011074645E-4</v>
          </cell>
          <cell r="M589">
            <v>1.5272697635647175E-4</v>
          </cell>
          <cell r="N589">
            <v>5.8865827080095072E-5</v>
          </cell>
          <cell r="O589">
            <v>1.2680823903967598E-4</v>
          </cell>
        </row>
        <row r="590">
          <cell r="A590" t="str">
            <v>RHES-SHELCBR</v>
          </cell>
          <cell r="B590" t="str">
            <v>VAR_fout</v>
          </cell>
          <cell r="C590" t="str">
            <v>RHES-SHAELCB</v>
          </cell>
          <cell r="D590">
            <v>4.2799763748556199</v>
          </cell>
          <cell r="E590">
            <v>3.7839276108121362</v>
          </cell>
          <cell r="F590">
            <v>3.8307052367111893</v>
          </cell>
          <cell r="G590">
            <v>2.8582315762571304</v>
          </cell>
          <cell r="H590">
            <v>1.2391844021910412</v>
          </cell>
          <cell r="I590">
            <v>0.75715209809481643</v>
          </cell>
          <cell r="J590">
            <v>0.49049454928122593</v>
          </cell>
          <cell r="K590">
            <v>1.8514519906740941</v>
          </cell>
          <cell r="L590">
            <v>1.725718367514635</v>
          </cell>
          <cell r="M590">
            <v>1.6253659250205259</v>
          </cell>
          <cell r="N590">
            <v>1.6260363718341724</v>
          </cell>
          <cell r="O590">
            <v>0.89582341974456137</v>
          </cell>
        </row>
        <row r="591">
          <cell r="A591" t="str">
            <v>RHES-SHELCBR</v>
          </cell>
          <cell r="B591" t="str">
            <v>VAR_fin</v>
          </cell>
          <cell r="C591" t="str">
            <v>RHES_ELC</v>
          </cell>
          <cell r="D591">
            <v>4.5052382893217056</v>
          </cell>
          <cell r="E591">
            <v>3.9830816955917232</v>
          </cell>
          <cell r="F591">
            <v>4.0323213018012538</v>
          </cell>
          <cell r="G591">
            <v>3.0086648171127686</v>
          </cell>
          <cell r="H591">
            <v>1.304404633885305</v>
          </cell>
          <cell r="I591">
            <v>0.79700220852086012</v>
          </cell>
          <cell r="J591">
            <v>0.5163100518749747</v>
          </cell>
          <cell r="K591">
            <v>1.9488968322885198</v>
          </cell>
          <cell r="L591">
            <v>1.8165456500154056</v>
          </cell>
          <cell r="M591">
            <v>1.7109115000216073</v>
          </cell>
          <cell r="N591">
            <v>1.7116172335096536</v>
          </cell>
          <cell r="O591">
            <v>0.94297202078374864</v>
          </cell>
        </row>
        <row r="592">
          <cell r="A592" t="str">
            <v>RHES-SHELCBR</v>
          </cell>
          <cell r="B592" t="str">
            <v>VAR_ncap</v>
          </cell>
          <cell r="C592" t="str">
            <v>-</v>
          </cell>
          <cell r="D592">
            <v>4.0937826086372701E-8</v>
          </cell>
          <cell r="E592">
            <v>1.6310006729690199E-7</v>
          </cell>
          <cell r="F592">
            <v>1.9799148625765001E-7</v>
          </cell>
          <cell r="G592">
            <v>1.7584326144523201E-7</v>
          </cell>
          <cell r="H592">
            <v>1.26035769272374E-2</v>
          </cell>
          <cell r="I592">
            <v>6.1362974189035302E-2</v>
          </cell>
          <cell r="J592">
            <v>4.4615289190753801E-7</v>
          </cell>
          <cell r="K592">
            <v>0.110690981676766</v>
          </cell>
          <cell r="L592">
            <v>5.0350441825721098E-2</v>
          </cell>
          <cell r="M592">
            <v>2.4825921048498399E-6</v>
          </cell>
          <cell r="N592">
            <v>0.103091205958184</v>
          </cell>
          <cell r="O592">
            <v>1.1639548259316301E-6</v>
          </cell>
        </row>
        <row r="593">
          <cell r="A593" t="str">
            <v>RHES-SHELCBR</v>
          </cell>
          <cell r="B593" t="str">
            <v>VAR_cap</v>
          </cell>
          <cell r="C593" t="str">
            <v>-</v>
          </cell>
          <cell r="D593">
            <v>0.34576934081415905</v>
          </cell>
          <cell r="E593">
            <v>0.34576926340552794</v>
          </cell>
          <cell r="F593">
            <v>0.34576911043039477</v>
          </cell>
          <cell r="G593">
            <v>0.34576869569812468</v>
          </cell>
          <cell r="H593">
            <v>0.10227336019444989</v>
          </cell>
          <cell r="I593">
            <v>7.3966582719466351E-2</v>
          </cell>
          <cell r="J593">
            <v>7.3966110096516394E-2</v>
          </cell>
          <cell r="K593">
            <v>0.17205404596186025</v>
          </cell>
          <cell r="L593">
            <v>0.17047011686224881</v>
          </cell>
          <cell r="M593">
            <v>0.16104334846868221</v>
          </cell>
          <cell r="N593">
            <v>0.15708764583104415</v>
          </cell>
          <cell r="O593">
            <v>0.10309424037541809</v>
          </cell>
        </row>
        <row r="594">
          <cell r="A594" t="str">
            <v>RHSA-WHELCBR</v>
          </cell>
          <cell r="B594" t="str">
            <v>VAR_fout</v>
          </cell>
          <cell r="C594" t="str">
            <v>RHSA-WHAELCB</v>
          </cell>
          <cell r="D594">
            <v>6.6446957781788694</v>
          </cell>
          <cell r="E594">
            <v>6.9687085088791241</v>
          </cell>
          <cell r="F594">
            <v>6.7969849052205964</v>
          </cell>
          <cell r="G594">
            <v>4.4415048157277317</v>
          </cell>
          <cell r="H594">
            <v>2.1880346031814804</v>
          </cell>
          <cell r="I594">
            <v>1.3619915314043303</v>
          </cell>
          <cell r="J594">
            <v>0.90035358371873708</v>
          </cell>
          <cell r="K594">
            <v>2.9329146799690364</v>
          </cell>
          <cell r="L594">
            <v>2.7809797537809633</v>
          </cell>
          <cell r="M594">
            <v>2.7398506896964148</v>
          </cell>
          <cell r="N594">
            <v>2.6480769863746003</v>
          </cell>
          <cell r="O594">
            <v>0.91743502580426139</v>
          </cell>
        </row>
        <row r="595">
          <cell r="A595" t="str">
            <v>RHSA-WHELCBR</v>
          </cell>
          <cell r="B595" t="str">
            <v>VAR_fin</v>
          </cell>
          <cell r="C595" t="str">
            <v>RHSA_ELC</v>
          </cell>
          <cell r="D595">
            <v>8.4110073141504689</v>
          </cell>
          <cell r="E595">
            <v>8.7988743798978781</v>
          </cell>
          <cell r="F595">
            <v>8.5496665474472948</v>
          </cell>
          <cell r="G595">
            <v>5.5518810196596693</v>
          </cell>
          <cell r="H595">
            <v>2.7180554076788588</v>
          </cell>
          <cell r="I595">
            <v>1.6814710264251007</v>
          </cell>
          <cell r="J595">
            <v>1.1047283235812726</v>
          </cell>
          <cell r="K595">
            <v>3.576725219474433</v>
          </cell>
          <cell r="L595">
            <v>3.3914387241231205</v>
          </cell>
          <cell r="M595">
            <v>3.3412813288980669</v>
          </cell>
          <cell r="N595">
            <v>3.2293621785056121</v>
          </cell>
          <cell r="O595">
            <v>1.1188232022003193</v>
          </cell>
        </row>
        <row r="596">
          <cell r="A596" t="str">
            <v>RHSA-WHELCBR</v>
          </cell>
          <cell r="B596" t="str">
            <v>VAR_ncap</v>
          </cell>
          <cell r="C596" t="str">
            <v>-</v>
          </cell>
          <cell r="D596">
            <v>1.5362541058832001E-6</v>
          </cell>
          <cell r="E596">
            <v>3.5234676521829399E-2</v>
          </cell>
          <cell r="F596">
            <v>2.9887505082840201E-7</v>
          </cell>
          <cell r="G596">
            <v>4.0820188283974202E-7</v>
          </cell>
          <cell r="H596">
            <v>5.5213516116502902E-2</v>
          </cell>
          <cell r="I596">
            <v>9.2003396629084203E-2</v>
          </cell>
          <cell r="J596">
            <v>5.3743726072292598E-7</v>
          </cell>
          <cell r="K596">
            <v>0.10849293104423199</v>
          </cell>
          <cell r="L596">
            <v>8.4215492844068193E-2</v>
          </cell>
          <cell r="M596">
            <v>2.5206280665981001E-5</v>
          </cell>
          <cell r="N596">
            <v>0.10681751504923501</v>
          </cell>
          <cell r="O596">
            <v>1.5552679811928399E-6</v>
          </cell>
        </row>
        <row r="597">
          <cell r="A597" t="str">
            <v>RHSA-WHELCBR</v>
          </cell>
          <cell r="B597" t="str">
            <v>VAR_cap</v>
          </cell>
          <cell r="C597" t="str">
            <v>-</v>
          </cell>
          <cell r="D597">
            <v>0.43757012502778286</v>
          </cell>
          <cell r="E597">
            <v>0.47280473705407039</v>
          </cell>
          <cell r="F597">
            <v>0.47280446912923346</v>
          </cell>
          <cell r="G597">
            <v>0.47280336976062448</v>
          </cell>
          <cell r="H597">
            <v>0.18674216438425964</v>
          </cell>
          <cell r="I597">
            <v>0.14721707634164594</v>
          </cell>
          <cell r="J597">
            <v>0.11119034890702799</v>
          </cell>
          <cell r="K597">
            <v>0.20049616989546767</v>
          </cell>
          <cell r="L597">
            <v>0.20684491067881161</v>
          </cell>
          <cell r="M597">
            <v>0.19273286771840553</v>
          </cell>
          <cell r="N597">
            <v>0.18357637761576415</v>
          </cell>
          <cell r="O597">
            <v>0.10684274759395214</v>
          </cell>
        </row>
        <row r="598">
          <cell r="A598" t="str">
            <v>ITOT-SWHLTHDH</v>
          </cell>
          <cell r="B598" t="str">
            <v>VAR_fout</v>
          </cell>
          <cell r="C598" t="str">
            <v>ITOT-SWH</v>
          </cell>
          <cell r="D598">
            <v>6.5822732626680898</v>
          </cell>
          <cell r="E598">
            <v>7.0678487160581849</v>
          </cell>
          <cell r="F598">
            <v>6.813628003221984</v>
          </cell>
          <cell r="G598">
            <v>7.2641307466659217</v>
          </cell>
          <cell r="H598">
            <v>7.2077865812330835</v>
          </cell>
          <cell r="I598">
            <v>6.7286539572487092</v>
          </cell>
          <cell r="J598">
            <v>8.2721148034744445</v>
          </cell>
          <cell r="K598">
            <v>8.6453005464017156</v>
          </cell>
          <cell r="L598">
            <v>8.574129818197969</v>
          </cell>
          <cell r="M598">
            <v>8.0561355828262151</v>
          </cell>
          <cell r="N598">
            <v>7.0829269976618185</v>
          </cell>
          <cell r="O598">
            <v>6.82049935571189</v>
          </cell>
        </row>
        <row r="599">
          <cell r="A599" t="str">
            <v>ITOT-SWHLTHDH</v>
          </cell>
          <cell r="B599" t="str">
            <v>VAR_fin</v>
          </cell>
          <cell r="C599" t="str">
            <v>ITOT_LTH_DH</v>
          </cell>
          <cell r="D599">
            <v>7.1200024604460195</v>
          </cell>
          <cell r="E599">
            <v>7.6289062169792663</v>
          </cell>
          <cell r="F599">
            <v>7.3310023764827168</v>
          </cell>
          <cell r="G599">
            <v>7.7743057947652217</v>
          </cell>
          <cell r="H599">
            <v>7.6733516495458636</v>
          </cell>
          <cell r="I599">
            <v>7.1257183666571855</v>
          </cell>
          <cell r="J599">
            <v>8.7337950899288632</v>
          </cell>
          <cell r="K599">
            <v>9.1003163646333842</v>
          </cell>
          <cell r="L599">
            <v>9.0253998086294409</v>
          </cell>
          <cell r="M599">
            <v>8.4801427187644425</v>
          </cell>
          <cell r="N599">
            <v>7.4557126291177003</v>
          </cell>
          <cell r="O599">
            <v>7.1794730060125111</v>
          </cell>
        </row>
        <row r="600">
          <cell r="A600" t="str">
            <v>ITOT-SWHLTHDH</v>
          </cell>
          <cell r="B600" t="str">
            <v>VAR_fin</v>
          </cell>
          <cell r="C600" t="str">
            <v>ITOTLTHDHC</v>
          </cell>
          <cell r="D600">
            <v>6.5822732626680898</v>
          </cell>
          <cell r="E600">
            <v>7.0678487160581849</v>
          </cell>
          <cell r="F600">
            <v>6.813628003221984</v>
          </cell>
          <cell r="G600">
            <v>7.2641307466659217</v>
          </cell>
          <cell r="H600">
            <v>7.2077865812330835</v>
          </cell>
          <cell r="I600">
            <v>6.7286539572487092</v>
          </cell>
          <cell r="J600">
            <v>8.2721148034744445</v>
          </cell>
          <cell r="K600">
            <v>8.6453005464017156</v>
          </cell>
          <cell r="L600">
            <v>8.574129818197969</v>
          </cell>
          <cell r="M600">
            <v>8.0561355828262151</v>
          </cell>
          <cell r="N600">
            <v>7.0829269976618185</v>
          </cell>
          <cell r="O600">
            <v>6.82049935571189</v>
          </cell>
        </row>
        <row r="601">
          <cell r="A601" t="str">
            <v>ITOT-SWHLTHDH</v>
          </cell>
          <cell r="B601" t="str">
            <v>VAR_ncap</v>
          </cell>
          <cell r="C601" t="str">
            <v>-</v>
          </cell>
          <cell r="E601">
            <v>1.3889565213461E-2</v>
          </cell>
          <cell r="F601">
            <v>4.0719088425027999E-2</v>
          </cell>
          <cell r="G601">
            <v>8.6788052287517195E-2</v>
          </cell>
          <cell r="H601">
            <v>0.31428610932007001</v>
          </cell>
          <cell r="I601">
            <v>0.37286554819044498</v>
          </cell>
          <cell r="J601">
            <v>0.139645866306598</v>
          </cell>
          <cell r="K601">
            <v>0.32893118749280698</v>
          </cell>
          <cell r="L601">
            <v>0.33381412334233901</v>
          </cell>
          <cell r="M601">
            <v>9.2625028248752905E-2</v>
          </cell>
          <cell r="N601">
            <v>0.27167820166360501</v>
          </cell>
          <cell r="O601">
            <v>0.218780785429881</v>
          </cell>
        </row>
        <row r="602">
          <cell r="A602" t="str">
            <v>ITOT-SWHLTHDH</v>
          </cell>
          <cell r="B602" t="str">
            <v>VAR_cap</v>
          </cell>
          <cell r="C602" t="str">
            <v>-</v>
          </cell>
          <cell r="D602">
            <v>0.79547229253225304</v>
          </cell>
          <cell r="E602">
            <v>0.54393603310890204</v>
          </cell>
          <cell r="F602">
            <v>0.573015848278708</v>
          </cell>
          <cell r="G602">
            <v>0.64407463722778702</v>
          </cell>
          <cell r="H602">
            <v>0.53428780243166696</v>
          </cell>
          <cell r="I602">
            <v>0.74069336784635254</v>
          </cell>
          <cell r="J602">
            <v>0.79547083073803393</v>
          </cell>
          <cell r="K602">
            <v>0.79545639018921543</v>
          </cell>
          <cell r="L602">
            <v>0.79546626504828888</v>
          </cell>
          <cell r="M602">
            <v>0.69477976682198994</v>
          </cell>
          <cell r="N602">
            <v>0.5815485122832933</v>
          </cell>
          <cell r="O602">
            <v>0.5391209074779737</v>
          </cell>
        </row>
        <row r="603">
          <cell r="A603" t="str">
            <v>RHES-SHCONBR2</v>
          </cell>
          <cell r="B603" t="str">
            <v>VAR_fout</v>
          </cell>
          <cell r="C603" t="str">
            <v>RHES-SHCON</v>
          </cell>
          <cell r="D603">
            <v>0.41001310940969765</v>
          </cell>
          <cell r="E603">
            <v>0.82066570662508709</v>
          </cell>
          <cell r="F603">
            <v>0.82056198499780819</v>
          </cell>
          <cell r="G603">
            <v>1.7485107221776304</v>
          </cell>
          <cell r="H603">
            <v>1.8945062346195765</v>
          </cell>
          <cell r="I603">
            <v>3.394347410294106</v>
          </cell>
          <cell r="J603">
            <v>3.3943128453592517</v>
          </cell>
          <cell r="K603">
            <v>3.7686983666159746</v>
          </cell>
          <cell r="L603">
            <v>4.668052842878196</v>
          </cell>
          <cell r="M603">
            <v>4.6680275784972283</v>
          </cell>
          <cell r="N603">
            <v>4.6679059149004507</v>
          </cell>
          <cell r="O603">
            <v>3.3736856934479262</v>
          </cell>
        </row>
        <row r="604">
          <cell r="A604" t="str">
            <v>RHES-SHCONBR2</v>
          </cell>
          <cell r="B604" t="str">
            <v>VAR_fin</v>
          </cell>
          <cell r="C604" t="str">
            <v>CON</v>
          </cell>
          <cell r="D604">
            <v>0.41001310940969765</v>
          </cell>
          <cell r="E604">
            <v>0.82066570662508709</v>
          </cell>
          <cell r="F604">
            <v>0.82056198499780819</v>
          </cell>
          <cell r="G604">
            <v>1.7485107221776304</v>
          </cell>
          <cell r="H604">
            <v>1.8945062346195765</v>
          </cell>
          <cell r="I604">
            <v>3.394347410294106</v>
          </cell>
          <cell r="J604">
            <v>3.3943128453592517</v>
          </cell>
          <cell r="K604">
            <v>3.7686983666159746</v>
          </cell>
          <cell r="L604">
            <v>4.668052842878196</v>
          </cell>
          <cell r="M604">
            <v>4.6680275784972283</v>
          </cell>
          <cell r="N604">
            <v>4.6679059149004507</v>
          </cell>
          <cell r="O604">
            <v>3.3736856934479262</v>
          </cell>
        </row>
        <row r="605">
          <cell r="A605" t="str">
            <v>RHES-SHCONBR2</v>
          </cell>
          <cell r="B605" t="str">
            <v>VAR_ncap</v>
          </cell>
          <cell r="C605" t="str">
            <v>-</v>
          </cell>
          <cell r="D605">
            <v>3.31494549840472E-2</v>
          </cell>
          <cell r="E605">
            <v>3.3149455364004897E-2</v>
          </cell>
          <cell r="F605">
            <v>5.7032538357475403E-8</v>
          </cell>
          <cell r="G605">
            <v>7.4963352913685999E-2</v>
          </cell>
          <cell r="H605">
            <v>1.17940930414325E-2</v>
          </cell>
          <cell r="I605">
            <v>0.12116826738810101</v>
          </cell>
          <cell r="J605">
            <v>2.08890482368918E-8</v>
          </cell>
          <cell r="K605">
            <v>6.2845714545917405E-2</v>
          </cell>
          <cell r="L605">
            <v>0.12647521385490601</v>
          </cell>
          <cell r="M605">
            <v>5.48486838827172E-2</v>
          </cell>
          <cell r="N605">
            <v>2.8654215575153099E-2</v>
          </cell>
          <cell r="O605">
            <v>1.0509080426247199E-8</v>
          </cell>
        </row>
        <row r="606">
          <cell r="A606" t="str">
            <v>RHES-SHCONBR2</v>
          </cell>
          <cell r="B606" t="str">
            <v>VAR_cap</v>
          </cell>
          <cell r="C606" t="str">
            <v>-</v>
          </cell>
          <cell r="D606">
            <v>3.31494549840472E-2</v>
          </cell>
          <cell r="E606">
            <v>6.6298910348052104E-2</v>
          </cell>
          <cell r="F606">
            <v>6.6298967380590504E-2</v>
          </cell>
          <cell r="G606">
            <v>0.14126232029427599</v>
          </cell>
          <cell r="H606">
            <v>0.15305641333570899</v>
          </cell>
          <cell r="I606">
            <v>0.27422468072381001</v>
          </cell>
          <cell r="J606">
            <v>0.274224701612858</v>
          </cell>
          <cell r="K606">
            <v>0.30446660347878601</v>
          </cell>
          <cell r="L606">
            <v>0.377133769172672</v>
          </cell>
          <cell r="M606">
            <v>0.37713199360212302</v>
          </cell>
          <cell r="N606">
            <v>0.377112219983263</v>
          </cell>
          <cell r="O606">
            <v>0.27282385925682301</v>
          </cell>
        </row>
        <row r="607">
          <cell r="A607" t="str">
            <v>ITOT-SWHCONBR4</v>
          </cell>
          <cell r="B607" t="str">
            <v>VAR_fout</v>
          </cell>
          <cell r="C607" t="str">
            <v>ITOT-ELS</v>
          </cell>
          <cell r="H607">
            <v>1.0408677490469365E-4</v>
          </cell>
          <cell r="I607">
            <v>1.0418681407874798E-4</v>
          </cell>
          <cell r="J607">
            <v>1.0430770116771433E-4</v>
          </cell>
          <cell r="K607">
            <v>6.8567601493164454E-3</v>
          </cell>
          <cell r="L607">
            <v>6.859291436332589E-3</v>
          </cell>
          <cell r="M607">
            <v>8.1786872511370838E-3</v>
          </cell>
          <cell r="N607">
            <v>8.2010290994772739E-3</v>
          </cell>
          <cell r="O607">
            <v>8.0852166888199049E-3</v>
          </cell>
        </row>
        <row r="608">
          <cell r="A608" t="str">
            <v>ITOT-SWHCONBR4</v>
          </cell>
          <cell r="B608" t="str">
            <v>VAR_fout</v>
          </cell>
          <cell r="C608" t="str">
            <v>ITOT-SWHC</v>
          </cell>
          <cell r="H608">
            <v>1.1185725270107724E-3</v>
          </cell>
          <cell r="I608">
            <v>1.1196476018396778E-3</v>
          </cell>
          <cell r="J608">
            <v>1.12094671958746E-3</v>
          </cell>
          <cell r="K608">
            <v>7.3686436479086195E-2</v>
          </cell>
          <cell r="L608">
            <v>7.3713639052293251E-2</v>
          </cell>
          <cell r="M608">
            <v>8.7892576886082957E-2</v>
          </cell>
          <cell r="N608">
            <v>8.8132674417962964E-2</v>
          </cell>
          <cell r="O608">
            <v>8.6888091895670122E-2</v>
          </cell>
        </row>
        <row r="609">
          <cell r="A609" t="str">
            <v>ITOT-SWHCONBR4</v>
          </cell>
          <cell r="B609" t="str">
            <v>VAR_fin</v>
          </cell>
          <cell r="C609" t="str">
            <v>CON</v>
          </cell>
          <cell r="H609">
            <v>1.2226593019154667E-3</v>
          </cell>
          <cell r="I609">
            <v>1.2238344159184243E-3</v>
          </cell>
          <cell r="J609">
            <v>1.2252544207551742E-3</v>
          </cell>
          <cell r="K609">
            <v>8.0543196628402633E-2</v>
          </cell>
          <cell r="L609">
            <v>8.0572930488625835E-2</v>
          </cell>
          <cell r="M609">
            <v>9.6071264137220044E-2</v>
          </cell>
          <cell r="N609">
            <v>9.633370351744025E-2</v>
          </cell>
          <cell r="O609">
            <v>9.4973308584489935E-2</v>
          </cell>
        </row>
        <row r="610">
          <cell r="A610" t="str">
            <v>ITOT-SWHCONBR4</v>
          </cell>
          <cell r="B610" t="str">
            <v>VAR_ncap</v>
          </cell>
          <cell r="C610" t="str">
            <v>-</v>
          </cell>
          <cell r="H610">
            <v>6.6153585127718794E-5</v>
          </cell>
          <cell r="I610">
            <v>9.9207446501013503E-8</v>
          </cell>
          <cell r="J610">
            <v>1.17110604814769E-7</v>
          </cell>
          <cell r="K610">
            <v>4.38070700464938E-3</v>
          </cell>
          <cell r="L610">
            <v>1.8838524695425E-6</v>
          </cell>
          <cell r="M610">
            <v>8.4297844945754798E-4</v>
          </cell>
          <cell r="N610">
            <v>3.6199404617271902E-3</v>
          </cell>
          <cell r="O610">
            <v>7.0315971248142701E-4</v>
          </cell>
        </row>
        <row r="611">
          <cell r="A611" t="str">
            <v>ITOT-SWHCONBR4</v>
          </cell>
          <cell r="B611" t="str">
            <v>VAR_cap</v>
          </cell>
          <cell r="C611" t="str">
            <v>-</v>
          </cell>
          <cell r="H611">
            <v>6.6153585127718794E-5</v>
          </cell>
          <cell r="I611">
            <v>6.6252792574219798E-5</v>
          </cell>
          <cell r="J611">
            <v>6.6369903179034601E-5</v>
          </cell>
          <cell r="K611">
            <v>4.3809233227006996E-3</v>
          </cell>
          <cell r="L611">
            <v>4.3827076947326798E-3</v>
          </cell>
          <cell r="M611">
            <v>5.2255693065764702E-3</v>
          </cell>
          <cell r="N611">
            <v>5.2401248065375803E-3</v>
          </cell>
          <cell r="O611">
            <v>5.1660786236661597E-3</v>
          </cell>
        </row>
        <row r="612">
          <cell r="A612" t="str">
            <v>D-ITOT_NKEV_GAS_ELC_CHP</v>
          </cell>
          <cell r="B612" t="str">
            <v>VAR_fout</v>
          </cell>
          <cell r="C612" t="str">
            <v>ITOT_ELC</v>
          </cell>
          <cell r="D612">
            <v>0.66869642047673161</v>
          </cell>
          <cell r="E612">
            <v>0.33611335289309702</v>
          </cell>
          <cell r="F612">
            <v>4.9162995687314782E-2</v>
          </cell>
          <cell r="G612">
            <v>0.2425640539673852</v>
          </cell>
          <cell r="H612">
            <v>2.3239056962215475E-2</v>
          </cell>
          <cell r="I612">
            <v>0.66463928131528527</v>
          </cell>
          <cell r="J612">
            <v>0.26504661610175223</v>
          </cell>
          <cell r="K612">
            <v>0.66650570306579715</v>
          </cell>
          <cell r="L612">
            <v>0.61959627967233688</v>
          </cell>
          <cell r="M612">
            <v>0.56176866018987304</v>
          </cell>
          <cell r="N612">
            <v>0.66155781357299859</v>
          </cell>
          <cell r="O612">
            <v>0.66018519975070755</v>
          </cell>
        </row>
        <row r="613">
          <cell r="A613" t="str">
            <v>D-ITOT_NKEV_GAS_ELC_CHP</v>
          </cell>
          <cell r="B613" t="str">
            <v>VAR_fout</v>
          </cell>
          <cell r="C613" t="str">
            <v>ELC5</v>
          </cell>
          <cell r="D613">
            <v>1.2654229733080296E-3</v>
          </cell>
          <cell r="E613">
            <v>7.7109897772413409E-4</v>
          </cell>
          <cell r="F613">
            <v>6.5982305491809321E-4</v>
          </cell>
          <cell r="G613">
            <v>1.3458526307263694E-3</v>
          </cell>
          <cell r="H613">
            <v>0.16877592874827857</v>
          </cell>
          <cell r="I613">
            <v>5.3316327774093671E-3</v>
          </cell>
          <cell r="J613">
            <v>0.40492353804652947</v>
          </cell>
          <cell r="K613">
            <v>3.4654273246332678E-3</v>
          </cell>
          <cell r="L613">
            <v>6.9478998912826202E-3</v>
          </cell>
          <cell r="M613">
            <v>6.7211344854889209E-3</v>
          </cell>
          <cell r="N613">
            <v>8.4141354763330439E-3</v>
          </cell>
          <cell r="O613">
            <v>9.7889235883788697E-3</v>
          </cell>
        </row>
        <row r="614">
          <cell r="A614" t="str">
            <v>D-ITOT_NKEV_GAS_ELC_CHP</v>
          </cell>
          <cell r="B614" t="str">
            <v>VAR_fin</v>
          </cell>
          <cell r="C614" t="str">
            <v>ITOT_NKEV_GAS_ELC_CHP</v>
          </cell>
          <cell r="D614">
            <v>0.66996184345003928</v>
          </cell>
          <cell r="E614">
            <v>0.33688445187082094</v>
          </cell>
          <cell r="F614">
            <v>4.9820953311730316E-2</v>
          </cell>
          <cell r="G614">
            <v>0.24390990659811176</v>
          </cell>
          <cell r="H614">
            <v>0.19201498571049402</v>
          </cell>
          <cell r="I614">
            <v>0.66997091409269482</v>
          </cell>
          <cell r="J614">
            <v>0.66997015414828143</v>
          </cell>
          <cell r="K614">
            <v>0.66997113039043044</v>
          </cell>
          <cell r="L614">
            <v>0.62654417956361919</v>
          </cell>
          <cell r="M614">
            <v>0.56848979467536165</v>
          </cell>
          <cell r="N614">
            <v>0.66997194904933088</v>
          </cell>
          <cell r="O614">
            <v>0.66997412333908657</v>
          </cell>
        </row>
        <row r="615">
          <cell r="A615" t="str">
            <v>SCOM-SHELCBR</v>
          </cell>
          <cell r="B615" t="str">
            <v>VAR_fout</v>
          </cell>
          <cell r="C615" t="str">
            <v>SCOM-SHAELCB</v>
          </cell>
          <cell r="D615">
            <v>2.3940352713913331</v>
          </cell>
          <cell r="E615">
            <v>0.2865167117174095</v>
          </cell>
          <cell r="F615">
            <v>2.2864347999014449</v>
          </cell>
          <cell r="G615">
            <v>1.801709041665069</v>
          </cell>
          <cell r="H615">
            <v>1.5222393393095102</v>
          </cell>
          <cell r="I615">
            <v>1.2849332175385877</v>
          </cell>
          <cell r="J615">
            <v>1.0182884658227362</v>
          </cell>
          <cell r="K615">
            <v>1.7341012954133312</v>
          </cell>
          <cell r="L615">
            <v>1.7102717480466598</v>
          </cell>
          <cell r="M615">
            <v>1.7213563819179387</v>
          </cell>
          <cell r="N615">
            <v>0.72596220574719894</v>
          </cell>
          <cell r="O615">
            <v>0.72622799840730068</v>
          </cell>
        </row>
        <row r="616">
          <cell r="A616" t="str">
            <v>SCOM-SHELCBR</v>
          </cell>
          <cell r="B616" t="str">
            <v>VAR_fin</v>
          </cell>
          <cell r="C616" t="str">
            <v>SCOM_ELC</v>
          </cell>
          <cell r="D616">
            <v>2.6236002974151655</v>
          </cell>
          <cell r="E616">
            <v>0.31313301827039297</v>
          </cell>
          <cell r="F616">
            <v>2.4886365168995321</v>
          </cell>
          <cell r="G616">
            <v>1.9477935585568291</v>
          </cell>
          <cell r="H616">
            <v>1.6346194247618897</v>
          </cell>
          <cell r="I616">
            <v>1.3705954320411615</v>
          </cell>
          <cell r="J616">
            <v>1.0789811558386617</v>
          </cell>
          <cell r="K616">
            <v>1.8253697846456123</v>
          </cell>
          <cell r="L616">
            <v>1.8002860505754319</v>
          </cell>
          <cell r="M616">
            <v>1.8119540862294066</v>
          </cell>
          <cell r="N616">
            <v>0.76417074289178866</v>
          </cell>
          <cell r="O616">
            <v>0.764450524639264</v>
          </cell>
        </row>
        <row r="617">
          <cell r="A617" t="str">
            <v>SCOM-SHELCBR</v>
          </cell>
          <cell r="B617" t="str">
            <v>VAR_ncap</v>
          </cell>
          <cell r="C617" t="str">
            <v>-</v>
          </cell>
          <cell r="D617">
            <v>3.1122205597676302E-7</v>
          </cell>
          <cell r="E617">
            <v>4.3421245460876801E-7</v>
          </cell>
          <cell r="F617">
            <v>0.12759991619123201</v>
          </cell>
          <cell r="G617">
            <v>9.6089777574552196E-6</v>
          </cell>
          <cell r="H617">
            <v>3.9122818473873403E-2</v>
          </cell>
          <cell r="I617">
            <v>8.5617948295417204E-2</v>
          </cell>
          <cell r="J617">
            <v>2.1425814408174999E-6</v>
          </cell>
          <cell r="K617">
            <v>9.9516129810175394E-2</v>
          </cell>
          <cell r="L617">
            <v>7.0374564206482096E-2</v>
          </cell>
          <cell r="M617">
            <v>1.86538698049027E-2</v>
          </cell>
          <cell r="N617">
            <v>9.8809865553919606E-6</v>
          </cell>
          <cell r="O617">
            <v>6.2836379247107998E-2</v>
          </cell>
        </row>
        <row r="618">
          <cell r="A618" t="str">
            <v>SCOM-SHELCBR</v>
          </cell>
          <cell r="B618" t="str">
            <v>VAR_cap</v>
          </cell>
          <cell r="C618" t="str">
            <v>-</v>
          </cell>
          <cell r="D618">
            <v>0.18498835957349799</v>
          </cell>
          <cell r="E618">
            <v>4.9079473269186602E-2</v>
          </cell>
          <cell r="F618">
            <v>0.17667921784524501</v>
          </cell>
          <cell r="G618">
            <v>0.17668805256985001</v>
          </cell>
          <cell r="H618">
            <v>0.17945809932473208</v>
          </cell>
          <cell r="I618">
            <v>0.1515429514129806</v>
          </cell>
          <cell r="J618">
            <v>0.12038298626361221</v>
          </cell>
          <cell r="K618">
            <v>0.18513357412782092</v>
          </cell>
          <cell r="L618">
            <v>0.1830462177476917</v>
          </cell>
          <cell r="M618">
            <v>0.18854290472740318</v>
          </cell>
          <cell r="N618">
            <v>8.4351153764947687E-2</v>
          </cell>
          <cell r="O618">
            <v>8.1497887212009137E-2</v>
          </cell>
        </row>
        <row r="619">
          <cell r="A619" t="str">
            <v>RHES-SHCONBR3</v>
          </cell>
          <cell r="B619" t="str">
            <v>VAR_fout</v>
          </cell>
          <cell r="C619" t="str">
            <v>RHES-SHCON</v>
          </cell>
          <cell r="D619">
            <v>0.45233489686438333</v>
          </cell>
          <cell r="E619">
            <v>1.1304503496723395</v>
          </cell>
          <cell r="F619">
            <v>1.1303329973805927</v>
          </cell>
          <cell r="G619">
            <v>1.1303975228595642</v>
          </cell>
          <cell r="H619">
            <v>1.1304027587912844</v>
          </cell>
          <cell r="I619">
            <v>1.1304140227071635</v>
          </cell>
          <cell r="J619">
            <v>1.1303946240794771</v>
          </cell>
          <cell r="K619">
            <v>0.61201264430058322</v>
          </cell>
          <cell r="L619">
            <v>2.1326890473525006E-4</v>
          </cell>
          <cell r="M619">
            <v>2.222373917237951E-4</v>
          </cell>
          <cell r="N619">
            <v>2.1723325439887469E-4</v>
          </cell>
          <cell r="O619">
            <v>2.1967311992861192E-4</v>
          </cell>
        </row>
        <row r="620">
          <cell r="A620" t="str">
            <v>RHES-SHCONBR3</v>
          </cell>
          <cell r="B620" t="str">
            <v>VAR_fin</v>
          </cell>
          <cell r="C620" t="str">
            <v>CON</v>
          </cell>
          <cell r="D620">
            <v>0.45233489686438333</v>
          </cell>
          <cell r="E620">
            <v>1.1304503496723395</v>
          </cell>
          <cell r="F620">
            <v>1.1303329973805927</v>
          </cell>
          <cell r="G620">
            <v>1.1303975228595642</v>
          </cell>
          <cell r="H620">
            <v>1.1304027587912844</v>
          </cell>
          <cell r="I620">
            <v>1.1304140227071635</v>
          </cell>
          <cell r="J620">
            <v>1.1303946240794771</v>
          </cell>
          <cell r="K620">
            <v>0.61201264430058322</v>
          </cell>
          <cell r="L620">
            <v>2.1326890473525006E-4</v>
          </cell>
          <cell r="M620">
            <v>2.222373917237951E-4</v>
          </cell>
          <cell r="N620">
            <v>2.1723325439887469E-4</v>
          </cell>
          <cell r="O620">
            <v>2.1967311992861192E-4</v>
          </cell>
        </row>
        <row r="621">
          <cell r="A621" t="str">
            <v>RHES-SHCONBR3</v>
          </cell>
          <cell r="B621" t="str">
            <v>VAR_ncap</v>
          </cell>
          <cell r="C621" t="str">
            <v>-</v>
          </cell>
          <cell r="D621">
            <v>3.6571610299074797E-2</v>
          </cell>
          <cell r="E621">
            <v>5.4754088565829598E-2</v>
          </cell>
          <cell r="G621">
            <v>1.17230049294008E-8</v>
          </cell>
          <cell r="I621">
            <v>1.30525753161767E-8</v>
          </cell>
          <cell r="K621">
            <v>8.2765557994201794E-8</v>
          </cell>
          <cell r="L621">
            <v>1.6863693014568099E-5</v>
          </cell>
          <cell r="M621">
            <v>1.6092632238666699E-7</v>
          </cell>
          <cell r="N621">
            <v>1.8620095786512E-7</v>
          </cell>
          <cell r="O621">
            <v>1.08393563161072E-8</v>
          </cell>
        </row>
        <row r="622">
          <cell r="A622" t="str">
            <v>RHES-SHCONBR3</v>
          </cell>
          <cell r="B622" t="str">
            <v>VAR_cap</v>
          </cell>
          <cell r="C622" t="str">
            <v>-</v>
          </cell>
          <cell r="D622">
            <v>3.6571610299074797E-2</v>
          </cell>
          <cell r="E622">
            <v>9.1325698864904395E-2</v>
          </cell>
          <cell r="F622">
            <v>9.1325698864904395E-2</v>
          </cell>
          <cell r="G622">
            <v>9.1325710587909295E-2</v>
          </cell>
          <cell r="H622">
            <v>9.1325710587909295E-2</v>
          </cell>
          <cell r="I622">
            <v>9.1325723640484593E-2</v>
          </cell>
          <cell r="J622">
            <v>9.1325723640484593E-2</v>
          </cell>
          <cell r="K622">
            <v>4.9444368020968799E-2</v>
          </cell>
          <cell r="L622">
            <v>1.6968088832555099E-5</v>
          </cell>
          <cell r="M622">
            <v>1.7120437470265199E-5</v>
          </cell>
          <cell r="N622">
            <v>1.7304595047859299E-5</v>
          </cell>
          <cell r="O622">
            <v>1.73044252091302E-5</v>
          </cell>
        </row>
        <row r="623">
          <cell r="A623" t="str">
            <v>ITOT-SWHCONBR5</v>
          </cell>
          <cell r="B623" t="str">
            <v>VAR_fout</v>
          </cell>
          <cell r="C623" t="str">
            <v>ITOT-ELS</v>
          </cell>
          <cell r="H623">
            <v>8.3433410205772615E-5</v>
          </cell>
          <cell r="I623">
            <v>8.3997907043384685E-5</v>
          </cell>
          <cell r="J623">
            <v>8.4370833105160102E-5</v>
          </cell>
          <cell r="K623">
            <v>1.2727161258499798E-4</v>
          </cell>
          <cell r="L623">
            <v>1.2680631944742333E-4</v>
          </cell>
          <cell r="M623">
            <v>1.7910038202344748E-4</v>
          </cell>
          <cell r="N623">
            <v>1.4990507512034504E-4</v>
          </cell>
          <cell r="O623">
            <v>2.8896897402485764E-4</v>
          </cell>
        </row>
        <row r="624">
          <cell r="A624" t="str">
            <v>ITOT-SWHCONBR5</v>
          </cell>
          <cell r="B624" t="str">
            <v>VAR_fout</v>
          </cell>
          <cell r="C624" t="str">
            <v>ITOT-SWHC</v>
          </cell>
          <cell r="H624">
            <v>4.0923057117609401E-4</v>
          </cell>
          <cell r="I624">
            <v>4.1199935843665733E-4</v>
          </cell>
          <cell r="J624">
            <v>4.1382851470499649E-4</v>
          </cell>
          <cell r="K624">
            <v>6.2425153885245044E-4</v>
          </cell>
          <cell r="L624">
            <v>6.2196933348670526E-4</v>
          </cell>
          <cell r="M624">
            <v>8.7846525094141493E-4</v>
          </cell>
          <cell r="N624">
            <v>7.3526587685192877E-4</v>
          </cell>
          <cell r="O624">
            <v>1.4173571234917641E-3</v>
          </cell>
        </row>
        <row r="625">
          <cell r="A625" t="str">
            <v>ITOT-SWHCONBR5</v>
          </cell>
          <cell r="B625" t="str">
            <v>VAR_fin</v>
          </cell>
          <cell r="C625" t="str">
            <v>CON</v>
          </cell>
          <cell r="H625">
            <v>4.9266398138186635E-4</v>
          </cell>
          <cell r="I625">
            <v>4.9599726548004255E-4</v>
          </cell>
          <cell r="J625">
            <v>4.9819934781015715E-4</v>
          </cell>
          <cell r="K625">
            <v>7.5152315143744758E-4</v>
          </cell>
          <cell r="L625">
            <v>7.4877565293412867E-4</v>
          </cell>
          <cell r="M625">
            <v>1.0575656329648608E-3</v>
          </cell>
          <cell r="N625">
            <v>8.8517095197227424E-4</v>
          </cell>
          <cell r="O625">
            <v>1.7063260975166226E-3</v>
          </cell>
        </row>
        <row r="626">
          <cell r="A626" t="str">
            <v>ITOT-SWHCONBR5</v>
          </cell>
          <cell r="B626" t="str">
            <v>VAR_ncap</v>
          </cell>
          <cell r="C626" t="str">
            <v>-</v>
          </cell>
          <cell r="H626">
            <v>2.65660383287953E-5</v>
          </cell>
          <cell r="I626">
            <v>1.2426179161845601E-7</v>
          </cell>
          <cell r="J626">
            <v>1.54512041493307E-7</v>
          </cell>
          <cell r="K626">
            <v>4.0025464705866802E-5</v>
          </cell>
          <cell r="L626">
            <v>4.0516833573936301E-7</v>
          </cell>
          <cell r="M626">
            <v>1.6532685914735898E-5</v>
          </cell>
          <cell r="N626">
            <v>2.4070988593799099E-5</v>
          </cell>
          <cell r="O626">
            <v>5.1621074795379497E-5</v>
          </cell>
        </row>
        <row r="627">
          <cell r="A627" t="str">
            <v>ITOT-SWHCONBR5</v>
          </cell>
          <cell r="B627" t="str">
            <v>VAR_cap</v>
          </cell>
          <cell r="C627" t="str">
            <v>-</v>
          </cell>
          <cell r="H627">
            <v>2.65660383287953E-5</v>
          </cell>
          <cell r="I627">
            <v>2.66903001204137E-5</v>
          </cell>
          <cell r="J627">
            <v>2.6844812161907099E-5</v>
          </cell>
          <cell r="K627">
            <v>4.0304238538978601E-5</v>
          </cell>
          <cell r="L627">
            <v>4.0583766274961697E-5</v>
          </cell>
          <cell r="M627">
            <v>5.6963318956342E-5</v>
          </cell>
          <cell r="N627">
            <v>4.7969786223072203E-5</v>
          </cell>
          <cell r="O627">
            <v>9.2224749303914506E-5</v>
          </cell>
        </row>
        <row r="628">
          <cell r="A628" t="str">
            <v>RHES-SHSTG-ELC</v>
          </cell>
          <cell r="B628" t="str">
            <v>VAR_fout</v>
          </cell>
          <cell r="C628" t="str">
            <v>RHES-SHAELCB</v>
          </cell>
          <cell r="D628">
            <v>9.3924540699261897E-8</v>
          </cell>
          <cell r="E628">
            <v>0.68488047475771185</v>
          </cell>
          <cell r="F628">
            <v>0.62908551867600837</v>
          </cell>
          <cell r="G628">
            <v>0.57290415514634818</v>
          </cell>
          <cell r="H628">
            <v>0.21550324719787953</v>
          </cell>
          <cell r="I628">
            <v>0.14943169371519571</v>
          </cell>
          <cell r="J628">
            <v>0.14161186870357162</v>
          </cell>
          <cell r="K628">
            <v>0.30678632552814272</v>
          </cell>
          <cell r="L628">
            <v>0.32035442431396988</v>
          </cell>
          <cell r="M628">
            <v>0.27528828730759991</v>
          </cell>
          <cell r="N628">
            <v>0.26582751557395989</v>
          </cell>
          <cell r="O628">
            <v>0.16832473954642255</v>
          </cell>
        </row>
        <row r="629">
          <cell r="A629" t="str">
            <v>RHES-SHSTG-ELC</v>
          </cell>
          <cell r="B629" t="str">
            <v>VAR_fin</v>
          </cell>
          <cell r="C629" t="str">
            <v>RHES-SHAELCB</v>
          </cell>
          <cell r="D629">
            <v>1.83010709695863E-7</v>
          </cell>
          <cell r="E629">
            <v>0.68490404040602859</v>
          </cell>
          <cell r="F629">
            <v>0.62911073607653578</v>
          </cell>
          <cell r="G629">
            <v>0.572927021698727</v>
          </cell>
          <cell r="H629">
            <v>0.21551059954265292</v>
          </cell>
          <cell r="I629">
            <v>0.14943772430833388</v>
          </cell>
          <cell r="J629">
            <v>0.14161702598128167</v>
          </cell>
          <cell r="K629">
            <v>0.30679801428506792</v>
          </cell>
          <cell r="L629">
            <v>0.32036580442140172</v>
          </cell>
          <cell r="M629">
            <v>0.2752994898983504</v>
          </cell>
          <cell r="N629">
            <v>0.26583868993725573</v>
          </cell>
          <cell r="O629">
            <v>0.16833233527466779</v>
          </cell>
        </row>
        <row r="630">
          <cell r="A630" t="str">
            <v>RHES-SHSTG-ELC</v>
          </cell>
          <cell r="B630" t="str">
            <v>VAR_ncap</v>
          </cell>
          <cell r="C630" t="str">
            <v>-</v>
          </cell>
          <cell r="D630">
            <v>2.8727011237036299E-3</v>
          </cell>
          <cell r="E630">
            <v>5.8148387155649302E-2</v>
          </cell>
          <cell r="F630">
            <v>9.1479545120783002E-6</v>
          </cell>
          <cell r="G630">
            <v>9.8126568335594294E-6</v>
          </cell>
          <cell r="H630">
            <v>2.5627118171342199E-5</v>
          </cell>
          <cell r="I630">
            <v>1.3025900116278201E-2</v>
          </cell>
          <cell r="J630">
            <v>2.3011235789990601E-5</v>
          </cell>
          <cell r="K630">
            <v>1.73523794195138E-2</v>
          </cell>
          <cell r="L630">
            <v>1.0758182058168E-2</v>
          </cell>
          <cell r="M630">
            <v>4.0229603565333398E-4</v>
          </cell>
          <cell r="N630">
            <v>1.6991773283196902E-2</v>
          </cell>
          <cell r="O630">
            <v>8.7711118958835497E-4</v>
          </cell>
        </row>
        <row r="631">
          <cell r="A631" t="str">
            <v>RHES-SHSTG-ELC</v>
          </cell>
          <cell r="B631" t="str">
            <v>VAR_cap</v>
          </cell>
          <cell r="C631" t="str">
            <v>-</v>
          </cell>
          <cell r="D631">
            <v>2.8727011237036299E-3</v>
          </cell>
          <cell r="E631">
            <v>6.1018090063363672E-2</v>
          </cell>
          <cell r="F631">
            <v>6.1017983592543644E-2</v>
          </cell>
          <cell r="G631">
            <v>6.1018026744709603E-2</v>
          </cell>
          <cell r="H631">
            <v>1.8048128534146501E-2</v>
          </cell>
          <cell r="I631">
            <v>1.3052914046348075E-2</v>
          </cell>
          <cell r="J631">
            <v>1.305290759310195E-2</v>
          </cell>
          <cell r="K631">
            <v>3.0362428537691125E-2</v>
          </cell>
          <cell r="L631">
            <v>3.0082946582710143E-2</v>
          </cell>
          <cell r="M631">
            <v>2.8419306484455266E-2</v>
          </cell>
          <cell r="N631">
            <v>2.7721303990802221E-2</v>
          </cell>
          <cell r="O631">
            <v>1.8193064064259398E-2</v>
          </cell>
        </row>
        <row r="632">
          <cell r="A632" t="str">
            <v>RHES-SHCONBR4</v>
          </cell>
          <cell r="B632" t="str">
            <v>VAR_fout</v>
          </cell>
          <cell r="C632" t="str">
            <v>RHES-SHCON</v>
          </cell>
          <cell r="E632">
            <v>0.42669170751043756</v>
          </cell>
          <cell r="F632">
            <v>0.42661420567803893</v>
          </cell>
          <cell r="G632">
            <v>0.42665373102689846</v>
          </cell>
          <cell r="H632">
            <v>0.42665599737927806</v>
          </cell>
          <cell r="I632">
            <v>0.42666472340566747</v>
          </cell>
          <cell r="J632">
            <v>0.42665389621038918</v>
          </cell>
          <cell r="K632">
            <v>0.2879444111270642</v>
          </cell>
          <cell r="L632">
            <v>1.1197858887959345E-4</v>
          </cell>
          <cell r="M632">
            <v>1.2274923451510185E-4</v>
          </cell>
          <cell r="N632">
            <v>1.1890506995760624E-4</v>
          </cell>
          <cell r="O632">
            <v>1.2187396298308497E-4</v>
          </cell>
        </row>
        <row r="633">
          <cell r="A633" t="str">
            <v>RHES-SHCONBR4</v>
          </cell>
          <cell r="B633" t="str">
            <v>VAR_fin</v>
          </cell>
          <cell r="C633" t="str">
            <v>CON</v>
          </cell>
          <cell r="E633">
            <v>0.42669170751043756</v>
          </cell>
          <cell r="F633">
            <v>0.42661420567803893</v>
          </cell>
          <cell r="G633">
            <v>0.42665373102689846</v>
          </cell>
          <cell r="H633">
            <v>0.42665599737927806</v>
          </cell>
          <cell r="I633">
            <v>0.42666472340566747</v>
          </cell>
          <cell r="J633">
            <v>0.42665389621038918</v>
          </cell>
          <cell r="K633">
            <v>0.2879444111270642</v>
          </cell>
          <cell r="L633">
            <v>1.1197858887959345E-4</v>
          </cell>
          <cell r="M633">
            <v>1.2274923451510185E-4</v>
          </cell>
          <cell r="N633">
            <v>1.1890506995760624E-4</v>
          </cell>
          <cell r="O633">
            <v>1.2187396298308497E-4</v>
          </cell>
        </row>
        <row r="634">
          <cell r="A634" t="str">
            <v>RHES-SHCONBR4</v>
          </cell>
          <cell r="B634" t="str">
            <v>VAR_ncap</v>
          </cell>
          <cell r="C634" t="str">
            <v>-</v>
          </cell>
          <cell r="E634">
            <v>3.4470599483892299E-2</v>
          </cell>
          <cell r="K634">
            <v>5.9450655311736302E-8</v>
          </cell>
          <cell r="L634">
            <v>8.7246784646225907E-6</v>
          </cell>
          <cell r="M634">
            <v>2.91164414193932E-7</v>
          </cell>
          <cell r="N634">
            <v>2.7771215791811601E-7</v>
          </cell>
          <cell r="O634">
            <v>1.1368431633350299E-8</v>
          </cell>
        </row>
        <row r="635">
          <cell r="A635" t="str">
            <v>RHES-SHCONBR4</v>
          </cell>
          <cell r="B635" t="str">
            <v>VAR_cap</v>
          </cell>
          <cell r="C635" t="str">
            <v>-</v>
          </cell>
          <cell r="E635">
            <v>3.4470599483892299E-2</v>
          </cell>
          <cell r="F635">
            <v>3.4470599483892299E-2</v>
          </cell>
          <cell r="G635">
            <v>3.4470599483892299E-2</v>
          </cell>
          <cell r="H635">
            <v>3.4470599483892299E-2</v>
          </cell>
          <cell r="I635">
            <v>3.4470599483892299E-2</v>
          </cell>
          <cell r="J635">
            <v>3.4470599483892299E-2</v>
          </cell>
          <cell r="K635">
            <v>2.3262985939913002E-2</v>
          </cell>
          <cell r="L635">
            <v>8.7841291199343194E-6</v>
          </cell>
          <cell r="M635">
            <v>9.0752935341282601E-6</v>
          </cell>
          <cell r="N635">
            <v>9.3530056920463708E-6</v>
          </cell>
          <cell r="O635">
            <v>9.3643741236797193E-6</v>
          </cell>
        </row>
        <row r="636">
          <cell r="A636" t="str">
            <v>ITOT-SWHCONBR6</v>
          </cell>
          <cell r="B636" t="str">
            <v>VAR_fout</v>
          </cell>
          <cell r="C636" t="str">
            <v>ITOT-SWHC</v>
          </cell>
          <cell r="I636">
            <v>1.4136793692080422E-4</v>
          </cell>
          <cell r="J636">
            <v>1.4188832741946519E-4</v>
          </cell>
          <cell r="K636">
            <v>4.902147479848134E-4</v>
          </cell>
          <cell r="L636">
            <v>3.7705202613812401E-4</v>
          </cell>
          <cell r="M636">
            <v>5.8704852876110289E-4</v>
          </cell>
          <cell r="N636">
            <v>4.8303139066585685E-4</v>
          </cell>
          <cell r="O636">
            <v>1.0146813196548485E-3</v>
          </cell>
        </row>
        <row r="637">
          <cell r="A637" t="str">
            <v>ITOT-SWHCONBR6</v>
          </cell>
          <cell r="B637" t="str">
            <v>VAR_fin</v>
          </cell>
          <cell r="C637" t="str">
            <v>CON</v>
          </cell>
          <cell r="I637">
            <v>1.4136793692080422E-4</v>
          </cell>
          <cell r="J637">
            <v>1.4188832741946519E-4</v>
          </cell>
          <cell r="K637">
            <v>4.902147479848134E-4</v>
          </cell>
          <cell r="L637">
            <v>3.7705202613812401E-4</v>
          </cell>
          <cell r="M637">
            <v>5.8704852876110289E-4</v>
          </cell>
          <cell r="N637">
            <v>4.8303139066585685E-4</v>
          </cell>
          <cell r="O637">
            <v>1.0146813196548485E-3</v>
          </cell>
        </row>
        <row r="638">
          <cell r="A638" t="str">
            <v>ITOT-SWHCONBR6</v>
          </cell>
          <cell r="B638" t="str">
            <v>VAR_ncap</v>
          </cell>
          <cell r="C638" t="str">
            <v>-</v>
          </cell>
          <cell r="I638">
            <v>7.1909184360108196E-6</v>
          </cell>
          <cell r="J638">
            <v>1.58465656464046E-7</v>
          </cell>
          <cell r="K638">
            <v>1.8728495120709102E-5</v>
          </cell>
          <cell r="L638">
            <v>3.7990834312663099E-7</v>
          </cell>
          <cell r="M638">
            <v>1.22562857142381E-5</v>
          </cell>
          <cell r="N638">
            <v>1.02573335298722E-5</v>
          </cell>
          <cell r="O638">
            <v>3.2080156226625899E-5</v>
          </cell>
        </row>
        <row r="639">
          <cell r="A639" t="str">
            <v>ITOT-SWHCONBR6</v>
          </cell>
          <cell r="B639" t="str">
            <v>VAR_cap</v>
          </cell>
          <cell r="C639" t="str">
            <v>-</v>
          </cell>
          <cell r="I639">
            <v>7.1909184360108196E-6</v>
          </cell>
          <cell r="J639">
            <v>7.3493840924748702E-6</v>
          </cell>
          <cell r="K639">
            <v>2.6077879213183999E-5</v>
          </cell>
          <cell r="L639">
            <v>2.0350787086801402E-5</v>
          </cell>
          <cell r="M639">
            <v>3.1364689178073801E-5</v>
          </cell>
          <cell r="N639">
            <v>2.60903185169553E-5</v>
          </cell>
          <cell r="O639">
            <v>5.45937754707362E-5</v>
          </cell>
        </row>
        <row r="640">
          <cell r="A640" t="str">
            <v>RHNM-SHNGAHP</v>
          </cell>
          <cell r="B640" t="str">
            <v>VAR_fout</v>
          </cell>
          <cell r="C640" t="str">
            <v>CO2_R</v>
          </cell>
          <cell r="F640">
            <v>6.5370730569833405E-2</v>
          </cell>
          <cell r="G640">
            <v>6.7476497416478098E-2</v>
          </cell>
          <cell r="H640">
            <v>50.652234748278197</v>
          </cell>
          <cell r="I640">
            <v>88.182846357105106</v>
          </cell>
          <cell r="J640">
            <v>84.834824924767005</v>
          </cell>
          <cell r="K640">
            <v>36.997323467887597</v>
          </cell>
          <cell r="L640">
            <v>4.4855552151822603E-2</v>
          </cell>
          <cell r="M640">
            <v>2.83251092569233E-2</v>
          </cell>
          <cell r="N640">
            <v>2.8141174225462001E-2</v>
          </cell>
          <cell r="O640">
            <v>2.82510863326868E-2</v>
          </cell>
        </row>
        <row r="641">
          <cell r="A641" t="str">
            <v>RHNM-SHNGAHP</v>
          </cell>
          <cell r="B641" t="str">
            <v>VAR_fout</v>
          </cell>
          <cell r="C641" t="str">
            <v>RHNM-SHANGAH</v>
          </cell>
          <cell r="F641">
            <v>2.3181110131146633E-3</v>
          </cell>
          <cell r="G641">
            <v>2.4884949401821664E-3</v>
          </cell>
          <cell r="H641">
            <v>1.9308919274609593</v>
          </cell>
          <cell r="I641">
            <v>3.4710269310775463</v>
          </cell>
          <cell r="J641">
            <v>3.4294929224905832</v>
          </cell>
          <cell r="K641">
            <v>1.5349953353698058</v>
          </cell>
          <cell r="L641">
            <v>1.8610282275756175E-3</v>
          </cell>
          <cell r="M641">
            <v>1.1751907032127777E-3</v>
          </cell>
          <cell r="N641">
            <v>1.167559356162784E-3</v>
          </cell>
          <cell r="O641">
            <v>1.1721195393348774E-3</v>
          </cell>
        </row>
        <row r="642">
          <cell r="A642" t="str">
            <v>RHNM-SHNGAHP</v>
          </cell>
          <cell r="B642" t="str">
            <v>VAR_fin</v>
          </cell>
          <cell r="C642" t="str">
            <v>RNGA</v>
          </cell>
          <cell r="F642">
            <v>1.1590555065573323E-3</v>
          </cell>
          <cell r="G642">
            <v>1.1963917981645039E-3</v>
          </cell>
          <cell r="H642">
            <v>0.8980892685864923</v>
          </cell>
          <cell r="I642">
            <v>1.5635256446295236</v>
          </cell>
          <cell r="J642">
            <v>1.50416356249587</v>
          </cell>
          <cell r="K642">
            <v>0.65598091255119995</v>
          </cell>
          <cell r="L642">
            <v>7.9531120836564791E-4</v>
          </cell>
          <cell r="M642">
            <v>5.0221824923622988E-4</v>
          </cell>
          <cell r="N642">
            <v>4.9895698981315575E-4</v>
          </cell>
          <cell r="O642">
            <v>5.0090578604054575E-4</v>
          </cell>
        </row>
        <row r="643">
          <cell r="A643" t="str">
            <v>RHNM-SHNGAHP</v>
          </cell>
          <cell r="B643" t="str">
            <v>VAR_fin</v>
          </cell>
          <cell r="C643" t="str">
            <v>RHNMELCHPC</v>
          </cell>
          <cell r="F643">
            <v>2.3181110131146633E-3</v>
          </cell>
          <cell r="G643">
            <v>2.4884949401821664E-3</v>
          </cell>
          <cell r="H643">
            <v>1.9308919274609593</v>
          </cell>
          <cell r="I643">
            <v>3.4710269310775463</v>
          </cell>
          <cell r="J643">
            <v>3.4294929224905832</v>
          </cell>
          <cell r="K643">
            <v>1.5349953353698058</v>
          </cell>
          <cell r="L643">
            <v>1.8610282275756175E-3</v>
          </cell>
          <cell r="M643">
            <v>1.1751907032127777E-3</v>
          </cell>
          <cell r="N643">
            <v>1.167559356162784E-3</v>
          </cell>
          <cell r="O643">
            <v>1.1721195393348774E-3</v>
          </cell>
        </row>
        <row r="644">
          <cell r="A644" t="str">
            <v>RHNM-SHNGAHP</v>
          </cell>
          <cell r="B644" t="str">
            <v>VAR_ncap</v>
          </cell>
          <cell r="C644" t="str">
            <v>-</v>
          </cell>
          <cell r="E644">
            <v>1.9430263827847799E-7</v>
          </cell>
          <cell r="F644">
            <v>1.89167021205784E-4</v>
          </cell>
          <cell r="G644">
            <v>1.00367907221514E-5</v>
          </cell>
          <cell r="H644">
            <v>0.14969775785575701</v>
          </cell>
          <cell r="I644">
            <v>0.11968916398564</v>
          </cell>
          <cell r="J644">
            <v>1.88903099112265E-7</v>
          </cell>
          <cell r="K644">
            <v>1.9462921079108E-7</v>
          </cell>
          <cell r="L644">
            <v>2.01266756078801E-7</v>
          </cell>
          <cell r="M644">
            <v>1.3002165964285501E-4</v>
          </cell>
          <cell r="N644">
            <v>1.2260058601017499E-6</v>
          </cell>
          <cell r="O644">
            <v>2.62049943536686E-5</v>
          </cell>
        </row>
        <row r="645">
          <cell r="A645" t="str">
            <v>RHNM-SHNGAHP</v>
          </cell>
          <cell r="B645" t="str">
            <v>VAR_cap</v>
          </cell>
          <cell r="C645" t="str">
            <v>-</v>
          </cell>
          <cell r="E645">
            <v>1.9430263827847799E-7</v>
          </cell>
          <cell r="F645">
            <v>1.89331967368942E-4</v>
          </cell>
          <cell r="G645">
            <v>1.9935049482061509E-4</v>
          </cell>
          <cell r="H645">
            <v>0.14989691958393639</v>
          </cell>
          <cell r="I645">
            <v>0.26943463182891791</v>
          </cell>
          <cell r="J645">
            <v>0.26938697660590832</v>
          </cell>
          <cell r="K645">
            <v>0.11968934567621146</v>
          </cell>
          <cell r="L645">
            <v>2.5494883719439851E-4</v>
          </cell>
          <cell r="M645">
            <v>1.3024604755428732E-4</v>
          </cell>
          <cell r="N645">
            <v>1.3123352914587593E-4</v>
          </cell>
          <cell r="O645">
            <v>1.5725457487718159E-4</v>
          </cell>
        </row>
        <row r="646">
          <cell r="A646" t="str">
            <v>D-SCOM_KEV_WOD_ELC_CHP</v>
          </cell>
          <cell r="B646" t="str">
            <v>VAR_fout</v>
          </cell>
          <cell r="C646" t="str">
            <v>ELC5</v>
          </cell>
          <cell r="G646">
            <v>2.2945308992554722E-4</v>
          </cell>
          <cell r="H646">
            <v>1.2811556008474628E-4</v>
          </cell>
          <cell r="I646">
            <v>1.5953534420864329E-3</v>
          </cell>
          <cell r="J646">
            <v>2.779114074563356E-3</v>
          </cell>
          <cell r="K646">
            <v>2.8123656871003161E-3</v>
          </cell>
          <cell r="L646">
            <v>1.4631140520968691E-3</v>
          </cell>
          <cell r="M646">
            <v>4.4178447935858893E-4</v>
          </cell>
          <cell r="N646">
            <v>4.1099480406492058E-4</v>
          </cell>
          <cell r="O646">
            <v>7.2194652381860785E-4</v>
          </cell>
        </row>
        <row r="647">
          <cell r="A647" t="str">
            <v>D-SCOM_KEV_WOD_ELC_CHP</v>
          </cell>
          <cell r="B647" t="str">
            <v>VAR_fout</v>
          </cell>
          <cell r="C647" t="str">
            <v>SCOM_ELC</v>
          </cell>
          <cell r="G647">
            <v>7.7866559032661921E-5</v>
          </cell>
          <cell r="H647">
            <v>1.280806962575336E-4</v>
          </cell>
          <cell r="I647">
            <v>1.5953924247866691E-3</v>
          </cell>
          <cell r="J647">
            <v>2.7781420800248834E-3</v>
          </cell>
          <cell r="K647">
            <v>2.8122727334624767E-3</v>
          </cell>
          <cell r="L647">
            <v>1.4628678677972484E-3</v>
          </cell>
          <cell r="M647">
            <v>4.4179993478227886E-4</v>
          </cell>
          <cell r="N647">
            <v>4.1092302904323705E-4</v>
          </cell>
          <cell r="O647">
            <v>7.2203352701559584E-4</v>
          </cell>
        </row>
        <row r="648">
          <cell r="A648" t="str">
            <v>D-SCOM_KEV_WOD_ELC_CHP</v>
          </cell>
          <cell r="B648" t="str">
            <v>VAR_fin</v>
          </cell>
          <cell r="C648" t="str">
            <v>SCOM_KEV_WOD_ELC_CHP</v>
          </cell>
          <cell r="G648">
            <v>3.0662443959922852E-4</v>
          </cell>
          <cell r="H648">
            <v>2.5508759938586395E-4</v>
          </cell>
          <cell r="I648">
            <v>3.1899850796382537E-3</v>
          </cell>
          <cell r="J648">
            <v>5.5552700775452395E-3</v>
          </cell>
          <cell r="K648">
            <v>5.6219294712975239E-3</v>
          </cell>
          <cell r="L648">
            <v>2.9244106100906682E-3</v>
          </cell>
          <cell r="M648">
            <v>8.8061758830360938E-4</v>
          </cell>
          <cell r="N648">
            <v>8.1955211360106473E-4</v>
          </cell>
          <cell r="O648">
            <v>1.4399383221726319E-3</v>
          </cell>
        </row>
        <row r="649">
          <cell r="A649" t="str">
            <v>RHES-SHCONBR5</v>
          </cell>
          <cell r="B649" t="str">
            <v>VAR_fout</v>
          </cell>
          <cell r="C649" t="str">
            <v>RHES-SHCON</v>
          </cell>
          <cell r="E649">
            <v>2.1896355991759495E-4</v>
          </cell>
          <cell r="F649">
            <v>2.1881196827871921E-4</v>
          </cell>
          <cell r="G649">
            <v>2.116921024886393E-4</v>
          </cell>
          <cell r="H649">
            <v>2.1505891688742857E-4</v>
          </cell>
          <cell r="I649">
            <v>2.1461321727441106E-4</v>
          </cell>
          <cell r="J649">
            <v>2.1629166456569663E-4</v>
          </cell>
          <cell r="K649">
            <v>1.5012186602189018E-4</v>
          </cell>
          <cell r="L649">
            <v>6.1904322624708167E-5</v>
          </cell>
          <cell r="M649">
            <v>7.5034623110031888E-5</v>
          </cell>
          <cell r="N649">
            <v>7.4444670571240578E-5</v>
          </cell>
          <cell r="O649">
            <v>7.7951871902387433E-5</v>
          </cell>
        </row>
        <row r="650">
          <cell r="A650" t="str">
            <v>RHES-SHCONBR5</v>
          </cell>
          <cell r="B650" t="str">
            <v>VAR_fin</v>
          </cell>
          <cell r="C650" t="str">
            <v>CON</v>
          </cell>
          <cell r="E650">
            <v>2.1896355991759495E-4</v>
          </cell>
          <cell r="F650">
            <v>2.1881196827871921E-4</v>
          </cell>
          <cell r="G650">
            <v>2.116921024886393E-4</v>
          </cell>
          <cell r="H650">
            <v>2.1505891688742857E-4</v>
          </cell>
          <cell r="I650">
            <v>2.1461321727441106E-4</v>
          </cell>
          <cell r="J650">
            <v>2.1629166456569663E-4</v>
          </cell>
          <cell r="K650">
            <v>1.5012186602189018E-4</v>
          </cell>
          <cell r="L650">
            <v>6.1904322624708167E-5</v>
          </cell>
          <cell r="M650">
            <v>7.5034623110031888E-5</v>
          </cell>
          <cell r="N650">
            <v>7.4444670571240578E-5</v>
          </cell>
          <cell r="O650">
            <v>7.7951871902387433E-5</v>
          </cell>
        </row>
        <row r="651">
          <cell r="A651" t="str">
            <v>RHES-SHCONBR5</v>
          </cell>
          <cell r="B651" t="str">
            <v>VAR_ncap</v>
          </cell>
          <cell r="C651" t="str">
            <v>-</v>
          </cell>
          <cell r="E651">
            <v>1.6846309399596801E-5</v>
          </cell>
          <cell r="K651">
            <v>8.1085910970745001E-8</v>
          </cell>
          <cell r="L651">
            <v>4.6595120008825299E-6</v>
          </cell>
          <cell r="M651">
            <v>4.7803845898451304E-7</v>
          </cell>
          <cell r="N651">
            <v>5.4099911536581495E-7</v>
          </cell>
          <cell r="O651">
            <v>1.1925605339191599E-8</v>
          </cell>
        </row>
        <row r="652">
          <cell r="A652" t="str">
            <v>RHES-SHCONBR5</v>
          </cell>
          <cell r="B652" t="str">
            <v>VAR_cap</v>
          </cell>
          <cell r="C652" t="str">
            <v>-</v>
          </cell>
          <cell r="E652">
            <v>1.6846309399596801E-5</v>
          </cell>
          <cell r="F652">
            <v>1.6846309399596801E-5</v>
          </cell>
          <cell r="G652">
            <v>1.6846309399596801E-5</v>
          </cell>
          <cell r="H652">
            <v>1.6846309399596801E-5</v>
          </cell>
          <cell r="I652">
            <v>1.6846309399596801E-5</v>
          </cell>
          <cell r="J652">
            <v>1.6846309399596801E-5</v>
          </cell>
          <cell r="K652">
            <v>1.1450034030403301E-5</v>
          </cell>
          <cell r="L652">
            <v>4.7405979118532804E-6</v>
          </cell>
          <cell r="M652">
            <v>5.21863637083779E-6</v>
          </cell>
          <cell r="N652">
            <v>5.7596354862036098E-6</v>
          </cell>
          <cell r="O652">
            <v>5.7715610915428002E-6</v>
          </cell>
        </row>
        <row r="653">
          <cell r="A653" t="str">
            <v>RHNS-SHCONBR</v>
          </cell>
          <cell r="B653" t="str">
            <v>VAR_fout</v>
          </cell>
          <cell r="C653" t="str">
            <v>RHNS-SHCON</v>
          </cell>
          <cell r="F653">
            <v>3.3819154951149943E-5</v>
          </cell>
          <cell r="G653">
            <v>2.9114648394440914E-5</v>
          </cell>
          <cell r="H653">
            <v>5.6012736030297689E-5</v>
          </cell>
          <cell r="I653">
            <v>5.2543758835885033E-5</v>
          </cell>
          <cell r="J653">
            <v>5.3371634962981006E-5</v>
          </cell>
          <cell r="K653">
            <v>1.0759007448084555E-4</v>
          </cell>
          <cell r="L653">
            <v>9.4945337614514151E-5</v>
          </cell>
          <cell r="M653">
            <v>9.8522519280613561E-5</v>
          </cell>
          <cell r="N653">
            <v>1.6931050746072726E-4</v>
          </cell>
          <cell r="O653">
            <v>1.6617874497358456</v>
          </cell>
        </row>
        <row r="654">
          <cell r="A654" t="str">
            <v>RHNS-SHCONBR</v>
          </cell>
          <cell r="B654" t="str">
            <v>VAR_fin</v>
          </cell>
          <cell r="C654" t="str">
            <v>CON</v>
          </cell>
          <cell r="F654">
            <v>3.3819154951149943E-5</v>
          </cell>
          <cell r="G654">
            <v>2.9114648394440914E-5</v>
          </cell>
          <cell r="H654">
            <v>5.6012736030297689E-5</v>
          </cell>
          <cell r="I654">
            <v>5.2543758835885033E-5</v>
          </cell>
          <cell r="J654">
            <v>5.3371634962981006E-5</v>
          </cell>
          <cell r="K654">
            <v>1.0759007448084555E-4</v>
          </cell>
          <cell r="L654">
            <v>9.4945337614514151E-5</v>
          </cell>
          <cell r="M654">
            <v>9.8522519280613561E-5</v>
          </cell>
          <cell r="N654">
            <v>1.6931050746072726E-4</v>
          </cell>
          <cell r="O654">
            <v>1.6617874497358456</v>
          </cell>
        </row>
        <row r="655">
          <cell r="A655" t="str">
            <v>RHNS-SHCONBR</v>
          </cell>
          <cell r="B655" t="str">
            <v>VAR_ncap</v>
          </cell>
          <cell r="C655" t="str">
            <v>-</v>
          </cell>
          <cell r="F655">
            <v>1.9290756509092198E-6</v>
          </cell>
          <cell r="G655">
            <v>3.0128492632872699E-8</v>
          </cell>
          <cell r="H655">
            <v>1.65085290068807E-6</v>
          </cell>
          <cell r="I655">
            <v>3.6834800866171903E-8</v>
          </cell>
          <cell r="J655">
            <v>2.90196132432709E-8</v>
          </cell>
          <cell r="K655">
            <v>3.4358130443731799E-6</v>
          </cell>
          <cell r="L655">
            <v>3.0446400104820501E-8</v>
          </cell>
          <cell r="M655">
            <v>5.1023433331223205E-7</v>
          </cell>
          <cell r="N655">
            <v>6.9378110056051702E-6</v>
          </cell>
          <cell r="O655">
            <v>0.26858387980058501</v>
          </cell>
        </row>
        <row r="656">
          <cell r="A656" t="str">
            <v>RHNS-SHCONBR</v>
          </cell>
          <cell r="B656" t="str">
            <v>VAR_cap</v>
          </cell>
          <cell r="C656" t="str">
            <v>-</v>
          </cell>
          <cell r="F656">
            <v>1.9290756509092198E-6</v>
          </cell>
          <cell r="G656">
            <v>1.9592041435420902E-6</v>
          </cell>
          <cell r="H656">
            <v>3.61005704423016E-6</v>
          </cell>
          <cell r="I656">
            <v>3.6468918450963298E-6</v>
          </cell>
          <cell r="J656">
            <v>3.6759114583396002E-6</v>
          </cell>
          <cell r="K656">
            <v>7.1117245027127801E-6</v>
          </cell>
          <cell r="L656">
            <v>7.1421709028175999E-6</v>
          </cell>
          <cell r="M656">
            <v>7.5287975061801883E-6</v>
          </cell>
          <cell r="N656">
            <v>1.4506670321774453E-5</v>
          </cell>
          <cell r="O656">
            <v>0.26859847001682702</v>
          </cell>
        </row>
        <row r="657">
          <cell r="A657" t="str">
            <v>D-RHEM_SOLELC</v>
          </cell>
          <cell r="B657" t="str">
            <v>VAR_fout</v>
          </cell>
          <cell r="C657" t="str">
            <v>ELC5</v>
          </cell>
          <cell r="D657">
            <v>0.15896902793802586</v>
          </cell>
          <cell r="E657">
            <v>0.66670958852126228</v>
          </cell>
          <cell r="F657">
            <v>1.5332727662891552</v>
          </cell>
          <cell r="G657">
            <v>4.3849997241857332</v>
          </cell>
          <cell r="H657">
            <v>3.9660322957570644</v>
          </cell>
          <cell r="I657">
            <v>3.9931315269489884</v>
          </cell>
          <cell r="J657">
            <v>4.1836678419592506</v>
          </cell>
          <cell r="K657">
            <v>4.1281565778834244</v>
          </cell>
          <cell r="L657">
            <v>4.2357918314796787</v>
          </cell>
          <cell r="M657">
            <v>4.4468772756763286</v>
          </cell>
          <cell r="N657">
            <v>4.7035972104148494</v>
          </cell>
          <cell r="O657">
            <v>4.9199982402377094</v>
          </cell>
        </row>
        <row r="658">
          <cell r="A658" t="str">
            <v>D-RHEM_SOLELC</v>
          </cell>
          <cell r="B658" t="str">
            <v>VAR_fout</v>
          </cell>
          <cell r="C658" t="str">
            <v>RHEM_ELC</v>
          </cell>
          <cell r="D658">
            <v>0.70351419784782254</v>
          </cell>
          <cell r="E658">
            <v>0.62087335084688389</v>
          </cell>
          <cell r="F658">
            <v>1.2546093326731154</v>
          </cell>
          <cell r="G658">
            <v>2.3878073111618479</v>
          </cell>
          <cell r="H658">
            <v>3.1522078578546298</v>
          </cell>
          <cell r="I658">
            <v>3.4882298689694888</v>
          </cell>
          <cell r="J658">
            <v>3.6793128726725439</v>
          </cell>
          <cell r="K658">
            <v>4.0368212803943031</v>
          </cell>
          <cell r="L658">
            <v>4.2345557117569168</v>
          </cell>
          <cell r="M658">
            <v>4.4503349842618629</v>
          </cell>
          <cell r="N658">
            <v>4.6349905912145575</v>
          </cell>
          <cell r="O658">
            <v>4.8795498081279822</v>
          </cell>
        </row>
        <row r="659">
          <cell r="A659" t="str">
            <v>D-RHEM_SOLELC</v>
          </cell>
          <cell r="B659" t="str">
            <v>VAR_fin</v>
          </cell>
          <cell r="C659" t="str">
            <v>RHEM_SOL_ELC</v>
          </cell>
          <cell r="D659">
            <v>0.86248322578584768</v>
          </cell>
          <cell r="E659">
            <v>1.2875825897622193</v>
          </cell>
          <cell r="F659">
            <v>2.7878820989622684</v>
          </cell>
          <cell r="G659">
            <v>6.7728070353475767</v>
          </cell>
          <cell r="H659">
            <v>7.1182401536116942</v>
          </cell>
          <cell r="I659">
            <v>7.4813613959184755</v>
          </cell>
          <cell r="J659">
            <v>7.8629807146317923</v>
          </cell>
          <cell r="K659">
            <v>8.1649778582777301</v>
          </cell>
          <cell r="L659">
            <v>8.4703475432365956</v>
          </cell>
          <cell r="M659">
            <v>8.8972122599381933</v>
          </cell>
          <cell r="N659">
            <v>9.338587801629405</v>
          </cell>
          <cell r="O659">
            <v>9.7995480483656934</v>
          </cell>
        </row>
        <row r="660">
          <cell r="A660" t="str">
            <v>ITOT-SWHCONBR7</v>
          </cell>
          <cell r="B660" t="str">
            <v>VAR_fout</v>
          </cell>
          <cell r="C660" t="str">
            <v>ITOT-ELS</v>
          </cell>
          <cell r="I660">
            <v>9.272438976502044E-2</v>
          </cell>
          <cell r="J660">
            <v>9.2754288103460869E-2</v>
          </cell>
          <cell r="K660">
            <v>9.275003809529353E-2</v>
          </cell>
          <cell r="L660">
            <v>1.4266151090478562E-2</v>
          </cell>
          <cell r="M660">
            <v>3.1272296652611742E-4</v>
          </cell>
          <cell r="N660">
            <v>3.1852198534886917E-4</v>
          </cell>
          <cell r="O660">
            <v>5.5306206695522749E-4</v>
          </cell>
        </row>
        <row r="661">
          <cell r="A661" t="str">
            <v>ITOT-SWHCONBR7</v>
          </cell>
          <cell r="B661" t="str">
            <v>VAR_fout</v>
          </cell>
          <cell r="C661" t="str">
            <v>ITOT-SWHC</v>
          </cell>
          <cell r="I661">
            <v>1.6169061289765616E-2</v>
          </cell>
          <cell r="J661">
            <v>1.6174274891795584E-2</v>
          </cell>
          <cell r="K661">
            <v>1.617353378535406E-2</v>
          </cell>
          <cell r="L661">
            <v>2.4876979178354523E-3</v>
          </cell>
          <cell r="M661">
            <v>5.4531896357495495E-5</v>
          </cell>
          <cell r="N661">
            <v>5.5543115638670589E-5</v>
          </cell>
          <cell r="O661">
            <v>9.6441664165225008E-5</v>
          </cell>
        </row>
        <row r="662">
          <cell r="A662" t="str">
            <v>ITOT-SWHCONBR7</v>
          </cell>
          <cell r="B662" t="str">
            <v>VAR_fin</v>
          </cell>
          <cell r="C662" t="str">
            <v>CON</v>
          </cell>
          <cell r="I662">
            <v>0.10889345105478609</v>
          </cell>
          <cell r="J662">
            <v>0.10892856299525647</v>
          </cell>
          <cell r="K662">
            <v>0.10892357188064766</v>
          </cell>
          <cell r="L662">
            <v>1.6753849008314007E-2</v>
          </cell>
          <cell r="M662">
            <v>3.6725486288361294E-4</v>
          </cell>
          <cell r="N662">
            <v>3.7406510098753976E-4</v>
          </cell>
          <cell r="O662">
            <v>6.4950373112045276E-4</v>
          </cell>
        </row>
        <row r="663">
          <cell r="A663" t="str">
            <v>ITOT-SWHCONBR7</v>
          </cell>
          <cell r="B663" t="str">
            <v>VAR_ncap</v>
          </cell>
          <cell r="C663" t="str">
            <v>-</v>
          </cell>
          <cell r="I663">
            <v>5.9241902178152001E-3</v>
          </cell>
          <cell r="J663">
            <v>1.16792867611068E-6</v>
          </cell>
          <cell r="K663">
            <v>5.3945460649185902E-8</v>
          </cell>
          <cell r="L663">
            <v>1.3710244520067701E-7</v>
          </cell>
          <cell r="M663">
            <v>1.9618665335699601E-5</v>
          </cell>
          <cell r="N663">
            <v>5.1767486115510699E-7</v>
          </cell>
          <cell r="O663">
            <v>1.5168862381363001E-5</v>
          </cell>
        </row>
        <row r="664">
          <cell r="A664" t="str">
            <v>ITOT-SWHCONBR7</v>
          </cell>
          <cell r="B664" t="str">
            <v>VAR_cap</v>
          </cell>
          <cell r="C664" t="str">
            <v>-</v>
          </cell>
          <cell r="I664">
            <v>5.9241902178152001E-3</v>
          </cell>
          <cell r="J664">
            <v>5.9253581464913099E-3</v>
          </cell>
          <cell r="K664">
            <v>5.9254120919519596E-3</v>
          </cell>
          <cell r="L664">
            <v>9.1148021661008598E-4</v>
          </cell>
          <cell r="M664">
            <v>1.9809713241549399E-5</v>
          </cell>
          <cell r="N664">
            <v>2.0239534213688399E-5</v>
          </cell>
          <cell r="O664">
            <v>3.5305202578217698E-5</v>
          </cell>
        </row>
        <row r="665">
          <cell r="A665" t="str">
            <v>RHNS-SHSTG-ELCHP</v>
          </cell>
          <cell r="B665" t="str">
            <v>VAR_fout</v>
          </cell>
          <cell r="C665" t="str">
            <v>RHNS-SHAELCH</v>
          </cell>
          <cell r="E665">
            <v>2.6356132423426798E-2</v>
          </cell>
          <cell r="F665">
            <v>8.9825065541794882E-2</v>
          </cell>
          <cell r="G665">
            <v>0.19776781871833415</v>
          </cell>
          <cell r="H665">
            <v>0.29636450558625588</v>
          </cell>
          <cell r="I665">
            <v>0.30827221476922373</v>
          </cell>
          <cell r="J665">
            <v>0.39260868567913143</v>
          </cell>
          <cell r="K665">
            <v>0.40708579117131194</v>
          </cell>
          <cell r="L665">
            <v>0.52931864764938408</v>
          </cell>
          <cell r="M665">
            <v>0.49253586804594685</v>
          </cell>
          <cell r="N665">
            <v>0.49911586174010625</v>
          </cell>
          <cell r="O665">
            <v>0.50501224352760243</v>
          </cell>
        </row>
        <row r="666">
          <cell r="A666" t="str">
            <v>RHNS-SHSTG-ELCHP</v>
          </cell>
          <cell r="B666" t="str">
            <v>VAR_fin</v>
          </cell>
          <cell r="C666" t="str">
            <v>RHNS-SHAELCH</v>
          </cell>
          <cell r="E666">
            <v>2.6357778388706676E-2</v>
          </cell>
          <cell r="F666">
            <v>8.9829036332208137E-2</v>
          </cell>
          <cell r="G666">
            <v>0.19777488587388301</v>
          </cell>
          <cell r="H666">
            <v>0.29637592597466117</v>
          </cell>
          <cell r="I666">
            <v>0.30828448292717353</v>
          </cell>
          <cell r="J666">
            <v>0.39262560067027391</v>
          </cell>
          <cell r="K666">
            <v>0.40710243205357199</v>
          </cell>
          <cell r="L666">
            <v>0.52933941257102934</v>
          </cell>
          <cell r="M666">
            <v>0.49256083058293004</v>
          </cell>
          <cell r="N666">
            <v>0.49914127980583084</v>
          </cell>
          <cell r="O666">
            <v>0.50503744184418764</v>
          </cell>
        </row>
        <row r="667">
          <cell r="A667" t="str">
            <v>RHNS-SHSTG-ELCHP</v>
          </cell>
          <cell r="B667" t="str">
            <v>VAR_ncap</v>
          </cell>
          <cell r="C667" t="str">
            <v>-</v>
          </cell>
          <cell r="D667">
            <v>2.0235153478761999E-5</v>
          </cell>
          <cell r="E667">
            <v>3.0721547266204501E-3</v>
          </cell>
          <cell r="F667">
            <v>6.4667514759474904E-3</v>
          </cell>
          <cell r="G667">
            <v>1.13180308041529E-2</v>
          </cell>
          <cell r="H667">
            <v>8.39010999192835E-3</v>
          </cell>
          <cell r="I667">
            <v>8.8139754976340294E-3</v>
          </cell>
          <cell r="J667">
            <v>1.9454040329989802E-2</v>
          </cell>
          <cell r="K667">
            <v>1.66082876376831E-2</v>
          </cell>
          <cell r="L667">
            <v>1.9922537725694099E-2</v>
          </cell>
          <cell r="M667">
            <v>1.8281430288208399E-2</v>
          </cell>
          <cell r="N667">
            <v>2.0013022525275401E-2</v>
          </cell>
          <cell r="O667">
            <v>1.6528702384853902E-2</v>
          </cell>
        </row>
        <row r="668">
          <cell r="A668" t="str">
            <v>RHNS-SHSTG-ELCHP</v>
          </cell>
          <cell r="B668" t="str">
            <v>VAR_cap</v>
          </cell>
          <cell r="C668" t="str">
            <v>-</v>
          </cell>
          <cell r="D668">
            <v>2.0235153478761999E-5</v>
          </cell>
          <cell r="E668">
            <v>3.0908993558213904E-3</v>
          </cell>
          <cell r="F668">
            <v>9.5546377784509421E-3</v>
          </cell>
          <cell r="G668">
            <v>2.0868109836776512E-2</v>
          </cell>
          <cell r="H668">
            <v>2.7730569924567544E-2</v>
          </cell>
          <cell r="I668">
            <v>2.7704615319095367E-2</v>
          </cell>
          <cell r="J668">
            <v>3.6643893788848268E-2</v>
          </cell>
          <cell r="K668">
            <v>4.4832871845841137E-2</v>
          </cell>
          <cell r="L668">
            <v>5.4695398611885479E-2</v>
          </cell>
          <cell r="M668">
            <v>5.4743171289472897E-2</v>
          </cell>
          <cell r="N668">
            <v>5.474278332964122E-2</v>
          </cell>
          <cell r="O668">
            <v>5.4745458431390448E-2</v>
          </cell>
        </row>
        <row r="669">
          <cell r="A669" t="str">
            <v>RHNS-SHSOLBR</v>
          </cell>
          <cell r="B669" t="str">
            <v>VAR_fout</v>
          </cell>
          <cell r="C669" t="str">
            <v>RHNS-SHASOL</v>
          </cell>
          <cell r="E669">
            <v>1.3400215857780865E-2</v>
          </cell>
          <cell r="F669">
            <v>1.5197524171642237E-2</v>
          </cell>
          <cell r="G669">
            <v>1.3444929830533444E-2</v>
          </cell>
          <cell r="H669">
            <v>1.6400329452084063E-2</v>
          </cell>
          <cell r="I669">
            <v>1.6444633913364454E-2</v>
          </cell>
          <cell r="J669">
            <v>1.0636150058245648E-2</v>
          </cell>
          <cell r="K669">
            <v>1.6803741609692741E-2</v>
          </cell>
          <cell r="L669">
            <v>1.1279574035894774E-2</v>
          </cell>
          <cell r="M669">
            <v>6.4032193855303391E-4</v>
          </cell>
          <cell r="N669">
            <v>2.3982421509418622E-4</v>
          </cell>
          <cell r="O669">
            <v>6.5879280534806423E-4</v>
          </cell>
        </row>
        <row r="670">
          <cell r="A670" t="str">
            <v>RHNS-SHSOLBR</v>
          </cell>
          <cell r="B670" t="str">
            <v>VAR_fin</v>
          </cell>
          <cell r="C670" t="str">
            <v>SOL</v>
          </cell>
          <cell r="E670">
            <v>1.3400215857780865E-2</v>
          </cell>
          <cell r="F670">
            <v>1.5197524171642237E-2</v>
          </cell>
          <cell r="G670">
            <v>1.3444929830533444E-2</v>
          </cell>
          <cell r="H670">
            <v>1.6400329452084063E-2</v>
          </cell>
          <cell r="I670">
            <v>1.6444633913364454E-2</v>
          </cell>
          <cell r="J670">
            <v>1.0636150058245648E-2</v>
          </cell>
          <cell r="K670">
            <v>1.6803741609692741E-2</v>
          </cell>
          <cell r="L670">
            <v>1.1279574035894774E-2</v>
          </cell>
          <cell r="M670">
            <v>6.4032193855303391E-4</v>
          </cell>
          <cell r="N670">
            <v>2.3982421509418622E-4</v>
          </cell>
          <cell r="O670">
            <v>6.5879280534806423E-4</v>
          </cell>
        </row>
        <row r="671">
          <cell r="A671" t="str">
            <v>RHNS-SHSOLBR</v>
          </cell>
          <cell r="B671" t="str">
            <v>VAR_ncap</v>
          </cell>
          <cell r="C671" t="str">
            <v>-</v>
          </cell>
          <cell r="E671">
            <v>2.41833168592263E-3</v>
          </cell>
          <cell r="F671">
            <v>3.01362148201874E-5</v>
          </cell>
          <cell r="G671">
            <v>2.1528623477895899E-7</v>
          </cell>
          <cell r="H671">
            <v>1.1794815646440999E-3</v>
          </cell>
          <cell r="I671">
            <v>1.2628607088990701E-3</v>
          </cell>
          <cell r="J671">
            <v>6.5259034526974299E-6</v>
          </cell>
          <cell r="K671">
            <v>1.1799666908019601E-3</v>
          </cell>
          <cell r="L671">
            <v>1.06964368944043E-3</v>
          </cell>
          <cell r="M671">
            <v>1.99938667004901E-4</v>
          </cell>
          <cell r="N671">
            <v>1.3102345355078E-3</v>
          </cell>
          <cell r="O671">
            <v>9.4201456591112398E-4</v>
          </cell>
        </row>
        <row r="672">
          <cell r="A672" t="str">
            <v>RHNS-SHSOLBR</v>
          </cell>
          <cell r="B672" t="str">
            <v>VAR_cap</v>
          </cell>
          <cell r="C672" t="str">
            <v>-</v>
          </cell>
          <cell r="E672">
            <v>2.41833168592263E-3</v>
          </cell>
          <cell r="F672">
            <v>2.4484679007428099E-3</v>
          </cell>
          <cell r="G672">
            <v>2.4486831869775902E-3</v>
          </cell>
          <cell r="H672">
            <v>2.4488503085229999E-3</v>
          </cell>
          <cell r="I672">
            <v>2.4488451150790299E-3</v>
          </cell>
          <cell r="J672">
            <v>2.4488681769958701E-3</v>
          </cell>
          <cell r="K672">
            <v>2.44935330315372E-3</v>
          </cell>
          <cell r="L672">
            <v>2.4493153290661399E-3</v>
          </cell>
          <cell r="M672">
            <v>2.4495490472472899E-3</v>
          </cell>
          <cell r="N672">
            <v>2.4497231682690402E-3</v>
          </cell>
          <cell r="O672">
            <v>2.45218776842382E-3</v>
          </cell>
        </row>
        <row r="673">
          <cell r="A673" t="str">
            <v>RHES-SHPLTBR</v>
          </cell>
          <cell r="B673" t="str">
            <v>VAR_fout</v>
          </cell>
          <cell r="C673" t="str">
            <v>RHES-SHPLT</v>
          </cell>
          <cell r="D673">
            <v>1.2957569848906483</v>
          </cell>
          <cell r="E673">
            <v>1.4868840040584144</v>
          </cell>
          <cell r="F673">
            <v>1.4868844033442972</v>
          </cell>
          <cell r="G673">
            <v>1.4868839619602321</v>
          </cell>
          <cell r="H673">
            <v>1.4868841648001163</v>
          </cell>
          <cell r="I673">
            <v>1.4868842353795555</v>
          </cell>
          <cell r="J673">
            <v>1.486884719549008</v>
          </cell>
          <cell r="K673">
            <v>1.4868848672345727</v>
          </cell>
          <cell r="L673">
            <v>1.4868846588679347</v>
          </cell>
          <cell r="M673">
            <v>1.4868852773242547</v>
          </cell>
          <cell r="N673">
            <v>1.4868855861935495</v>
          </cell>
          <cell r="O673">
            <v>1.4868872742728729</v>
          </cell>
        </row>
        <row r="674">
          <cell r="A674" t="str">
            <v>RHES-SHPLTBR</v>
          </cell>
          <cell r="B674" t="str">
            <v>VAR_fin</v>
          </cell>
          <cell r="C674" t="str">
            <v>RPLT</v>
          </cell>
          <cell r="D674">
            <v>1.4397299832118318</v>
          </cell>
          <cell r="E674">
            <v>1.652093337842683</v>
          </cell>
          <cell r="F674">
            <v>1.6520937814936627</v>
          </cell>
          <cell r="G674">
            <v>1.6520932910669244</v>
          </cell>
          <cell r="H674">
            <v>1.6520935164445738</v>
          </cell>
          <cell r="I674">
            <v>1.6520935948661704</v>
          </cell>
          <cell r="J674">
            <v>1.6520941328322298</v>
          </cell>
          <cell r="K674">
            <v>1.652094296927304</v>
          </cell>
          <cell r="L674">
            <v>1.6520940654088154</v>
          </cell>
          <cell r="M674">
            <v>1.6520947525825036</v>
          </cell>
          <cell r="N674">
            <v>1.6520950957706102</v>
          </cell>
          <cell r="O674">
            <v>1.6520969714143026</v>
          </cell>
        </row>
        <row r="675">
          <cell r="A675" t="str">
            <v>RHES-SHPLTBR</v>
          </cell>
          <cell r="B675" t="str">
            <v>VAR_ncap</v>
          </cell>
          <cell r="C675" t="str">
            <v>-</v>
          </cell>
          <cell r="E675">
            <v>1.5658340089569699E-2</v>
          </cell>
          <cell r="F675">
            <v>1.8335314525385099E-7</v>
          </cell>
          <cell r="G675">
            <v>3.5816542493285799E-7</v>
          </cell>
          <cell r="H675">
            <v>8.6677337041006594E-2</v>
          </cell>
          <cell r="I675">
            <v>3.3476927830889097E-2</v>
          </cell>
          <cell r="J675">
            <v>2.9801087107642798E-7</v>
          </cell>
          <cell r="K675">
            <v>8.6872329150599698E-2</v>
          </cell>
          <cell r="L675">
            <v>2.8384810136648401E-2</v>
          </cell>
          <cell r="M675">
            <v>5.0906772082653304E-3</v>
          </cell>
          <cell r="N675">
            <v>8.0498145104045807E-2</v>
          </cell>
          <cell r="O675">
            <v>3.46042883662529E-2</v>
          </cell>
        </row>
        <row r="676">
          <cell r="A676" t="str">
            <v>RHES-SHPLTBR</v>
          </cell>
          <cell r="B676" t="str">
            <v>VAR_cap</v>
          </cell>
          <cell r="C676" t="str">
            <v>-</v>
          </cell>
          <cell r="D676">
            <v>0.104681131456585</v>
          </cell>
          <cell r="E676">
            <v>0.12033947154615471</v>
          </cell>
          <cell r="F676">
            <v>0.1203395493213886</v>
          </cell>
          <cell r="G676">
            <v>0.12033983821837711</v>
          </cell>
          <cell r="H676">
            <v>0.12184756761126643</v>
          </cell>
          <cell r="I676">
            <v>0.12015452907512152</v>
          </cell>
          <cell r="J676">
            <v>0.12015448753515139</v>
          </cell>
          <cell r="K676">
            <v>0.12034945399376004</v>
          </cell>
          <cell r="L676">
            <v>0.12040115691931806</v>
          </cell>
          <cell r="M676">
            <v>0.12034770182685797</v>
          </cell>
          <cell r="N676">
            <v>0.12036207985006689</v>
          </cell>
          <cell r="O676">
            <v>0.12019298498972557</v>
          </cell>
        </row>
        <row r="677">
          <cell r="A677" t="str">
            <v>RHES-SHCONBR6</v>
          </cell>
          <cell r="B677" t="str">
            <v>VAR_fout</v>
          </cell>
          <cell r="C677" t="str">
            <v>RHES-SHCON</v>
          </cell>
          <cell r="E677">
            <v>5.7665112539403074E-5</v>
          </cell>
          <cell r="F677">
            <v>5.7790918847402876E-5</v>
          </cell>
          <cell r="G677">
            <v>5.0507230265402533E-5</v>
          </cell>
          <cell r="H677">
            <v>5.3877102169513924E-5</v>
          </cell>
          <cell r="I677">
            <v>5.3410196321432952E-5</v>
          </cell>
          <cell r="J677">
            <v>5.5152045084111998E-5</v>
          </cell>
          <cell r="K677">
            <v>4.7575027171041151E-5</v>
          </cell>
          <cell r="L677">
            <v>3.2283006422270663E-5</v>
          </cell>
          <cell r="M677">
            <v>4.5456723407881537E-5</v>
          </cell>
          <cell r="N677">
            <v>4.5800109521995878E-5</v>
          </cell>
          <cell r="O677">
            <v>5.0090717304098785E-5</v>
          </cell>
        </row>
        <row r="678">
          <cell r="A678" t="str">
            <v>RHES-SHCONBR6</v>
          </cell>
          <cell r="B678" t="str">
            <v>VAR_fin</v>
          </cell>
          <cell r="C678" t="str">
            <v>CON</v>
          </cell>
          <cell r="E678">
            <v>5.7665112539403074E-5</v>
          </cell>
          <cell r="F678">
            <v>5.7790918847402876E-5</v>
          </cell>
          <cell r="G678">
            <v>5.0507230265402533E-5</v>
          </cell>
          <cell r="H678">
            <v>5.3877102169513924E-5</v>
          </cell>
          <cell r="I678">
            <v>5.3410196321432952E-5</v>
          </cell>
          <cell r="J678">
            <v>5.5152045084111998E-5</v>
          </cell>
          <cell r="K678">
            <v>4.7575027171041151E-5</v>
          </cell>
          <cell r="L678">
            <v>3.2283006422270663E-5</v>
          </cell>
          <cell r="M678">
            <v>4.5456723407881537E-5</v>
          </cell>
          <cell r="N678">
            <v>4.5800109521995878E-5</v>
          </cell>
          <cell r="O678">
            <v>5.0090717304098785E-5</v>
          </cell>
        </row>
        <row r="679">
          <cell r="A679" t="str">
            <v>RHES-SHCONBR6</v>
          </cell>
          <cell r="B679" t="str">
            <v>VAR_ncap</v>
          </cell>
          <cell r="C679" t="str">
            <v>-</v>
          </cell>
          <cell r="E679">
            <v>3.8152706694733702E-6</v>
          </cell>
          <cell r="K679">
            <v>5.8652986130774499E-7</v>
          </cell>
          <cell r="L679">
            <v>1.75764865845998E-6</v>
          </cell>
          <cell r="M679">
            <v>4.8092907311467103E-7</v>
          </cell>
          <cell r="N679">
            <v>6.1858183747636304E-7</v>
          </cell>
          <cell r="O679">
            <v>1.2581015154313999E-8</v>
          </cell>
        </row>
        <row r="680">
          <cell r="A680" t="str">
            <v>RHES-SHCONBR6</v>
          </cell>
          <cell r="B680" t="str">
            <v>VAR_cap</v>
          </cell>
          <cell r="C680" t="str">
            <v>-</v>
          </cell>
          <cell r="E680">
            <v>3.8152706694733702E-6</v>
          </cell>
          <cell r="F680">
            <v>3.8152706694733702E-6</v>
          </cell>
          <cell r="G680">
            <v>3.8152706694733702E-6</v>
          </cell>
          <cell r="H680">
            <v>3.8152706694733702E-6</v>
          </cell>
          <cell r="I680">
            <v>3.8152706694733702E-6</v>
          </cell>
          <cell r="J680">
            <v>3.8152706694733702E-6</v>
          </cell>
          <cell r="K680">
            <v>3.1613142413140599E-6</v>
          </cell>
          <cell r="L680">
            <v>2.3441785197677198E-6</v>
          </cell>
          <cell r="M680">
            <v>2.8251075928823901E-6</v>
          </cell>
          <cell r="N680">
            <v>3.4436894303587601E-6</v>
          </cell>
          <cell r="O680">
            <v>3.45627044551307E-6</v>
          </cell>
        </row>
        <row r="681">
          <cell r="A681" t="str">
            <v>RHSA-WHPLTBR</v>
          </cell>
          <cell r="B681" t="str">
            <v>VAR_fout</v>
          </cell>
          <cell r="C681" t="str">
            <v>RHSA-WHPLT</v>
          </cell>
          <cell r="D681">
            <v>0.16979242308468012</v>
          </cell>
          <cell r="E681">
            <v>0.19483618131254257</v>
          </cell>
          <cell r="F681">
            <v>0.12891031814208956</v>
          </cell>
          <cell r="G681">
            <v>0.13420492813912416</v>
          </cell>
          <cell r="H681">
            <v>0.13898634770273419</v>
          </cell>
          <cell r="I681">
            <v>0.14288143110935661</v>
          </cell>
          <cell r="J681">
            <v>0.14605608657076868</v>
          </cell>
          <cell r="K681">
            <v>0.1490296458546613</v>
          </cell>
          <cell r="L681">
            <v>0.15119559563337986</v>
          </cell>
          <cell r="M681">
            <v>0.15365809530096083</v>
          </cell>
          <cell r="N681">
            <v>0.15366566241769075</v>
          </cell>
          <cell r="O681">
            <v>0.15366681053356823</v>
          </cell>
        </row>
        <row r="682">
          <cell r="A682" t="str">
            <v>RHSA-WHPLTBR</v>
          </cell>
          <cell r="B682" t="str">
            <v>VAR_fin</v>
          </cell>
          <cell r="C682" t="str">
            <v>RPLT</v>
          </cell>
          <cell r="D682">
            <v>0.27166787693548822</v>
          </cell>
          <cell r="E682">
            <v>0.31173789010006842</v>
          </cell>
          <cell r="F682">
            <v>0.20625650902734338</v>
          </cell>
          <cell r="G682">
            <v>0.21472788502259849</v>
          </cell>
          <cell r="H682">
            <v>0.22237815632437458</v>
          </cell>
          <cell r="I682">
            <v>0.2286102897749705</v>
          </cell>
          <cell r="J682">
            <v>0.2336897385132298</v>
          </cell>
          <cell r="K682">
            <v>0.23844743336745816</v>
          </cell>
          <cell r="L682">
            <v>0.24191295301340779</v>
          </cell>
          <cell r="M682">
            <v>0.24585295248153727</v>
          </cell>
          <cell r="N682">
            <v>0.2458650598683054</v>
          </cell>
          <cell r="O682">
            <v>0.24586689685370933</v>
          </cell>
        </row>
        <row r="683">
          <cell r="A683" t="str">
            <v>RHSA-WHPLTBR</v>
          </cell>
          <cell r="B683" t="str">
            <v>VAR_ncap</v>
          </cell>
          <cell r="C683" t="str">
            <v>-</v>
          </cell>
          <cell r="E683">
            <v>1.95032477292264E-3</v>
          </cell>
          <cell r="F683">
            <v>5.6722429407029101E-8</v>
          </cell>
          <cell r="G683">
            <v>1.1599024315618E-7</v>
          </cell>
          <cell r="H683">
            <v>5.59356184643762E-3</v>
          </cell>
          <cell r="I683">
            <v>4.1760207351482703E-3</v>
          </cell>
          <cell r="J683">
            <v>2.2140741041991999E-4</v>
          </cell>
          <cell r="K683">
            <v>5.7972371330261901E-3</v>
          </cell>
          <cell r="L683">
            <v>3.70716633969294E-3</v>
          </cell>
          <cell r="M683">
            <v>1.00549413242927E-3</v>
          </cell>
          <cell r="N683">
            <v>5.9446484141497703E-3</v>
          </cell>
          <cell r="O683">
            <v>3.6949197586996899E-3</v>
          </cell>
        </row>
        <row r="684">
          <cell r="A684" t="str">
            <v>RHSA-WHPLTBR</v>
          </cell>
          <cell r="B684" t="str">
            <v>VAR_cap</v>
          </cell>
          <cell r="C684" t="str">
            <v>-</v>
          </cell>
          <cell r="D684">
            <v>1.12410901121583E-2</v>
          </cell>
          <cell r="E684">
            <v>1.3191401431158002E-2</v>
          </cell>
          <cell r="F684">
            <v>1.3190375223925773E-2</v>
          </cell>
          <cell r="G684">
            <v>1.3189922557465837E-2</v>
          </cell>
          <cell r="H684">
            <v>9.5074493507622884E-3</v>
          </cell>
          <cell r="I684">
            <v>9.7695982484950882E-3</v>
          </cell>
          <cell r="J684">
            <v>9.9908835497984731E-3</v>
          </cell>
          <cell r="K684">
            <v>1.0194478410548302E-2</v>
          </cell>
          <cell r="L684">
            <v>1.0337937096139754E-2</v>
          </cell>
          <cell r="M684">
            <v>1.0509691567860089E-2</v>
          </cell>
          <cell r="N684">
            <v>1.0508602048436396E-2</v>
          </cell>
          <cell r="O684">
            <v>1.064485247894569E-2</v>
          </cell>
        </row>
        <row r="685">
          <cell r="A685" t="str">
            <v>ITOT-SWHCONBR8</v>
          </cell>
          <cell r="B685" t="str">
            <v>VAR_fout</v>
          </cell>
          <cell r="C685" t="str">
            <v>ITOT-ELS</v>
          </cell>
          <cell r="J685">
            <v>3.4967676306612512E-5</v>
          </cell>
          <cell r="K685">
            <v>6.3978693975517016E-5</v>
          </cell>
          <cell r="L685">
            <v>5.8789995139807346E-5</v>
          </cell>
          <cell r="M685">
            <v>8.6460624721687449E-5</v>
          </cell>
          <cell r="N685">
            <v>7.2428166717812778E-5</v>
          </cell>
          <cell r="O685">
            <v>1.4769271727929037E-4</v>
          </cell>
        </row>
        <row r="686">
          <cell r="A686" t="str">
            <v>ITOT-SWHCONBR8</v>
          </cell>
          <cell r="B686" t="str">
            <v>VAR_fout</v>
          </cell>
          <cell r="C686" t="str">
            <v>ITOT-SWHC</v>
          </cell>
          <cell r="J686">
            <v>1.3501092322629088E-4</v>
          </cell>
          <cell r="K686">
            <v>2.4702306394930334E-4</v>
          </cell>
          <cell r="L686">
            <v>2.2698939016412638E-4</v>
          </cell>
          <cell r="M686">
            <v>3.3382626469204211E-4</v>
          </cell>
          <cell r="N686">
            <v>2.796466533954515E-4</v>
          </cell>
          <cell r="O686">
            <v>5.7024464361979431E-4</v>
          </cell>
        </row>
        <row r="687">
          <cell r="A687" t="str">
            <v>ITOT-SWHCONBR8</v>
          </cell>
          <cell r="B687" t="str">
            <v>VAR_fin</v>
          </cell>
          <cell r="C687" t="str">
            <v>CON</v>
          </cell>
          <cell r="J687">
            <v>1.6997859953290346E-4</v>
          </cell>
          <cell r="K687">
            <v>3.1100175792482044E-4</v>
          </cell>
          <cell r="L687">
            <v>2.8577938530393362E-4</v>
          </cell>
          <cell r="M687">
            <v>4.2028688941372975E-4</v>
          </cell>
          <cell r="N687">
            <v>3.5207482011326448E-4</v>
          </cell>
          <cell r="O687">
            <v>7.1793736089908404E-4</v>
          </cell>
        </row>
        <row r="688">
          <cell r="A688" t="str">
            <v>ITOT-SWHCONBR8</v>
          </cell>
          <cell r="B688" t="str">
            <v>VAR_ncap</v>
          </cell>
          <cell r="C688" t="str">
            <v>-</v>
          </cell>
          <cell r="J688">
            <v>9.0380387882085601E-6</v>
          </cell>
          <cell r="K688">
            <v>7.2527207378517503E-6</v>
          </cell>
          <cell r="L688">
            <v>1.8497932251894099E-7</v>
          </cell>
          <cell r="M688">
            <v>1.48188528082077E-5</v>
          </cell>
          <cell r="N688">
            <v>2.7096801456261398E-6</v>
          </cell>
          <cell r="O688">
            <v>2.1010183946650701E-5</v>
          </cell>
        </row>
        <row r="689">
          <cell r="A689" t="str">
            <v>ITOT-SWHCONBR8</v>
          </cell>
          <cell r="B689" t="str">
            <v>VAR_cap</v>
          </cell>
          <cell r="C689" t="str">
            <v>-</v>
          </cell>
          <cell r="J689">
            <v>9.0380387882085601E-6</v>
          </cell>
          <cell r="K689">
            <v>1.6290759526060299E-5</v>
          </cell>
          <cell r="L689">
            <v>1.52782400264557E-5</v>
          </cell>
          <cell r="M689">
            <v>2.2256552868578401E-5</v>
          </cell>
          <cell r="N689">
            <v>1.89394871446475E-5</v>
          </cell>
          <cell r="O689">
            <v>3.8538716900484597E-5</v>
          </cell>
        </row>
        <row r="690">
          <cell r="A690" t="str">
            <v>D-SCOM_KEV_HFC_ELC_CHP</v>
          </cell>
          <cell r="B690" t="str">
            <v>VAR_fout</v>
          </cell>
          <cell r="C690" t="str">
            <v>ELC5</v>
          </cell>
          <cell r="G690">
            <v>2.5132205133663829E-4</v>
          </cell>
          <cell r="H690">
            <v>9.3767631032391915E-4</v>
          </cell>
          <cell r="I690">
            <v>2.2652869692277255E-3</v>
          </cell>
          <cell r="J690">
            <v>4.2870503324770708E-3</v>
          </cell>
          <cell r="K690">
            <v>2.7513912174780913E-3</v>
          </cell>
          <cell r="L690">
            <v>2.501602449953181E-3</v>
          </cell>
          <cell r="M690">
            <v>2.840230836716764E-3</v>
          </cell>
          <cell r="N690">
            <v>2.5638935603489793E-3</v>
          </cell>
          <cell r="O690">
            <v>6.0066455802951085E-3</v>
          </cell>
        </row>
        <row r="691">
          <cell r="A691" t="str">
            <v>D-SCOM_KEV_HFC_ELC_CHP</v>
          </cell>
          <cell r="B691" t="str">
            <v>VAR_fout</v>
          </cell>
          <cell r="C691" t="str">
            <v>SCOM_ELC</v>
          </cell>
          <cell r="G691">
            <v>2.5121711407884232E-4</v>
          </cell>
          <cell r="H691">
            <v>9.3741014093071822E-4</v>
          </cell>
          <cell r="I691">
            <v>2.2647837536183039E-3</v>
          </cell>
          <cell r="J691">
            <v>4.2850366653132913E-3</v>
          </cell>
          <cell r="K691">
            <v>2.7542758187826255E-3</v>
          </cell>
          <cell r="L691">
            <v>2.4991706948108926E-3</v>
          </cell>
          <cell r="M691">
            <v>2.8410952692003904E-3</v>
          </cell>
          <cell r="N691">
            <v>2.5633451491868285E-3</v>
          </cell>
          <cell r="O691">
            <v>6.0073458325088707E-3</v>
          </cell>
        </row>
        <row r="692">
          <cell r="A692" t="str">
            <v>D-SCOM_KEV_HFC_ELC_CHP</v>
          </cell>
          <cell r="B692" t="str">
            <v>VAR_fin</v>
          </cell>
          <cell r="C692" t="str">
            <v>SCOM_KEV_HFC_ELC_CHP</v>
          </cell>
          <cell r="G692">
            <v>5.0176371028898335E-4</v>
          </cell>
          <cell r="H692">
            <v>1.8738107916799703E-3</v>
          </cell>
          <cell r="I692">
            <v>4.5300669148520996E-3</v>
          </cell>
          <cell r="J692">
            <v>8.5713088881432305E-3</v>
          </cell>
          <cell r="K692">
            <v>5.5045644922721527E-3</v>
          </cell>
          <cell r="L692">
            <v>4.9988898424734923E-3</v>
          </cell>
          <cell r="M692">
            <v>5.6804247643619807E-3</v>
          </cell>
          <cell r="N692">
            <v>5.1250946167853712E-3</v>
          </cell>
          <cell r="O692">
            <v>1.2011666181316018E-2</v>
          </cell>
        </row>
        <row r="693">
          <cell r="A693" t="str">
            <v>D-EH2R</v>
          </cell>
          <cell r="B693" t="str">
            <v>VAR_fout</v>
          </cell>
          <cell r="C693" t="str">
            <v>EH2</v>
          </cell>
          <cell r="I693">
            <v>7.0338805528836146E-2</v>
          </cell>
          <cell r="J693">
            <v>7.0624596698231068E-2</v>
          </cell>
          <cell r="K693">
            <v>6.657891944498702E-2</v>
          </cell>
          <cell r="L693">
            <v>1.5603363095652377E-2</v>
          </cell>
          <cell r="M693">
            <v>4.2198140467905503E-3</v>
          </cell>
          <cell r="N693">
            <v>3.9611720718711191E-3</v>
          </cell>
          <cell r="O693">
            <v>5.7515303138150672E-3</v>
          </cell>
        </row>
        <row r="694">
          <cell r="A694" t="str">
            <v>D-EH2R</v>
          </cell>
          <cell r="B694" t="str">
            <v>VAR_fin</v>
          </cell>
          <cell r="C694" t="str">
            <v>H2</v>
          </cell>
          <cell r="I694">
            <v>7.0338805528836146E-2</v>
          </cell>
          <cell r="J694">
            <v>7.0624596698231068E-2</v>
          </cell>
          <cell r="K694">
            <v>6.657891944498702E-2</v>
          </cell>
          <cell r="L694">
            <v>1.5603363095652377E-2</v>
          </cell>
          <cell r="M694">
            <v>4.2198140467905503E-3</v>
          </cell>
          <cell r="N694">
            <v>3.9611720718711191E-3</v>
          </cell>
          <cell r="O694">
            <v>5.7515303138150672E-3</v>
          </cell>
        </row>
        <row r="695">
          <cell r="A695" t="str">
            <v>D-EH2R</v>
          </cell>
          <cell r="B695" t="str">
            <v>VAR_ncap</v>
          </cell>
          <cell r="C695" t="str">
            <v>-</v>
          </cell>
          <cell r="H695">
            <v>2.9778014267545001E-7</v>
          </cell>
          <cell r="I695">
            <v>3.0769278277202202E-3</v>
          </cell>
          <cell r="J695">
            <v>3.0780844489332101E-3</v>
          </cell>
          <cell r="K695">
            <v>1.4864003559523399E-4</v>
          </cell>
          <cell r="L695">
            <v>2.28895438304644E-4</v>
          </cell>
          <cell r="M695">
            <v>3.04380942102076E-5</v>
          </cell>
          <cell r="N695">
            <v>1.8330548571047101E-4</v>
          </cell>
          <cell r="O695">
            <v>1.30732089154109E-4</v>
          </cell>
        </row>
        <row r="696">
          <cell r="A696" t="str">
            <v>D-EH2R</v>
          </cell>
          <cell r="B696" t="str">
            <v>VAR_cap</v>
          </cell>
          <cell r="C696" t="str">
            <v>-</v>
          </cell>
          <cell r="H696">
            <v>2.9778014267545001E-7</v>
          </cell>
          <cell r="I696">
            <v>3.0769903606383399E-3</v>
          </cell>
          <cell r="J696">
            <v>3.0780844489332101E-3</v>
          </cell>
          <cell r="K696">
            <v>3.2267244845284502E-3</v>
          </cell>
          <cell r="L696">
            <v>7.46976908849003E-4</v>
          </cell>
          <cell r="M696">
            <v>2.0421141925651101E-4</v>
          </cell>
          <cell r="N696">
            <v>1.8869673949738501E-4</v>
          </cell>
          <cell r="O696">
            <v>3.1403757486458001E-4</v>
          </cell>
        </row>
        <row r="697">
          <cell r="A697" t="str">
            <v>SCOM-ELCSPECADV</v>
          </cell>
          <cell r="B697" t="str">
            <v>VAR_fout</v>
          </cell>
          <cell r="C697" t="str">
            <v>SCOM-ELS</v>
          </cell>
          <cell r="G697">
            <v>8.4887575909438725E-5</v>
          </cell>
          <cell r="H697">
            <v>2.3319272330858261E-4</v>
          </cell>
          <cell r="I697">
            <v>3.4654795550865045E-4</v>
          </cell>
          <cell r="J697">
            <v>3.5416116245752559E-4</v>
          </cell>
          <cell r="K697">
            <v>3.5625146530065025E-4</v>
          </cell>
          <cell r="L697">
            <v>2.7540204426662753E-4</v>
          </cell>
          <cell r="M697">
            <v>3.5797600260764606E-4</v>
          </cell>
          <cell r="N697">
            <v>2.7682288194686848E-4</v>
          </cell>
          <cell r="O697">
            <v>5.9983345695493312E-4</v>
          </cell>
        </row>
        <row r="698">
          <cell r="A698" t="str">
            <v>SCOM-ELCSPECADV</v>
          </cell>
          <cell r="B698" t="str">
            <v>VAR_fin</v>
          </cell>
          <cell r="C698" t="str">
            <v>SCOM_ELC</v>
          </cell>
          <cell r="G698">
            <v>7.3090726580470316E-5</v>
          </cell>
          <cell r="H698">
            <v>1.9577976608479693E-4</v>
          </cell>
          <cell r="I698">
            <v>2.8387089744619709E-4</v>
          </cell>
          <cell r="J698">
            <v>2.828740626548742E-4</v>
          </cell>
          <cell r="K698">
            <v>2.7762180370303422E-4</v>
          </cell>
          <cell r="L698">
            <v>2.1461697626500774E-4</v>
          </cell>
          <cell r="M698">
            <v>2.7896571160055598E-4</v>
          </cell>
          <cell r="N698">
            <v>2.1572421527446664E-4</v>
          </cell>
          <cell r="O698">
            <v>4.6744185627620708E-4</v>
          </cell>
        </row>
        <row r="699">
          <cell r="A699" t="str">
            <v>SCOM-ELCSPECADV</v>
          </cell>
          <cell r="B699" t="str">
            <v>VAR_ncap</v>
          </cell>
          <cell r="C699" t="str">
            <v>-</v>
          </cell>
          <cell r="G699">
            <v>9.0186943090941597E-6</v>
          </cell>
          <cell r="H699">
            <v>1.5691895326287399E-5</v>
          </cell>
          <cell r="I699">
            <v>1.20117243850332E-5</v>
          </cell>
          <cell r="J699">
            <v>8.8983454697744298E-7</v>
          </cell>
          <cell r="K699">
            <v>5.7597923597894502E-7</v>
          </cell>
          <cell r="L699">
            <v>4.0121895401360298E-7</v>
          </cell>
          <cell r="M699">
            <v>2.45173477968963E-5</v>
          </cell>
          <cell r="N699">
            <v>3.4841645283016802E-6</v>
          </cell>
          <cell r="O699">
            <v>3.4990242146030199E-5</v>
          </cell>
        </row>
        <row r="700">
          <cell r="A700" t="str">
            <v>SCOM-ELCSPECADV</v>
          </cell>
          <cell r="B700" t="str">
            <v>VAR_cap</v>
          </cell>
          <cell r="C700" t="str">
            <v>-</v>
          </cell>
          <cell r="G700">
            <v>9.0186943090941597E-6</v>
          </cell>
          <cell r="H700">
            <v>2.4693169783776348E-5</v>
          </cell>
          <cell r="I700">
            <v>3.6658310635105624E-5</v>
          </cell>
          <cell r="J700">
            <v>3.7463063395515051E-5</v>
          </cell>
          <cell r="K700">
            <v>3.7764253631272864E-5</v>
          </cell>
          <cell r="L700">
            <v>2.9146640156251388E-5</v>
          </cell>
          <cell r="M700">
            <v>3.7920760090819972E-5</v>
          </cell>
          <cell r="N700">
            <v>2.9318478976196636E-5</v>
          </cell>
          <cell r="O700">
            <v>6.3563712742697667E-5</v>
          </cell>
        </row>
        <row r="701">
          <cell r="A701" t="str">
            <v>RHSA-WHLTHRD</v>
          </cell>
          <cell r="B701" t="str">
            <v>VAR_fout</v>
          </cell>
          <cell r="C701" t="str">
            <v>RHSA-WHLTHRD</v>
          </cell>
          <cell r="D701">
            <v>1.317042654808622</v>
          </cell>
          <cell r="E701">
            <v>1.4633760009024439</v>
          </cell>
          <cell r="F701">
            <v>1.4447121595536037</v>
          </cell>
          <cell r="G701">
            <v>1.0147680876365508</v>
          </cell>
          <cell r="H701">
            <v>1.0301903125376395</v>
          </cell>
          <cell r="I701">
            <v>1.1691730647630858</v>
          </cell>
          <cell r="J701">
            <v>1.3842698255292474</v>
          </cell>
          <cell r="K701">
            <v>1.399962240172905</v>
          </cell>
          <cell r="L701">
            <v>1.373395320747407</v>
          </cell>
          <cell r="M701">
            <v>1.3563326875089037</v>
          </cell>
          <cell r="N701">
            <v>1.390759888533633</v>
          </cell>
          <cell r="O701">
            <v>1.2139628703760204</v>
          </cell>
        </row>
        <row r="702">
          <cell r="A702" t="str">
            <v>RHSA-WHLTHRD</v>
          </cell>
          <cell r="B702" t="str">
            <v>VAR_fin</v>
          </cell>
          <cell r="C702" t="str">
            <v>RHSA_LTH</v>
          </cell>
          <cell r="D702">
            <v>1.7104450062449654</v>
          </cell>
          <cell r="E702">
            <v>1.8955647680083465</v>
          </cell>
          <cell r="F702">
            <v>1.864144722004649</v>
          </cell>
          <cell r="G702">
            <v>1.300984727739166</v>
          </cell>
          <cell r="H702">
            <v>1.3123443471817073</v>
          </cell>
          <cell r="I702">
            <v>1.4799659047634006</v>
          </cell>
          <cell r="J702">
            <v>1.7522402854800589</v>
          </cell>
          <cell r="K702">
            <v>1.7721041014846897</v>
          </cell>
          <cell r="L702">
            <v>1.7384750895536805</v>
          </cell>
          <cell r="M702">
            <v>1.7168768196315232</v>
          </cell>
          <cell r="N702">
            <v>1.760455555105864</v>
          </cell>
          <cell r="O702">
            <v>1.5366618612354657</v>
          </cell>
        </row>
        <row r="703">
          <cell r="A703" t="str">
            <v>RHSA-WHLTHRD</v>
          </cell>
          <cell r="B703" t="str">
            <v>VAR_ncap</v>
          </cell>
          <cell r="C703" t="str">
            <v>-</v>
          </cell>
          <cell r="E703">
            <v>2.8826643281185501E-2</v>
          </cell>
          <cell r="F703">
            <v>2.64444159309026E-2</v>
          </cell>
          <cell r="G703">
            <v>1.9783360402475102E-2</v>
          </cell>
          <cell r="H703">
            <v>1.8797056305850299E-2</v>
          </cell>
          <cell r="I703">
            <v>3.40411507610172E-2</v>
          </cell>
          <cell r="J703">
            <v>7.8807044643491295E-2</v>
          </cell>
          <cell r="K703">
            <v>4.23394314476533E-2</v>
          </cell>
          <cell r="L703">
            <v>1.72409870267131E-2</v>
          </cell>
          <cell r="M703">
            <v>2.48546745548015E-2</v>
          </cell>
          <cell r="N703">
            <v>3.5188401384253602E-2</v>
          </cell>
          <cell r="O703">
            <v>3.1725517074847401E-2</v>
          </cell>
        </row>
        <row r="704">
          <cell r="A704" t="str">
            <v>RHSA-WHLTHRD</v>
          </cell>
          <cell r="B704" t="str">
            <v>VAR_cap</v>
          </cell>
          <cell r="C704" t="str">
            <v>-</v>
          </cell>
          <cell r="D704">
            <v>0.13737412127568699</v>
          </cell>
          <cell r="E704">
            <v>0.15045016985637619</v>
          </cell>
          <cell r="F704">
            <v>0.14122665003889609</v>
          </cell>
          <cell r="G704">
            <v>9.0506800291640099E-2</v>
          </cell>
          <cell r="H704">
            <v>8.0191436785670311E-2</v>
          </cell>
          <cell r="I704">
            <v>0.10215098764397001</v>
          </cell>
          <cell r="J704">
            <v>0.16948339676707999</v>
          </cell>
          <cell r="K704">
            <v>0.19054774766107194</v>
          </cell>
          <cell r="L704">
            <v>0.13104181084980704</v>
          </cell>
          <cell r="M704">
            <v>0.121217840018708</v>
          </cell>
          <cell r="N704">
            <v>0.122798850161777</v>
          </cell>
          <cell r="O704">
            <v>0.118204630304723</v>
          </cell>
        </row>
        <row r="705">
          <cell r="A705" t="str">
            <v>RHES-SHCONBR7</v>
          </cell>
          <cell r="B705" t="str">
            <v>VAR_fout</v>
          </cell>
          <cell r="C705" t="str">
            <v>RHES-SHCON</v>
          </cell>
          <cell r="E705">
            <v>5.4839211487031786E-5</v>
          </cell>
          <cell r="F705">
            <v>5.4974756507688883E-5</v>
          </cell>
          <cell r="G705">
            <v>4.7686915452070049E-5</v>
          </cell>
          <cell r="H705">
            <v>5.1057183223725311E-5</v>
          </cell>
          <cell r="I705">
            <v>5.0589417469460293E-5</v>
          </cell>
          <cell r="J705">
            <v>5.2333504553906971E-5</v>
          </cell>
          <cell r="K705">
            <v>4.624818925447965E-5</v>
          </cell>
          <cell r="L705">
            <v>3.1253877936316094E-5</v>
          </cell>
          <cell r="M705">
            <v>4.4322650536722242E-5</v>
          </cell>
          <cell r="N705">
            <v>4.4641150092097654E-5</v>
          </cell>
          <cell r="O705">
            <v>4.8979685048710548E-5</v>
          </cell>
        </row>
        <row r="706">
          <cell r="A706" t="str">
            <v>RHES-SHCONBR7</v>
          </cell>
          <cell r="B706" t="str">
            <v>VAR_fin</v>
          </cell>
          <cell r="C706" t="str">
            <v>CON</v>
          </cell>
          <cell r="E706">
            <v>5.4839211487031786E-5</v>
          </cell>
          <cell r="F706">
            <v>5.4974756507688883E-5</v>
          </cell>
          <cell r="G706">
            <v>4.7686915452070049E-5</v>
          </cell>
          <cell r="H706">
            <v>5.1057183223725311E-5</v>
          </cell>
          <cell r="I706">
            <v>5.0589417469460293E-5</v>
          </cell>
          <cell r="J706">
            <v>5.2333504553906971E-5</v>
          </cell>
          <cell r="K706">
            <v>4.624818925447965E-5</v>
          </cell>
          <cell r="L706">
            <v>3.1253877936316094E-5</v>
          </cell>
          <cell r="M706">
            <v>4.4322650536722242E-5</v>
          </cell>
          <cell r="N706">
            <v>4.4641150092097654E-5</v>
          </cell>
          <cell r="O706">
            <v>4.8979685048710548E-5</v>
          </cell>
        </row>
        <row r="707">
          <cell r="A707" t="str">
            <v>RHES-SHCONBR7</v>
          </cell>
          <cell r="B707" t="str">
            <v>VAR_ncap</v>
          </cell>
          <cell r="C707" t="str">
            <v>-</v>
          </cell>
          <cell r="E707">
            <v>3.5869645979748298E-6</v>
          </cell>
          <cell r="K707">
            <v>6.3312641821352698E-7</v>
          </cell>
          <cell r="L707">
            <v>1.62763191945593E-6</v>
          </cell>
          <cell r="M707">
            <v>4.72555328006861E-7</v>
          </cell>
          <cell r="N707">
            <v>6.1659494718699305E-7</v>
          </cell>
          <cell r="O707">
            <v>1.26185216256828E-8</v>
          </cell>
        </row>
        <row r="708">
          <cell r="A708" t="str">
            <v>RHES-SHCONBR7</v>
          </cell>
          <cell r="B708" t="str">
            <v>VAR_cap</v>
          </cell>
          <cell r="C708" t="str">
            <v>-</v>
          </cell>
          <cell r="E708">
            <v>3.5869645979748298E-6</v>
          </cell>
          <cell r="F708">
            <v>3.5869645979748298E-6</v>
          </cell>
          <cell r="G708">
            <v>3.5869645979748298E-6</v>
          </cell>
          <cell r="H708">
            <v>3.5869645979748298E-6</v>
          </cell>
          <cell r="I708">
            <v>3.5869645979748298E-6</v>
          </cell>
          <cell r="J708">
            <v>3.5869645979748298E-6</v>
          </cell>
          <cell r="K708">
            <v>3.05383551557779E-6</v>
          </cell>
          <cell r="L708">
            <v>2.2607583376694499E-6</v>
          </cell>
          <cell r="M708">
            <v>2.7333136656763199E-6</v>
          </cell>
          <cell r="N708">
            <v>3.3499086128633102E-6</v>
          </cell>
          <cell r="O708">
            <v>3.36252713448899E-6</v>
          </cell>
        </row>
        <row r="709">
          <cell r="A709" t="str">
            <v>ITOT-SWHCONBR9</v>
          </cell>
          <cell r="B709" t="str">
            <v>VAR_fout</v>
          </cell>
          <cell r="C709" t="str">
            <v>ITOT-ELS</v>
          </cell>
          <cell r="J709">
            <v>6.8860312312388617E-6</v>
          </cell>
          <cell r="K709">
            <v>1.332979105402124E-5</v>
          </cell>
          <cell r="L709">
            <v>1.165939938400301E-5</v>
          </cell>
          <cell r="M709">
            <v>1.7872414264994702E-5</v>
          </cell>
          <cell r="N709">
            <v>1.4817033766036929E-5</v>
          </cell>
          <cell r="O709">
            <v>3.1398426123113751E-5</v>
          </cell>
        </row>
        <row r="710">
          <cell r="A710" t="str">
            <v>ITOT-SWHCONBR9</v>
          </cell>
          <cell r="B710" t="str">
            <v>VAR_fout</v>
          </cell>
          <cell r="C710" t="str">
            <v>ITOT-SWHC</v>
          </cell>
          <cell r="J710">
            <v>4.3710198817739236E-5</v>
          </cell>
          <cell r="K710">
            <v>7.7665082647313793E-5</v>
          </cell>
          <cell r="L710">
            <v>6.8203791400187134E-5</v>
          </cell>
          <cell r="M710">
            <v>1.0378321725981488E-4</v>
          </cell>
          <cell r="N710">
            <v>8.628657842823804E-5</v>
          </cell>
          <cell r="O710">
            <v>1.8223627802068463E-4</v>
          </cell>
        </row>
        <row r="711">
          <cell r="A711" t="str">
            <v>ITOT-SWHCONBR9</v>
          </cell>
          <cell r="B711" t="str">
            <v>VAR_fin</v>
          </cell>
          <cell r="C711" t="str">
            <v>CON</v>
          </cell>
          <cell r="J711">
            <v>5.1241253903541766E-5</v>
          </cell>
          <cell r="K711">
            <v>9.104639939902226E-5</v>
          </cell>
          <cell r="L711">
            <v>7.9954973595380789E-5</v>
          </cell>
          <cell r="M711">
            <v>1.2166456182712164E-4</v>
          </cell>
          <cell r="N711">
            <v>1.0115333705402474E-4</v>
          </cell>
          <cell r="O711">
            <v>2.1363470414379853E-4</v>
          </cell>
        </row>
        <row r="712">
          <cell r="A712" t="str">
            <v>ITOT-SWHCONBR9</v>
          </cell>
          <cell r="B712" t="str">
            <v>VAR_ncap</v>
          </cell>
          <cell r="C712" t="str">
            <v>-</v>
          </cell>
          <cell r="J712">
            <v>2.4461264280432702E-6</v>
          </cell>
          <cell r="K712">
            <v>1.8582765531349E-6</v>
          </cell>
          <cell r="L712">
            <v>6.0506885043775199E-8</v>
          </cell>
          <cell r="M712">
            <v>4.0781946993510999E-6</v>
          </cell>
          <cell r="N712">
            <v>8.3483656404533797E-7</v>
          </cell>
          <cell r="O712">
            <v>6.0795964191573601E-6</v>
          </cell>
        </row>
        <row r="713">
          <cell r="A713" t="str">
            <v>ITOT-SWHCONBR9</v>
          </cell>
          <cell r="B713" t="str">
            <v>VAR_cap</v>
          </cell>
          <cell r="C713" t="str">
            <v>-</v>
          </cell>
          <cell r="J713">
            <v>2.4461264280432702E-6</v>
          </cell>
          <cell r="K713">
            <v>4.3044029811781704E-6</v>
          </cell>
          <cell r="L713">
            <v>4.0408092969514596E-6</v>
          </cell>
          <cell r="M713">
            <v>5.9969781375297803E-6</v>
          </cell>
          <cell r="N713">
            <v>5.2834981545634601E-6</v>
          </cell>
          <cell r="O713">
            <v>1.09926276825538E-5</v>
          </cell>
        </row>
        <row r="714">
          <cell r="A714" t="str">
            <v>SCOM-SHPLTBR</v>
          </cell>
          <cell r="B714" t="str">
            <v>VAR_fout</v>
          </cell>
          <cell r="C714" t="str">
            <v>SCOM-SHPLT</v>
          </cell>
          <cell r="D714">
            <v>1.8770705634393288</v>
          </cell>
          <cell r="E714">
            <v>2.1600820953797828</v>
          </cell>
          <cell r="F714">
            <v>2.1233025267939816</v>
          </cell>
          <cell r="G714">
            <v>2.0939458539481981</v>
          </cell>
          <cell r="H714">
            <v>2.2270895883492794</v>
          </cell>
          <cell r="I714">
            <v>2.3966013056932103</v>
          </cell>
          <cell r="J714">
            <v>2.4744134548448224</v>
          </cell>
          <cell r="K714">
            <v>3.296839115671605</v>
          </cell>
          <cell r="L714">
            <v>2.3661532989065335</v>
          </cell>
          <cell r="M714">
            <v>2.3814950790750218</v>
          </cell>
          <cell r="N714">
            <v>2.3821846141523411</v>
          </cell>
          <cell r="O714">
            <v>2.3830466631110081</v>
          </cell>
        </row>
        <row r="715">
          <cell r="A715" t="str">
            <v>SCOM-SHPLTBR</v>
          </cell>
          <cell r="B715" t="str">
            <v>VAR_fin</v>
          </cell>
          <cell r="C715" t="str">
            <v>SCOMPLTBRC</v>
          </cell>
          <cell r="D715">
            <v>1.8770705634393288</v>
          </cell>
          <cell r="E715">
            <v>2.1600820953797828</v>
          </cell>
          <cell r="F715">
            <v>2.1233025267939816</v>
          </cell>
          <cell r="G715">
            <v>2.0939458539481981</v>
          </cell>
          <cell r="H715">
            <v>2.2270895883492794</v>
          </cell>
          <cell r="I715">
            <v>2.3966013056932103</v>
          </cell>
          <cell r="J715">
            <v>2.4744134548448224</v>
          </cell>
          <cell r="K715">
            <v>3.296839115671605</v>
          </cell>
          <cell r="L715">
            <v>2.3661532989065335</v>
          </cell>
          <cell r="M715">
            <v>2.3814950790750218</v>
          </cell>
          <cell r="N715">
            <v>2.3821846141523411</v>
          </cell>
          <cell r="O715">
            <v>2.3830466631110081</v>
          </cell>
        </row>
        <row r="716">
          <cell r="A716" t="str">
            <v>SCOM-SHPLTBR</v>
          </cell>
          <cell r="B716" t="str">
            <v>VAR_fin</v>
          </cell>
          <cell r="C716" t="str">
            <v>SPLT</v>
          </cell>
          <cell r="D716">
            <v>2.0856339593770303</v>
          </cell>
          <cell r="E716">
            <v>2.4000912170886473</v>
          </cell>
          <cell r="F716">
            <v>2.3592250297710899</v>
          </cell>
          <cell r="G716">
            <v>2.3266065043868873</v>
          </cell>
          <cell r="H716">
            <v>2.4745439870547523</v>
          </cell>
          <cell r="I716">
            <v>2.6628903396591248</v>
          </cell>
          <cell r="J716">
            <v>2.7493482831609128</v>
          </cell>
          <cell r="K716">
            <v>3.6631545729684536</v>
          </cell>
          <cell r="L716">
            <v>2.6290592210072607</v>
          </cell>
          <cell r="M716">
            <v>2.6461056434166914</v>
          </cell>
          <cell r="N716">
            <v>2.6468717935026014</v>
          </cell>
          <cell r="O716">
            <v>2.647829625678896</v>
          </cell>
        </row>
        <row r="717">
          <cell r="A717" t="str">
            <v>SCOM-SHPLTBR</v>
          </cell>
          <cell r="B717" t="str">
            <v>VAR_ncap</v>
          </cell>
          <cell r="C717" t="str">
            <v>-</v>
          </cell>
          <cell r="D717">
            <v>5.0301510228779695E-7</v>
          </cell>
          <cell r="E717">
            <v>2.36078657435723E-2</v>
          </cell>
          <cell r="F717">
            <v>5.05385141906941E-7</v>
          </cell>
          <cell r="G717">
            <v>9.8336544002618007E-7</v>
          </cell>
          <cell r="H717">
            <v>0.13243390965782501</v>
          </cell>
          <cell r="I717">
            <v>6.7806564003066699E-2</v>
          </cell>
          <cell r="J717">
            <v>1.0297459464177199E-3</v>
          </cell>
          <cell r="K717">
            <v>0.20178756853482399</v>
          </cell>
          <cell r="L717">
            <v>2.74532320987975E-6</v>
          </cell>
          <cell r="M717">
            <v>2.9456353140219498E-6</v>
          </cell>
          <cell r="N717">
            <v>0.16736359087493699</v>
          </cell>
          <cell r="O717">
            <v>0.21899821842707201</v>
          </cell>
        </row>
        <row r="718">
          <cell r="A718" t="str">
            <v>SCOM-SHPLTBR</v>
          </cell>
          <cell r="B718" t="str">
            <v>VAR_cap</v>
          </cell>
          <cell r="C718" t="str">
            <v>-</v>
          </cell>
          <cell r="D718">
            <v>0.1505113711392963</v>
          </cell>
          <cell r="E718">
            <v>0.17411920540956005</v>
          </cell>
          <cell r="F718">
            <v>0.17411869551252943</v>
          </cell>
          <cell r="G718">
            <v>0.17411890540786465</v>
          </cell>
          <cell r="H718">
            <v>0.18356248435307237</v>
          </cell>
          <cell r="I718">
            <v>0.20024106475399847</v>
          </cell>
          <cell r="J718">
            <v>0.20126995228527825</v>
          </cell>
          <cell r="K718">
            <v>0.27062352217847541</v>
          </cell>
          <cell r="L718">
            <v>0.2131013070760002</v>
          </cell>
          <cell r="M718">
            <v>0.20179255523840367</v>
          </cell>
          <cell r="N718">
            <v>0.20310822821900751</v>
          </cell>
          <cell r="O718">
            <v>0.38636353396032325</v>
          </cell>
        </row>
        <row r="719">
          <cell r="A719" t="str">
            <v>ITOT-SWHELCHP</v>
          </cell>
          <cell r="B719" t="str">
            <v>VAR_fout</v>
          </cell>
          <cell r="C719" t="str">
            <v>ITOT-SWHAELCH</v>
          </cell>
          <cell r="D719">
            <v>1.1081374297548938</v>
          </cell>
          <cell r="E719">
            <v>1.4007907272685718</v>
          </cell>
          <cell r="F719">
            <v>3.5993998255517696</v>
          </cell>
          <cell r="G719">
            <v>5.9508472827927568</v>
          </cell>
          <cell r="H719">
            <v>8.1702976585803029</v>
          </cell>
          <cell r="I719">
            <v>8.17029816606399</v>
          </cell>
          <cell r="J719">
            <v>9.8550395700487581</v>
          </cell>
          <cell r="K719">
            <v>13.11558496526232</v>
          </cell>
          <cell r="L719">
            <v>13.117867389639914</v>
          </cell>
          <cell r="M719">
            <v>13.220348005474724</v>
          </cell>
          <cell r="N719">
            <v>13.220348556993418</v>
          </cell>
          <cell r="O719">
            <v>13.220354409009801</v>
          </cell>
        </row>
        <row r="720">
          <cell r="A720" t="str">
            <v>ITOT-SWHELCHP</v>
          </cell>
          <cell r="B720" t="str">
            <v>VAR_fin</v>
          </cell>
          <cell r="C720" t="str">
            <v>ITOT_ELC</v>
          </cell>
          <cell r="D720">
            <v>0.35967041792042892</v>
          </cell>
          <cell r="E720">
            <v>0.45106225169055625</v>
          </cell>
          <cell r="F720">
            <v>1.1454398775404215</v>
          </cell>
          <cell r="G720">
            <v>1.8574534034427252</v>
          </cell>
          <cell r="H720">
            <v>2.5022657140907643</v>
          </cell>
          <cell r="I720">
            <v>2.4560852742830717</v>
          </cell>
          <cell r="J720">
            <v>2.9088534731188704</v>
          </cell>
          <cell r="K720">
            <v>3.8023466662477912</v>
          </cell>
          <cell r="L720">
            <v>3.8030083651919147</v>
          </cell>
          <cell r="M720">
            <v>3.8327185785759581</v>
          </cell>
          <cell r="N720">
            <v>3.8327187384670593</v>
          </cell>
          <cell r="O720">
            <v>3.8327204350284401</v>
          </cell>
        </row>
        <row r="721">
          <cell r="A721" t="str">
            <v>ITOT-SWHELCHP</v>
          </cell>
          <cell r="B721" t="str">
            <v>VAR_fin</v>
          </cell>
          <cell r="C721" t="str">
            <v>ITOTELCHPC</v>
          </cell>
          <cell r="D721">
            <v>1.1081374297548938</v>
          </cell>
          <cell r="E721">
            <v>1.4007907272685718</v>
          </cell>
          <cell r="F721">
            <v>3.5993998255517696</v>
          </cell>
          <cell r="G721">
            <v>5.9508472827927568</v>
          </cell>
          <cell r="H721">
            <v>8.1702976585803029</v>
          </cell>
          <cell r="I721">
            <v>8.17029816606399</v>
          </cell>
          <cell r="J721">
            <v>9.8550395700487581</v>
          </cell>
          <cell r="K721">
            <v>13.11558496526232</v>
          </cell>
          <cell r="L721">
            <v>13.117867389639914</v>
          </cell>
          <cell r="M721">
            <v>13.220348005474724</v>
          </cell>
          <cell r="N721">
            <v>13.220348556993418</v>
          </cell>
          <cell r="O721">
            <v>13.220354409009801</v>
          </cell>
        </row>
        <row r="722">
          <cell r="A722" t="str">
            <v>ITOT-SWHELCHP</v>
          </cell>
          <cell r="B722" t="str">
            <v>VAR_ncap</v>
          </cell>
          <cell r="C722" t="str">
            <v>-</v>
          </cell>
          <cell r="E722">
            <v>1.5958728993660899E-2</v>
          </cell>
          <cell r="F722">
            <v>0.119548628591718</v>
          </cell>
          <cell r="G722">
            <v>0.12787861457983801</v>
          </cell>
          <cell r="H722">
            <v>0.17660735899381699</v>
          </cell>
          <cell r="I722">
            <v>0.14252091428198899</v>
          </cell>
          <cell r="J722">
            <v>0.22186177113654301</v>
          </cell>
          <cell r="K722">
            <v>0.35389830374804099</v>
          </cell>
          <cell r="L722">
            <v>0.15048421818038199</v>
          </cell>
          <cell r="M722">
            <v>0.220025478654131</v>
          </cell>
          <cell r="N722">
            <v>0.33722144695837902</v>
          </cell>
          <cell r="O722">
            <v>0.16713175540549599</v>
          </cell>
        </row>
        <row r="723">
          <cell r="A723" t="str">
            <v>ITOT-SWHELCHP</v>
          </cell>
          <cell r="B723" t="str">
            <v>VAR_cap</v>
          </cell>
          <cell r="C723" t="str">
            <v>-</v>
          </cell>
          <cell r="D723">
            <v>6.02631234918991E-2</v>
          </cell>
          <cell r="E723">
            <v>7.622177980572005E-2</v>
          </cell>
          <cell r="F723">
            <v>0.19577023646902833</v>
          </cell>
          <cell r="G723">
            <v>0.32364860667444872</v>
          </cell>
          <cell r="H723">
            <v>0.44783799401149066</v>
          </cell>
          <cell r="I723">
            <v>0.44778232899830267</v>
          </cell>
          <cell r="J723">
            <v>0.54098954236311969</v>
          </cell>
          <cell r="K723">
            <v>0.71828015466350648</v>
          </cell>
          <cell r="L723">
            <v>0.71874660433693394</v>
          </cell>
          <cell r="M723">
            <v>0.72440710039336631</v>
          </cell>
          <cell r="N723">
            <v>0.72270733638374351</v>
          </cell>
          <cell r="O723">
            <v>0.72437753397920535</v>
          </cell>
        </row>
        <row r="724">
          <cell r="A724" t="str">
            <v>RHES-SHCONBR8</v>
          </cell>
          <cell r="B724" t="str">
            <v>VAR_fout</v>
          </cell>
          <cell r="C724" t="str">
            <v>RHES-SHCON</v>
          </cell>
          <cell r="E724">
            <v>1.3505760719752167E-5</v>
          </cell>
          <cell r="F724">
            <v>1.4008081998635174E-5</v>
          </cell>
          <cell r="G724">
            <v>9.1705970794233945E-6</v>
          </cell>
          <cell r="H724">
            <v>1.2581094020119566E-5</v>
          </cell>
          <cell r="I724">
            <v>1.2082110891540447E-5</v>
          </cell>
          <cell r="J724">
            <v>1.3840595386523635E-5</v>
          </cell>
          <cell r="K724">
            <v>1.7325705471606569E-5</v>
          </cell>
          <cell r="L724">
            <v>1.0283838009735155E-5</v>
          </cell>
          <cell r="M724">
            <v>1.8345209723933662E-5</v>
          </cell>
          <cell r="N724">
            <v>1.6172450067483004E-5</v>
          </cell>
          <cell r="O724">
            <v>2.3382108673251757E-5</v>
          </cell>
        </row>
        <row r="725">
          <cell r="A725" t="str">
            <v>RHES-SHCONBR8</v>
          </cell>
          <cell r="B725" t="str">
            <v>VAR_fin</v>
          </cell>
          <cell r="C725" t="str">
            <v>CON</v>
          </cell>
          <cell r="E725">
            <v>1.3505760719752167E-5</v>
          </cell>
          <cell r="F725">
            <v>1.4008081998635174E-5</v>
          </cell>
          <cell r="G725">
            <v>9.1705970794233945E-6</v>
          </cell>
          <cell r="H725">
            <v>1.2581094020119566E-5</v>
          </cell>
          <cell r="I725">
            <v>1.2082110891540447E-5</v>
          </cell>
          <cell r="J725">
            <v>1.3840595386523635E-5</v>
          </cell>
          <cell r="K725">
            <v>1.7325705471606569E-5</v>
          </cell>
          <cell r="L725">
            <v>1.0283838009735155E-5</v>
          </cell>
          <cell r="M725">
            <v>1.8345209723933662E-5</v>
          </cell>
          <cell r="N725">
            <v>1.6172450067483004E-5</v>
          </cell>
          <cell r="O725">
            <v>2.3382108673251757E-5</v>
          </cell>
        </row>
        <row r="726">
          <cell r="A726" t="str">
            <v>RHES-SHCONBR8</v>
          </cell>
          <cell r="B726" t="str">
            <v>VAR_ncap</v>
          </cell>
          <cell r="C726" t="str">
            <v>-</v>
          </cell>
          <cell r="E726">
            <v>2.4979264070253602E-7</v>
          </cell>
          <cell r="F726">
            <v>2.0875994169412399E-8</v>
          </cell>
          <cell r="G726">
            <v>2.18313381212331E-7</v>
          </cell>
          <cell r="K726">
            <v>3.23642002270865E-7</v>
          </cell>
          <cell r="L726">
            <v>1.0102143937728899E-7</v>
          </cell>
          <cell r="M726">
            <v>2.0708925718416901E-7</v>
          </cell>
          <cell r="N726">
            <v>4.32561132039259E-7</v>
          </cell>
          <cell r="O726">
            <v>1.37784593457733E-8</v>
          </cell>
        </row>
        <row r="727">
          <cell r="A727" t="str">
            <v>RHES-SHCONBR8</v>
          </cell>
          <cell r="B727" t="str">
            <v>VAR_cap</v>
          </cell>
          <cell r="C727" t="str">
            <v>-</v>
          </cell>
          <cell r="E727">
            <v>2.4979264070253602E-7</v>
          </cell>
          <cell r="F727">
            <v>2.70668634871949E-7</v>
          </cell>
          <cell r="G727">
            <v>4.8898201608427997E-7</v>
          </cell>
          <cell r="H727">
            <v>4.8898201608427997E-7</v>
          </cell>
          <cell r="I727">
            <v>4.8898201608427997E-7</v>
          </cell>
          <cell r="J727">
            <v>4.8898201608427997E-7</v>
          </cell>
          <cell r="K727">
            <v>7.3140714730047899E-7</v>
          </cell>
          <cell r="L727">
            <v>5.9073976158830201E-7</v>
          </cell>
          <cell r="M727">
            <v>6.3175269883232197E-7</v>
          </cell>
          <cell r="N727">
            <v>1.0643138308715801E-6</v>
          </cell>
          <cell r="O727">
            <v>1.07809229021736E-6</v>
          </cell>
        </row>
        <row r="728">
          <cell r="A728" t="str">
            <v>RHEM-SHWODBR</v>
          </cell>
          <cell r="B728" t="str">
            <v>VAR_fout</v>
          </cell>
          <cell r="C728" t="str">
            <v>RHEM-SHWOD</v>
          </cell>
          <cell r="D728">
            <v>4.7439190525874961</v>
          </cell>
          <cell r="E728">
            <v>4.741541048894411</v>
          </cell>
          <cell r="F728">
            <v>3.8282114683123614</v>
          </cell>
          <cell r="G728">
            <v>2.4266399197319433</v>
          </cell>
          <cell r="H728">
            <v>2.2828085360203128</v>
          </cell>
          <cell r="I728">
            <v>1.7292882264670499</v>
          </cell>
          <cell r="J728">
            <v>1.4663643139136033</v>
          </cell>
          <cell r="K728">
            <v>1.4504369395996253</v>
          </cell>
          <cell r="L728">
            <v>1.1517598164419107</v>
          </cell>
          <cell r="M728">
            <v>1.058956006870319</v>
          </cell>
          <cell r="N728">
            <v>1.0474526316441959</v>
          </cell>
          <cell r="O728">
            <v>0.75176423118458613</v>
          </cell>
        </row>
        <row r="729">
          <cell r="A729" t="str">
            <v>RHEM-SHWODBR</v>
          </cell>
          <cell r="B729" t="str">
            <v>VAR_fin</v>
          </cell>
          <cell r="C729" t="str">
            <v>RHEMWODBRC</v>
          </cell>
          <cell r="D729">
            <v>4.7439190525874961</v>
          </cell>
          <cell r="E729">
            <v>4.741541048894411</v>
          </cell>
          <cell r="F729">
            <v>3.8282114683123614</v>
          </cell>
          <cell r="G729">
            <v>2.4266399197319433</v>
          </cell>
          <cell r="H729">
            <v>2.2828085360203128</v>
          </cell>
          <cell r="I729">
            <v>1.7292882264670499</v>
          </cell>
          <cell r="J729">
            <v>1.4663643139136033</v>
          </cell>
          <cell r="K729">
            <v>1.4504369395996253</v>
          </cell>
          <cell r="L729">
            <v>1.1517598164419107</v>
          </cell>
          <cell r="M729">
            <v>1.058956006870319</v>
          </cell>
          <cell r="N729">
            <v>1.0474526316441959</v>
          </cell>
          <cell r="O729">
            <v>0.75176423118458613</v>
          </cell>
        </row>
        <row r="730">
          <cell r="A730" t="str">
            <v>RHEM-SHWODBR</v>
          </cell>
          <cell r="B730" t="str">
            <v>VAR_fin</v>
          </cell>
          <cell r="C730" t="str">
            <v>RWOD</v>
          </cell>
          <cell r="D730">
            <v>6.5887764619270781</v>
          </cell>
          <cell r="E730">
            <v>6.5854736790200192</v>
          </cell>
          <cell r="F730">
            <v>5.3169603726560597</v>
          </cell>
          <cell r="G730">
            <v>3.3703332218499185</v>
          </cell>
          <cell r="H730">
            <v>3.1705674111393227</v>
          </cell>
          <cell r="I730">
            <v>2.4017892034264574</v>
          </cell>
          <cell r="J730">
            <v>2.0366171026577833</v>
          </cell>
          <cell r="K730">
            <v>2.014495749443924</v>
          </cell>
          <cell r="L730">
            <v>1.5996664117248776</v>
          </cell>
          <cell r="M730">
            <v>1.4707722317643335</v>
          </cell>
          <cell r="N730">
            <v>1.4547953217280494</v>
          </cell>
          <cell r="O730">
            <v>1.0441169877563707</v>
          </cell>
        </row>
        <row r="731">
          <cell r="A731" t="str">
            <v>RHEM-SHWODBR</v>
          </cell>
          <cell r="B731" t="str">
            <v>VAR_ncap</v>
          </cell>
          <cell r="C731" t="str">
            <v>-</v>
          </cell>
          <cell r="D731">
            <v>1.52945443292596E-4</v>
          </cell>
          <cell r="E731">
            <v>6.2370211678349002E-8</v>
          </cell>
          <cell r="F731">
            <v>6.6993349875205506E-8</v>
          </cell>
          <cell r="G731">
            <v>9.98529942505277E-7</v>
          </cell>
          <cell r="H731">
            <v>7.4597757900773901E-2</v>
          </cell>
          <cell r="I731">
            <v>4.77368371624044E-2</v>
          </cell>
          <cell r="J731">
            <v>1.65136209538903E-7</v>
          </cell>
          <cell r="K731">
            <v>5.55861275742087E-2</v>
          </cell>
          <cell r="L731">
            <v>1.9853261850725501E-2</v>
          </cell>
          <cell r="M731">
            <v>2.7536904226375301E-6</v>
          </cell>
          <cell r="N731">
            <v>5.1203236974294103E-2</v>
          </cell>
          <cell r="O731">
            <v>2.66618347622939E-3</v>
          </cell>
        </row>
        <row r="732">
          <cell r="A732" t="str">
            <v>RHEM-SHWODBR</v>
          </cell>
          <cell r="B732" t="str">
            <v>VAR_cap</v>
          </cell>
          <cell r="C732" t="str">
            <v>-</v>
          </cell>
          <cell r="D732">
            <v>0.3352247243982856</v>
          </cell>
          <cell r="E732">
            <v>0.33522416207564676</v>
          </cell>
          <cell r="F732">
            <v>0.33522286908525761</v>
          </cell>
          <cell r="G732">
            <v>0.33522272946139203</v>
          </cell>
          <cell r="H732">
            <v>0.16153320733693424</v>
          </cell>
          <cell r="I732">
            <v>0.12233531798145962</v>
          </cell>
          <cell r="J732">
            <v>0.11032486380085471</v>
          </cell>
          <cell r="K732">
            <v>0.10332284590843804</v>
          </cell>
          <cell r="L732">
            <v>8.2774300848953916E-2</v>
          </cell>
          <cell r="M732">
            <v>7.5441835871492446E-2</v>
          </cell>
          <cell r="N732">
            <v>7.4610635543007453E-2</v>
          </cell>
          <cell r="O732">
            <v>5.3871939486465667E-2</v>
          </cell>
        </row>
        <row r="733">
          <cell r="A733" t="str">
            <v>RHES-SHCONBR9</v>
          </cell>
          <cell r="B733" t="str">
            <v>VAR_fout</v>
          </cell>
          <cell r="C733" t="str">
            <v>RHES-SHCON</v>
          </cell>
          <cell r="E733">
            <v>1.0430001653660455E-5</v>
          </cell>
          <cell r="F733">
            <v>1.0737531842674412E-5</v>
          </cell>
          <cell r="G733">
            <v>3.2084163298480586E-6</v>
          </cell>
          <cell r="H733">
            <v>6.8856535135482152E-6</v>
          </cell>
          <cell r="I733">
            <v>6.2097725769520259E-6</v>
          </cell>
          <cell r="J733">
            <v>8.0465579940989674E-6</v>
          </cell>
          <cell r="K733">
            <v>8.6775314897898063E-6</v>
          </cell>
          <cell r="L733">
            <v>3.2489150979148879E-6</v>
          </cell>
          <cell r="M733">
            <v>1.0946076283646981E-5</v>
          </cell>
          <cell r="N733">
            <v>5.0780856405348405E-6</v>
          </cell>
          <cell r="O733">
            <v>1.4712899506071847E-5</v>
          </cell>
        </row>
        <row r="734">
          <cell r="A734" t="str">
            <v>RHES-SHCONBR9</v>
          </cell>
          <cell r="B734" t="str">
            <v>VAR_fin</v>
          </cell>
          <cell r="C734" t="str">
            <v>CON</v>
          </cell>
          <cell r="E734">
            <v>1.0430001653660455E-5</v>
          </cell>
          <cell r="F734">
            <v>1.0737531842674412E-5</v>
          </cell>
          <cell r="G734">
            <v>3.2084163298480586E-6</v>
          </cell>
          <cell r="H734">
            <v>6.8856535135482152E-6</v>
          </cell>
          <cell r="I734">
            <v>6.2097725769520259E-6</v>
          </cell>
          <cell r="J734">
            <v>8.0465579940989674E-6</v>
          </cell>
          <cell r="K734">
            <v>8.6775314897898063E-6</v>
          </cell>
          <cell r="L734">
            <v>3.2489150979148879E-6</v>
          </cell>
          <cell r="M734">
            <v>1.0946076283646981E-5</v>
          </cell>
          <cell r="N734">
            <v>5.0780856405348405E-6</v>
          </cell>
          <cell r="O734">
            <v>1.4712899506071847E-5</v>
          </cell>
        </row>
        <row r="735">
          <cell r="A735" t="str">
            <v>RHES-SHCONBR9</v>
          </cell>
          <cell r="B735" t="str">
            <v>VAR_ncap</v>
          </cell>
          <cell r="C735" t="str">
            <v>-</v>
          </cell>
          <cell r="G735">
            <v>2.70517628793724E-8</v>
          </cell>
          <cell r="K735">
            <v>1.18700930198058E-8</v>
          </cell>
          <cell r="L735">
            <v>2.13276171301915E-8</v>
          </cell>
          <cell r="N735">
            <v>1.2605104788165201E-7</v>
          </cell>
        </row>
        <row r="736">
          <cell r="A736" t="str">
            <v>RHES-SHCONBR9</v>
          </cell>
          <cell r="B736" t="str">
            <v>VAR_cap</v>
          </cell>
          <cell r="C736" t="str">
            <v>-</v>
          </cell>
          <cell r="G736">
            <v>2.70517628793724E-8</v>
          </cell>
          <cell r="H736">
            <v>2.70517628793724E-8</v>
          </cell>
          <cell r="I736">
            <v>2.70517628793724E-8</v>
          </cell>
          <cell r="J736">
            <v>2.70517628793724E-8</v>
          </cell>
          <cell r="K736">
            <v>3.8921855899178201E-8</v>
          </cell>
          <cell r="L736">
            <v>5.29913972909714E-8</v>
          </cell>
          <cell r="M736">
            <v>3.3197710149997297E-8</v>
          </cell>
          <cell r="N736">
            <v>1.5924875803164901E-7</v>
          </cell>
          <cell r="O736">
            <v>1.5924875803164901E-7</v>
          </cell>
        </row>
        <row r="737">
          <cell r="A737" t="str">
            <v>D-RHNS_LTH_CHPNGA</v>
          </cell>
          <cell r="B737" t="str">
            <v>VAR_fout</v>
          </cell>
          <cell r="C737" t="str">
            <v>RHSA_LTH</v>
          </cell>
          <cell r="D737">
            <v>2.3160755525493978E-6</v>
          </cell>
          <cell r="E737">
            <v>1.4518261735754171E-4</v>
          </cell>
          <cell r="F737">
            <v>4.5974452912915338E-6</v>
          </cell>
          <cell r="G737">
            <v>7.5187338229775715E-6</v>
          </cell>
          <cell r="H737">
            <v>4.9311566617522199E-5</v>
          </cell>
          <cell r="I737">
            <v>7.3922160117396409E-6</v>
          </cell>
          <cell r="J737">
            <v>5.0293089580106167E-6</v>
          </cell>
          <cell r="K737">
            <v>6.4799406590963481E-6</v>
          </cell>
          <cell r="L737">
            <v>5.6683330316262169E-5</v>
          </cell>
          <cell r="M737">
            <v>1.5428953564964049E-5</v>
          </cell>
          <cell r="N737">
            <v>7.6145722527221738E-5</v>
          </cell>
          <cell r="O737">
            <v>1.5767088082702617E-5</v>
          </cell>
        </row>
        <row r="738">
          <cell r="A738" t="str">
            <v>D-RHNS_LTH_CHPNGA</v>
          </cell>
          <cell r="B738" t="str">
            <v>VAR_fout</v>
          </cell>
          <cell r="C738" t="str">
            <v>LTH</v>
          </cell>
          <cell r="G738">
            <v>8.9800765767287104E-8</v>
          </cell>
          <cell r="H738">
            <v>5.8575339467833013E-7</v>
          </cell>
          <cell r="I738">
            <v>8.2392866014536309E-7</v>
          </cell>
          <cell r="J738">
            <v>3.5414483231330999E-6</v>
          </cell>
          <cell r="K738">
            <v>3.6014566301746287E-6</v>
          </cell>
          <cell r="L738">
            <v>5.027571114604282E-7</v>
          </cell>
          <cell r="M738">
            <v>1.4619385052611097E-6</v>
          </cell>
          <cell r="N738">
            <v>9.0773150284813339E-7</v>
          </cell>
          <cell r="O738">
            <v>5.0410925088000551E-6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RHNS_LTH_CHPNGA_ON</v>
          </cell>
          <cell r="D739">
            <v>3.5107034527121268E-6</v>
          </cell>
          <cell r="E739">
            <v>9.7947833450385082E-4</v>
          </cell>
          <cell r="F739">
            <v>1.3986375232116263E-3</v>
          </cell>
          <cell r="G739">
            <v>1.234799617007609E-3</v>
          </cell>
          <cell r="H739">
            <v>1.3329847037887967E-3</v>
          </cell>
          <cell r="I739">
            <v>7.9109593418438004E-4</v>
          </cell>
          <cell r="J739">
            <v>1.5275690267691951E-6</v>
          </cell>
          <cell r="K739">
            <v>6.9599675598358024E-7</v>
          </cell>
          <cell r="L739">
            <v>5.6999793724354909E-4</v>
          </cell>
          <cell r="M739">
            <v>8.8173965585459924E-4</v>
          </cell>
          <cell r="N739">
            <v>5.9907722636983937E-4</v>
          </cell>
          <cell r="O739">
            <v>1.7411412249901748E-3</v>
          </cell>
        </row>
        <row r="740">
          <cell r="A740" t="str">
            <v>D-RHNS_LTH_CHPNGA</v>
          </cell>
          <cell r="B740" t="str">
            <v>VAR_fin</v>
          </cell>
          <cell r="C740" t="str">
            <v>RHNS_LTH_CHPNGA</v>
          </cell>
          <cell r="D740">
            <v>5.8267790052615229E-6</v>
          </cell>
          <cell r="E740">
            <v>1.1248271882287751E-3</v>
          </cell>
          <cell r="F740">
            <v>1.4037098292994561E-3</v>
          </cell>
          <cell r="G740">
            <v>1.2431430090083034E-3</v>
          </cell>
          <cell r="H740">
            <v>1.3836827812724729E-3</v>
          </cell>
          <cell r="I740">
            <v>8.0001418679697962E-4</v>
          </cell>
          <cell r="J740">
            <v>1.0114961124132864E-5</v>
          </cell>
          <cell r="K740">
            <v>1.1271527972560715E-5</v>
          </cell>
          <cell r="L740">
            <v>6.2809779836462429E-4</v>
          </cell>
          <cell r="M740">
            <v>8.9963349684414888E-4</v>
          </cell>
          <cell r="N740">
            <v>6.7718915050218442E-4</v>
          </cell>
          <cell r="O740">
            <v>1.7624826087218103E-3</v>
          </cell>
        </row>
        <row r="741">
          <cell r="A741" t="str">
            <v>D-SLFO</v>
          </cell>
          <cell r="B741" t="str">
            <v>VAR_fout</v>
          </cell>
          <cell r="C741" t="str">
            <v>CO2</v>
          </cell>
          <cell r="D741">
            <v>2267.7886590784701</v>
          </cell>
          <cell r="E741">
            <v>2005.69153686443</v>
          </cell>
          <cell r="F741">
            <v>1917.8968085859501</v>
          </cell>
          <cell r="G741">
            <v>1414.7238400552101</v>
          </cell>
          <cell r="H741">
            <v>1128.7821530124199</v>
          </cell>
          <cell r="I741">
            <v>708.82530445052498</v>
          </cell>
          <cell r="J741">
            <v>304.61979838268502</v>
          </cell>
          <cell r="L741">
            <v>8.0043360451740597E-3</v>
          </cell>
          <cell r="M741">
            <v>9.2851125500385406E-3</v>
          </cell>
          <cell r="N741">
            <v>8.0370808415845697E-3</v>
          </cell>
          <cell r="O741">
            <v>1.4643224863621299E-2</v>
          </cell>
        </row>
        <row r="742">
          <cell r="A742" t="str">
            <v>D-SLFO</v>
          </cell>
          <cell r="B742" t="str">
            <v>VAR_fout</v>
          </cell>
          <cell r="C742" t="str">
            <v>SLFO</v>
          </cell>
          <cell r="D742">
            <v>30.256634268675175</v>
          </cell>
          <cell r="E742">
            <v>26.759757812416254</v>
          </cell>
          <cell r="F742">
            <v>25.588429292156693</v>
          </cell>
          <cell r="G742">
            <v>18.87528619960209</v>
          </cell>
          <cell r="H742">
            <v>15.060371365348942</v>
          </cell>
          <cell r="I742">
            <v>9.4571662003365908</v>
          </cell>
          <cell r="J742">
            <v>4.0643870122306431</v>
          </cell>
          <cell r="K742">
            <v>1.3833911416852618</v>
          </cell>
          <cell r="L742">
            <v>0.92653864715152967</v>
          </cell>
          <cell r="M742">
            <v>0.93252297930382133</v>
          </cell>
          <cell r="N742">
            <v>0.93279040170534078</v>
          </cell>
          <cell r="O742">
            <v>0.93313185229479045</v>
          </cell>
        </row>
        <row r="743">
          <cell r="A743" t="str">
            <v>D-SLFO</v>
          </cell>
          <cell r="B743" t="str">
            <v>VAR_fin</v>
          </cell>
          <cell r="C743" t="str">
            <v>LFO</v>
          </cell>
          <cell r="D743">
            <v>30.770538115040292</v>
          </cell>
          <cell r="E743">
            <v>27.214267800060121</v>
          </cell>
          <cell r="F743">
            <v>26.023023182984439</v>
          </cell>
          <cell r="G743">
            <v>19.195710177139944</v>
          </cell>
          <cell r="H743">
            <v>15.315904382800879</v>
          </cell>
          <cell r="I743">
            <v>9.6177110508890724</v>
          </cell>
          <cell r="J743">
            <v>4.1332401408776818</v>
          </cell>
          <cell r="L743">
            <v>1.0860700196979719E-4</v>
          </cell>
          <cell r="M743">
            <v>1.2598524491232773E-4</v>
          </cell>
          <cell r="N743">
            <v>1.0905130042855598E-4</v>
          </cell>
          <cell r="O743">
            <v>1.9868690452674796E-4</v>
          </cell>
        </row>
        <row r="744">
          <cell r="A744" t="str">
            <v>D-SLFO</v>
          </cell>
          <cell r="B744" t="str">
            <v>VAR_fin</v>
          </cell>
          <cell r="C744" t="str">
            <v>BDS</v>
          </cell>
          <cell r="F744">
            <v>2.1394621971575736E-5</v>
          </cell>
          <cell r="G744">
            <v>1.6969563852026578E-4</v>
          </cell>
          <cell r="H744">
            <v>2.6486595943210584E-4</v>
          </cell>
          <cell r="I744">
            <v>8.4126839041224791E-5</v>
          </cell>
          <cell r="J744">
            <v>1.8063421044864467E-4</v>
          </cell>
          <cell r="K744">
            <v>1.4068879641643881</v>
          </cell>
          <cell r="L744">
            <v>0.94216771107129882</v>
          </cell>
          <cell r="M744">
            <v>0.94823647199953642</v>
          </cell>
          <cell r="N744">
            <v>0.94852510943714796</v>
          </cell>
          <cell r="O744">
            <v>0.94878316957633313</v>
          </cell>
        </row>
        <row r="745">
          <cell r="A745" t="str">
            <v>D-RCOA</v>
          </cell>
          <cell r="B745" t="str">
            <v>VAR_fout</v>
          </cell>
          <cell r="C745" t="str">
            <v>CO2</v>
          </cell>
          <cell r="D745">
            <v>9.2700336049313599</v>
          </cell>
          <cell r="E745">
            <v>9.2700093903441108</v>
          </cell>
          <cell r="F745">
            <v>6.4806820586420899E-2</v>
          </cell>
          <cell r="G745">
            <v>3.8297484813674301E-2</v>
          </cell>
          <cell r="H745">
            <v>1.4529111402083E-2</v>
          </cell>
        </row>
        <row r="746">
          <cell r="A746" t="str">
            <v>D-RCOA</v>
          </cell>
          <cell r="B746" t="str">
            <v>VAR_fout</v>
          </cell>
          <cell r="C746" t="str">
            <v>RCOA</v>
          </cell>
          <cell r="D746">
            <v>0.10000036251274387</v>
          </cell>
          <cell r="E746">
            <v>0.10000010129821046</v>
          </cell>
          <cell r="F746">
            <v>6.9910270319763635E-4</v>
          </cell>
          <cell r="G746">
            <v>4.1313360101051066E-4</v>
          </cell>
          <cell r="H746">
            <v>1.5673259333422843E-4</v>
          </cell>
        </row>
        <row r="747">
          <cell r="A747" t="str">
            <v>D-RCOA</v>
          </cell>
          <cell r="B747" t="str">
            <v>VAR_fin</v>
          </cell>
          <cell r="C747" t="str">
            <v>COA</v>
          </cell>
          <cell r="D747">
            <v>0.10000036251274387</v>
          </cell>
          <cell r="E747">
            <v>0.10000010129821046</v>
          </cell>
          <cell r="F747">
            <v>6.9910270319763635E-4</v>
          </cell>
          <cell r="G747">
            <v>4.1313360101051066E-4</v>
          </cell>
          <cell r="H747">
            <v>1.5673259333422843E-4</v>
          </cell>
        </row>
        <row r="748">
          <cell r="A748" t="str">
            <v>SCOM-ELCSPECDC</v>
          </cell>
          <cell r="B748" t="str">
            <v>VAR_fout</v>
          </cell>
          <cell r="C748" t="str">
            <v>SCOM-ELSDC</v>
          </cell>
          <cell r="F748">
            <v>10.166015736999416</v>
          </cell>
          <cell r="G748">
            <v>9.4002629187538513</v>
          </cell>
          <cell r="H748">
            <v>9.4002629187538513</v>
          </cell>
          <cell r="I748">
            <v>8.5871820412315873</v>
          </cell>
          <cell r="J748">
            <v>8.1145446338317555</v>
          </cell>
          <cell r="K748">
            <v>7.6419072264318952</v>
          </cell>
          <cell r="L748">
            <v>7.6419072264318952</v>
          </cell>
          <cell r="M748">
            <v>7.6419072264318952</v>
          </cell>
          <cell r="N748">
            <v>7.6419072264318952</v>
          </cell>
          <cell r="O748">
            <v>7.6419072264318952</v>
          </cell>
        </row>
        <row r="749">
          <cell r="A749" t="str">
            <v>SCOM-ELCSPECDC</v>
          </cell>
          <cell r="B749" t="str">
            <v>VAR_fin</v>
          </cell>
          <cell r="C749" t="str">
            <v>SCOM_ELC</v>
          </cell>
          <cell r="F749">
            <v>10.166015736999416</v>
          </cell>
          <cell r="G749">
            <v>9.4002629187538513</v>
          </cell>
          <cell r="H749">
            <v>9.4002629187538513</v>
          </cell>
          <cell r="I749">
            <v>8.5871820412315873</v>
          </cell>
          <cell r="J749">
            <v>8.1145446338317555</v>
          </cell>
          <cell r="K749">
            <v>7.6419072264318952</v>
          </cell>
          <cell r="L749">
            <v>7.6419072264318952</v>
          </cell>
          <cell r="M749">
            <v>7.6419072264318952</v>
          </cell>
          <cell r="N749">
            <v>7.6419072264318952</v>
          </cell>
          <cell r="O749">
            <v>7.6419072264318952</v>
          </cell>
        </row>
        <row r="750">
          <cell r="A750" t="str">
            <v>D-RHEM_KEV_WOD_ELC_CHP</v>
          </cell>
          <cell r="B750" t="str">
            <v>VAR_fout</v>
          </cell>
          <cell r="C750" t="str">
            <v>ELC5</v>
          </cell>
          <cell r="G750">
            <v>9.8669451046826706E-5</v>
          </cell>
          <cell r="H750">
            <v>1.5795926378830906E-4</v>
          </cell>
          <cell r="I750">
            <v>6.4730246122055246E-2</v>
          </cell>
          <cell r="J750">
            <v>9.7456521599447968E-2</v>
          </cell>
          <cell r="K750">
            <v>9.4925592932545627E-2</v>
          </cell>
          <cell r="L750">
            <v>9.5566316761248299E-2</v>
          </cell>
          <cell r="M750">
            <v>9.4135479479416126E-2</v>
          </cell>
          <cell r="N750">
            <v>9.3935395126926335E-2</v>
          </cell>
          <cell r="O750">
            <v>9.2653251071176987E-2</v>
          </cell>
        </row>
        <row r="751">
          <cell r="A751" t="str">
            <v>D-RHEM_KEV_WOD_ELC_CHP</v>
          </cell>
          <cell r="B751" t="str">
            <v>VAR_fout</v>
          </cell>
          <cell r="C751" t="str">
            <v>RHEM_ELC</v>
          </cell>
          <cell r="G751">
            <v>9.8608886294480991E-5</v>
          </cell>
          <cell r="H751">
            <v>1.5789208587900364E-4</v>
          </cell>
          <cell r="I751">
            <v>6.4606542079925708E-2</v>
          </cell>
          <cell r="J751">
            <v>9.7108694522443029E-2</v>
          </cell>
          <cell r="K751">
            <v>9.6740811714691871E-2</v>
          </cell>
          <cell r="L751">
            <v>9.5716059270354717E-2</v>
          </cell>
          <cell r="M751">
            <v>9.4394313342654565E-2</v>
          </cell>
          <cell r="N751">
            <v>9.599595598892334E-2</v>
          </cell>
          <cell r="O751">
            <v>9.4460447000887418E-2</v>
          </cell>
        </row>
        <row r="752">
          <cell r="A752" t="str">
            <v>D-RHEM_KEV_WOD_ELC_CHP</v>
          </cell>
          <cell r="B752" t="str">
            <v>VAR_fin</v>
          </cell>
          <cell r="C752" t="str">
            <v>RHEM_KEV_WOD_ELC_CHP</v>
          </cell>
          <cell r="G752">
            <v>1.9671164950137401E-4</v>
          </cell>
          <cell r="H752">
            <v>3.150018148493768E-4</v>
          </cell>
          <cell r="I752">
            <v>0.12933577722126757</v>
          </cell>
          <cell r="J752">
            <v>0.19456361058544316</v>
          </cell>
          <cell r="K752">
            <v>0.19166402115055151</v>
          </cell>
          <cell r="L752">
            <v>0.19128127224810565</v>
          </cell>
          <cell r="M752">
            <v>0.18852764339371703</v>
          </cell>
          <cell r="N752">
            <v>0.18992979289411011</v>
          </cell>
          <cell r="O752">
            <v>0.18711130589757413</v>
          </cell>
        </row>
        <row r="753">
          <cell r="A753" t="str">
            <v>RHES-SHSTG-SOL</v>
          </cell>
          <cell r="B753" t="str">
            <v>VAR_fout</v>
          </cell>
          <cell r="C753" t="str">
            <v>RHES-SHASOL</v>
          </cell>
          <cell r="D753">
            <v>4.7162733587299884E-6</v>
          </cell>
          <cell r="E753">
            <v>5.5379387055185418E-6</v>
          </cell>
          <cell r="F753">
            <v>6.1593449242608012E-2</v>
          </cell>
          <cell r="G753">
            <v>5.8191949933634718E-2</v>
          </cell>
          <cell r="H753">
            <v>6.7322646378346007E-2</v>
          </cell>
          <cell r="I753">
            <v>7.1270665278216142E-2</v>
          </cell>
          <cell r="J753">
            <v>6.9155039624142364E-2</v>
          </cell>
          <cell r="K753">
            <v>0.21690846771142963</v>
          </cell>
          <cell r="L753">
            <v>0.20522049065213877</v>
          </cell>
          <cell r="M753">
            <v>0.19943775855987439</v>
          </cell>
          <cell r="N753">
            <v>0.2116858180407106</v>
          </cell>
          <cell r="O753">
            <v>0.18792407032839806</v>
          </cell>
        </row>
        <row r="754">
          <cell r="A754" t="str">
            <v>RHES-SHSTG-SOL</v>
          </cell>
          <cell r="B754" t="str">
            <v>VAR_fin</v>
          </cell>
          <cell r="C754" t="str">
            <v>RHES-SHASOL</v>
          </cell>
          <cell r="D754">
            <v>2.2221677243889899E-7</v>
          </cell>
          <cell r="E754">
            <v>4.8262469327427768E-7</v>
          </cell>
          <cell r="F754">
            <v>6.1593851860481219E-2</v>
          </cell>
          <cell r="G754">
            <v>5.8191164746833286E-2</v>
          </cell>
          <cell r="H754">
            <v>6.7323933862546523E-2</v>
          </cell>
          <cell r="I754">
            <v>7.1274700494614138E-2</v>
          </cell>
          <cell r="J754">
            <v>6.9155218935570348E-2</v>
          </cell>
          <cell r="K754">
            <v>0.21691504221704644</v>
          </cell>
          <cell r="L754">
            <v>0.20522949005873181</v>
          </cell>
          <cell r="M754">
            <v>0.19944608807601572</v>
          </cell>
          <cell r="N754">
            <v>0.21169784390969421</v>
          </cell>
          <cell r="O754">
            <v>0.18793035946218137</v>
          </cell>
        </row>
        <row r="755">
          <cell r="A755" t="str">
            <v>RHES-SHSTG-SOL</v>
          </cell>
          <cell r="B755" t="str">
            <v>VAR_ncap</v>
          </cell>
          <cell r="C755" t="str">
            <v>-</v>
          </cell>
          <cell r="D755">
            <v>1.62571007698887E-3</v>
          </cell>
          <cell r="E755">
            <v>9.5291491933967108E-3</v>
          </cell>
          <cell r="F755">
            <v>2.1481511759574801E-7</v>
          </cell>
          <cell r="G755">
            <v>1.8606680114616701E-7</v>
          </cell>
          <cell r="H755">
            <v>5.4961696017579E-3</v>
          </cell>
          <cell r="I755">
            <v>4.9516786632425201E-3</v>
          </cell>
          <cell r="J755">
            <v>1.23654418245972E-7</v>
          </cell>
          <cell r="K755">
            <v>2.9548814069091999E-2</v>
          </cell>
          <cell r="L755">
            <v>3.08857466315855E-3</v>
          </cell>
          <cell r="M755">
            <v>2.6641220783436901E-4</v>
          </cell>
          <cell r="N755">
            <v>2.73248747206844E-2</v>
          </cell>
          <cell r="O755">
            <v>6.2023278289617002E-3</v>
          </cell>
        </row>
        <row r="756">
          <cell r="A756" t="str">
            <v>RHES-SHSTG-SOL</v>
          </cell>
          <cell r="B756" t="str">
            <v>VAR_cap</v>
          </cell>
          <cell r="C756" t="str">
            <v>-</v>
          </cell>
          <cell r="D756">
            <v>1.62571007698887E-3</v>
          </cell>
          <cell r="E756">
            <v>1.1154859270385601E-2</v>
          </cell>
          <cell r="F756">
            <v>1.1155074085503199E-2</v>
          </cell>
          <cell r="G756">
            <v>1.11552601523043E-2</v>
          </cell>
          <cell r="H756">
            <v>1.08003737162463E-2</v>
          </cell>
          <cell r="I756">
            <v>1.0448044043693899E-2</v>
          </cell>
          <cell r="J756">
            <v>1.04479719194187E-2</v>
          </cell>
          <cell r="K756">
            <v>3.4500616386752801E-2</v>
          </cell>
          <cell r="L756">
            <v>3.33983416220947E-2</v>
          </cell>
          <cell r="M756">
            <v>3.2903800940085E-2</v>
          </cell>
          <cell r="N756">
            <v>3.4934483917807103E-2</v>
          </cell>
          <cell r="O756">
            <v>3.3793614757480502E-2</v>
          </cell>
        </row>
        <row r="757">
          <cell r="A757" t="str">
            <v>D-ITOT_LTH</v>
          </cell>
          <cell r="B757" t="str">
            <v>VAR_fout</v>
          </cell>
          <cell r="C757" t="str">
            <v>ITOT_LTH_DH</v>
          </cell>
          <cell r="D757">
            <v>7.1200024604460195</v>
          </cell>
          <cell r="E757">
            <v>7.6289062169792663</v>
          </cell>
          <cell r="F757">
            <v>7.3310023764827168</v>
          </cell>
          <cell r="G757">
            <v>7.7743057947652217</v>
          </cell>
          <cell r="H757">
            <v>7.6733516495458636</v>
          </cell>
          <cell r="I757">
            <v>7.1257408230635653</v>
          </cell>
          <cell r="J757">
            <v>9.5863878399367159</v>
          </cell>
          <cell r="K757">
            <v>9.9500968939244334</v>
          </cell>
          <cell r="L757">
            <v>9.8751810999605176</v>
          </cell>
          <cell r="M757">
            <v>9.3299246884140654</v>
          </cell>
          <cell r="N757">
            <v>8.3054948040047183</v>
          </cell>
          <cell r="O757">
            <v>8.0292556164542468</v>
          </cell>
        </row>
        <row r="758">
          <cell r="A758" t="str">
            <v>D-ITOT_LTH</v>
          </cell>
          <cell r="B758" t="str">
            <v>VAR_fin</v>
          </cell>
          <cell r="C758" t="str">
            <v>LTH</v>
          </cell>
          <cell r="D758">
            <v>7.7403383653570996</v>
          </cell>
          <cell r="E758">
            <v>8.291401115121257</v>
          </cell>
          <cell r="F758">
            <v>7.9644875330603764</v>
          </cell>
          <cell r="G758">
            <v>8.4405540866260544</v>
          </cell>
          <cell r="H758">
            <v>8.3254839471249618</v>
          </cell>
          <cell r="I758">
            <v>7.7262657889052919</v>
          </cell>
          <cell r="J758">
            <v>10.387476142731176</v>
          </cell>
          <cell r="K758">
            <v>10.774520757668533</v>
          </cell>
          <cell r="L758">
            <v>10.693397750953453</v>
          </cell>
          <cell r="M758">
            <v>10.102963648945233</v>
          </cell>
          <cell r="N758">
            <v>8.9936537425176493</v>
          </cell>
          <cell r="O758">
            <v>8.6945265187253646</v>
          </cell>
        </row>
        <row r="759">
          <cell r="A759" t="str">
            <v>D-ITOT_LTH</v>
          </cell>
          <cell r="B759" t="str">
            <v>VAR_ncap</v>
          </cell>
          <cell r="C759" t="str">
            <v>-</v>
          </cell>
          <cell r="D759">
            <v>0.79547230876513697</v>
          </cell>
          <cell r="G759">
            <v>1.11542813860312E-8</v>
          </cell>
          <cell r="H759">
            <v>1.50428881743493E-8</v>
          </cell>
          <cell r="I759">
            <v>1.81402583456967E-8</v>
          </cell>
          <cell r="J759">
            <v>2.3241600015593799E-8</v>
          </cell>
          <cell r="K759">
            <v>5.8039757952219299E-8</v>
          </cell>
          <cell r="L759">
            <v>3.8698306533562198E-8</v>
          </cell>
          <cell r="M759">
            <v>9.9849673067478697E-8</v>
          </cell>
          <cell r="N759">
            <v>1.13077471858758E-7</v>
          </cell>
          <cell r="O759">
            <v>5.3338020361309496E-7</v>
          </cell>
        </row>
        <row r="760">
          <cell r="A760" t="str">
            <v>D-ITOT_LTH</v>
          </cell>
          <cell r="B760" t="str">
            <v>VAR_cap</v>
          </cell>
          <cell r="C760" t="str">
            <v>-</v>
          </cell>
          <cell r="D760">
            <v>0.79547230876513697</v>
          </cell>
          <cell r="E760">
            <v>0.79547230876513697</v>
          </cell>
          <cell r="F760">
            <v>0.79547230876513697</v>
          </cell>
          <cell r="G760">
            <v>0.79547231991941902</v>
          </cell>
          <cell r="H760">
            <v>0.79547233496230696</v>
          </cell>
          <cell r="I760">
            <v>0.79547235310256503</v>
          </cell>
          <cell r="J760">
            <v>0.79547237634416501</v>
          </cell>
          <cell r="K760">
            <v>0.79547243438392301</v>
          </cell>
          <cell r="L760">
            <v>0.79547247308223001</v>
          </cell>
          <cell r="M760">
            <v>0.79547257293190299</v>
          </cell>
          <cell r="N760">
            <v>0.79547268600937404</v>
          </cell>
          <cell r="O760">
            <v>0.79547321938957805</v>
          </cell>
        </row>
        <row r="761">
          <cell r="A761" t="str">
            <v>D-IH2</v>
          </cell>
          <cell r="B761" t="str">
            <v>VAR_fout</v>
          </cell>
          <cell r="C761" t="str">
            <v>IH2</v>
          </cell>
          <cell r="G761">
            <v>3.6007843371037404E-4</v>
          </cell>
          <cell r="H761">
            <v>1.9351668940257285</v>
          </cell>
          <cell r="I761">
            <v>2.0926268596718312</v>
          </cell>
          <cell r="J761">
            <v>8.6522489617726173</v>
          </cell>
          <cell r="K761">
            <v>8.82681335114723</v>
          </cell>
          <cell r="L761">
            <v>13.811942141207835</v>
          </cell>
          <cell r="M761">
            <v>15.300230985834164</v>
          </cell>
          <cell r="N761">
            <v>15.287704767016981</v>
          </cell>
          <cell r="O761">
            <v>15.243580711048994</v>
          </cell>
        </row>
        <row r="762">
          <cell r="A762" t="str">
            <v>D-IH2</v>
          </cell>
          <cell r="B762" t="str">
            <v>VAR_fin</v>
          </cell>
          <cell r="C762" t="str">
            <v>H2</v>
          </cell>
          <cell r="G762">
            <v>3.6282165093542068E-4</v>
          </cell>
          <cell r="H762">
            <v>1.9499097463046886</v>
          </cell>
          <cell r="I762">
            <v>2.1085693030664387</v>
          </cell>
          <cell r="J762">
            <v>8.7181651515948015</v>
          </cell>
          <cell r="K762">
            <v>8.8940594402218451</v>
          </cell>
          <cell r="L762">
            <v>13.917166875726611</v>
          </cell>
          <cell r="M762">
            <v>15.416794082254698</v>
          </cell>
          <cell r="N762">
            <v>15.404172433842138</v>
          </cell>
          <cell r="O762">
            <v>15.359712223694848</v>
          </cell>
        </row>
        <row r="763">
          <cell r="A763" t="str">
            <v>D-IH2</v>
          </cell>
          <cell r="B763" t="str">
            <v>VAR_ncap</v>
          </cell>
          <cell r="C763" t="str">
            <v>-</v>
          </cell>
          <cell r="G763">
            <v>6.2691681798552904E-5</v>
          </cell>
          <cell r="H763">
            <v>7.6109675195452905E-2</v>
          </cell>
          <cell r="I763">
            <v>3.4989345669430601E-6</v>
          </cell>
          <cell r="J763">
            <v>0.228796929479299</v>
          </cell>
          <cell r="K763">
            <v>2.5672627156536801E-2</v>
          </cell>
          <cell r="L763">
            <v>0.177939184209951</v>
          </cell>
          <cell r="M763">
            <v>6.1801944151187303E-2</v>
          </cell>
          <cell r="N763">
            <v>1.47752852211655E-5</v>
          </cell>
          <cell r="O763">
            <v>1.01562124687407E-3</v>
          </cell>
        </row>
        <row r="764">
          <cell r="A764" t="str">
            <v>D-IH2</v>
          </cell>
          <cell r="B764" t="str">
            <v>VAR_cap</v>
          </cell>
          <cell r="C764" t="str">
            <v>-</v>
          </cell>
          <cell r="G764">
            <v>6.2691681798552904E-5</v>
          </cell>
          <cell r="H764">
            <v>7.6172366877251499E-2</v>
          </cell>
          <cell r="I764">
            <v>7.61758658118184E-2</v>
          </cell>
          <cell r="J764">
            <v>0.30497279529111698</v>
          </cell>
          <cell r="K764">
            <v>0.33064542244765399</v>
          </cell>
          <cell r="L764">
            <v>0.50858460665760497</v>
          </cell>
          <cell r="M764">
            <v>0.57038655080879197</v>
          </cell>
          <cell r="N764">
            <v>0.57038145197261203</v>
          </cell>
          <cell r="O764">
            <v>0.57135425565908904</v>
          </cell>
        </row>
        <row r="765">
          <cell r="A765" t="str">
            <v>D-RHNM_LTH_CHPWOD</v>
          </cell>
          <cell r="B765" t="str">
            <v>VAR_fout</v>
          </cell>
          <cell r="C765" t="str">
            <v>RHNM_LTH_CHPWOD_ON</v>
          </cell>
          <cell r="D765">
            <v>4.5135979537528894E-6</v>
          </cell>
          <cell r="E765">
            <v>3.7068378801427695E-6</v>
          </cell>
          <cell r="F765">
            <v>1.4948564781984022E-6</v>
          </cell>
          <cell r="G765">
            <v>4.2395685446384079E-4</v>
          </cell>
          <cell r="H765">
            <v>5.9453994611559401E-4</v>
          </cell>
          <cell r="I765">
            <v>3.2067757769553814E-3</v>
          </cell>
          <cell r="J765">
            <v>4.5682863584850398E-3</v>
          </cell>
          <cell r="K765">
            <v>1.9516332677156725E-3</v>
          </cell>
          <cell r="L765">
            <v>1.6517719560026304E-3</v>
          </cell>
          <cell r="M765">
            <v>3.9362307844588509E-3</v>
          </cell>
          <cell r="N765">
            <v>1.3079079972201759E-3</v>
          </cell>
          <cell r="O765">
            <v>3.1099898092891943E-3</v>
          </cell>
        </row>
        <row r="766">
          <cell r="A766" t="str">
            <v>D-RHNM_LTH_CHPWOD</v>
          </cell>
          <cell r="B766" t="str">
            <v>VAR_fout</v>
          </cell>
          <cell r="C766" t="str">
            <v>RHSA_LTH</v>
          </cell>
          <cell r="D766">
            <v>1.9740616478637396E-6</v>
          </cell>
          <cell r="E766">
            <v>6.5069310995478192E-6</v>
          </cell>
          <cell r="F766">
            <v>5.3052302467795433E-6</v>
          </cell>
          <cell r="G766">
            <v>2.7316217428848535E-6</v>
          </cell>
          <cell r="H766">
            <v>7.7746482875510624E-5</v>
          </cell>
          <cell r="I766">
            <v>5.939396951180351E-6</v>
          </cell>
          <cell r="J766">
            <v>2.1497120437169922E-4</v>
          </cell>
          <cell r="K766">
            <v>4.1667177804670575E-4</v>
          </cell>
          <cell r="L766">
            <v>5.1473516502205521E-5</v>
          </cell>
          <cell r="M766">
            <v>4.2532076357809797E-6</v>
          </cell>
          <cell r="N766">
            <v>8.0784728068504551E-5</v>
          </cell>
          <cell r="O766">
            <v>5.4935776565060891E-6</v>
          </cell>
        </row>
        <row r="767">
          <cell r="A767" t="str">
            <v>D-RHNM_LTH_CHPWOD</v>
          </cell>
          <cell r="B767" t="str">
            <v>VAR_fout</v>
          </cell>
          <cell r="C767" t="str">
            <v>LTH</v>
          </cell>
          <cell r="I767">
            <v>4.9305425123604461E-6</v>
          </cell>
          <cell r="J767">
            <v>7.0834234909788187E-6</v>
          </cell>
          <cell r="K767">
            <v>3.9057384006997882E-6</v>
          </cell>
          <cell r="L767">
            <v>2.7736167762158374E-6</v>
          </cell>
          <cell r="M767">
            <v>9.122617539339755E-6</v>
          </cell>
          <cell r="N767">
            <v>3.0337045037997391E-6</v>
          </cell>
          <cell r="O767">
            <v>9.3614728321982546E-6</v>
          </cell>
        </row>
        <row r="768">
          <cell r="A768" t="str">
            <v>D-RHNM_LTH_CHPWOD</v>
          </cell>
          <cell r="B768" t="str">
            <v>VAR_fin</v>
          </cell>
          <cell r="C768" t="str">
            <v>RHNM_LTH_CHPWOD</v>
          </cell>
          <cell r="D768">
            <v>6.4876596016166333E-6</v>
          </cell>
          <cell r="E768">
            <v>1.0388463698413174E-5</v>
          </cell>
          <cell r="F768">
            <v>7.0257615005287927E-6</v>
          </cell>
          <cell r="G768">
            <v>4.2699142396962681E-4</v>
          </cell>
          <cell r="H768">
            <v>6.7297299884180764E-4</v>
          </cell>
          <cell r="I768">
            <v>3.2180999204717187E-3</v>
          </cell>
          <cell r="J768">
            <v>4.7907690822910805E-3</v>
          </cell>
          <cell r="K768">
            <v>2.3728626827017613E-3</v>
          </cell>
          <cell r="L768">
            <v>1.7070363290427274E-3</v>
          </cell>
          <cell r="M768">
            <v>3.9499673477512787E-3</v>
          </cell>
          <cell r="N768">
            <v>1.392659876629851E-3</v>
          </cell>
          <cell r="O768">
            <v>3.1252573447497004E-3</v>
          </cell>
        </row>
        <row r="769">
          <cell r="A769" t="str">
            <v>RHNS-SHWODBR</v>
          </cell>
          <cell r="B769" t="str">
            <v>VAR_fout</v>
          </cell>
          <cell r="C769" t="str">
            <v>RHNS-SHWOD</v>
          </cell>
          <cell r="E769">
            <v>2.6568572008575903E-2</v>
          </cell>
          <cell r="F769">
            <v>9.4741577606999472E-2</v>
          </cell>
          <cell r="G769">
            <v>0.10838671428042199</v>
          </cell>
          <cell r="H769">
            <v>0.2345259629428913</v>
          </cell>
          <cell r="I769">
            <v>0.15364363438008505</v>
          </cell>
          <cell r="J769">
            <v>0.16234586304528187</v>
          </cell>
          <cell r="K769">
            <v>0.25864290184065342</v>
          </cell>
          <cell r="L769">
            <v>0.15962228288685112</v>
          </cell>
          <cell r="M769">
            <v>0.15891252568533515</v>
          </cell>
          <cell r="N769">
            <v>0.15895846268941505</v>
          </cell>
          <cell r="O769">
            <v>9.9359245320786882E-2</v>
          </cell>
        </row>
        <row r="770">
          <cell r="A770" t="str">
            <v>RHNS-SHWODBR</v>
          </cell>
          <cell r="B770" t="str">
            <v>VAR_fin</v>
          </cell>
          <cell r="C770" t="str">
            <v>RHNSWODBRC</v>
          </cell>
          <cell r="E770">
            <v>2.6568572008575903E-2</v>
          </cell>
          <cell r="F770">
            <v>9.4741577606999472E-2</v>
          </cell>
          <cell r="G770">
            <v>0.10838671428042199</v>
          </cell>
          <cell r="H770">
            <v>0.2345259629428913</v>
          </cell>
          <cell r="I770">
            <v>0.15364363438008505</v>
          </cell>
          <cell r="J770">
            <v>0.16234586304528187</v>
          </cell>
          <cell r="K770">
            <v>0.25864290184065342</v>
          </cell>
          <cell r="L770">
            <v>0.15962228288685112</v>
          </cell>
          <cell r="M770">
            <v>0.15891252568533515</v>
          </cell>
          <cell r="N770">
            <v>0.15895846268941505</v>
          </cell>
          <cell r="O770">
            <v>9.9359245320786882E-2</v>
          </cell>
        </row>
        <row r="771">
          <cell r="A771" t="str">
            <v>RHNS-SHWODBR</v>
          </cell>
          <cell r="B771" t="str">
            <v>VAR_fin</v>
          </cell>
          <cell r="C771" t="str">
            <v>RWOD</v>
          </cell>
          <cell r="E771">
            <v>3.6900794456355426E-2</v>
          </cell>
          <cell r="F771">
            <v>0.13158552445416594</v>
          </cell>
          <cell r="G771">
            <v>0.15053710316725263</v>
          </cell>
          <cell r="H771">
            <v>0.32573050408734916</v>
          </cell>
          <cell r="I771">
            <v>0.21339393663900705</v>
          </cell>
          <cell r="J771">
            <v>0.22548036534066931</v>
          </cell>
          <cell r="K771">
            <v>0.35922625255646312</v>
          </cell>
          <cell r="L771">
            <v>0.22169761512062663</v>
          </cell>
          <cell r="M771">
            <v>0.220711841229632</v>
          </cell>
          <cell r="N771">
            <v>0.22077564262418761</v>
          </cell>
          <cell r="O771">
            <v>0.13799895183442612</v>
          </cell>
        </row>
        <row r="772">
          <cell r="A772" t="str">
            <v>RHNS-SHWODBR</v>
          </cell>
          <cell r="B772" t="str">
            <v>VAR_ncap</v>
          </cell>
          <cell r="C772" t="str">
            <v>-</v>
          </cell>
          <cell r="E772">
            <v>1.9452350149926801E-3</v>
          </cell>
          <cell r="F772">
            <v>6.2250022584381002E-3</v>
          </cell>
          <cell r="H772">
            <v>9.9248043298701596E-3</v>
          </cell>
          <cell r="J772">
            <v>1.8845578841854001E-2</v>
          </cell>
          <cell r="L772">
            <v>5.6175053868471497E-7</v>
          </cell>
          <cell r="M772">
            <v>1.15882293931267E-2</v>
          </cell>
          <cell r="N772">
            <v>1.0753996966541799E-6</v>
          </cell>
          <cell r="O772">
            <v>2.3283575946559999E-7</v>
          </cell>
        </row>
        <row r="773">
          <cell r="A773" t="str">
            <v>RHNS-SHWODBR</v>
          </cell>
          <cell r="B773" t="str">
            <v>VAR_cap</v>
          </cell>
          <cell r="C773" t="str">
            <v>-</v>
          </cell>
          <cell r="E773">
            <v>1.9452350149926801E-3</v>
          </cell>
          <cell r="F773">
            <v>8.1701493218306089E-3</v>
          </cell>
          <cell r="G773">
            <v>8.1700808032637955E-3</v>
          </cell>
          <cell r="H773">
            <v>1.7146244772552017E-2</v>
          </cell>
          <cell r="I773">
            <v>1.1231954861313519E-2</v>
          </cell>
          <cell r="J773">
            <v>1.8877779475302919E-2</v>
          </cell>
          <cell r="K773">
            <v>1.8845562047042172E-2</v>
          </cell>
          <cell r="L773">
            <v>1.505676228221451E-2</v>
          </cell>
          <cell r="M773">
            <v>1.1588751551099924E-2</v>
          </cell>
          <cell r="N773">
            <v>1.1589576679345376E-2</v>
          </cell>
          <cell r="O773">
            <v>1.1587473363306483E-2</v>
          </cell>
        </row>
        <row r="774">
          <cell r="A774" t="str">
            <v>D-RHNM_NKEV_GAS_ELC_CHP</v>
          </cell>
          <cell r="B774" t="str">
            <v>VAR_fout</v>
          </cell>
          <cell r="C774" t="str">
            <v>ELC5</v>
          </cell>
          <cell r="E774">
            <v>8.1324131596710852E-4</v>
          </cell>
          <cell r="F774">
            <v>3.3127406177102777E-3</v>
          </cell>
          <cell r="G774">
            <v>2.9629376515426767E-3</v>
          </cell>
          <cell r="H774">
            <v>3.3122303045772807E-3</v>
          </cell>
          <cell r="I774">
            <v>2.0374794984269174E-3</v>
          </cell>
          <cell r="L774">
            <v>2.6123606912737503E-4</v>
          </cell>
          <cell r="M774">
            <v>1.0818561224285631E-3</v>
          </cell>
          <cell r="N774">
            <v>4.3523531002480305E-4</v>
          </cell>
          <cell r="O774">
            <v>9.2952149603605814E-4</v>
          </cell>
        </row>
        <row r="775">
          <cell r="A775" t="str">
            <v>D-RHNM_NKEV_GAS_ELC_CHP</v>
          </cell>
          <cell r="B775" t="str">
            <v>VAR_fout</v>
          </cell>
          <cell r="C775" t="str">
            <v>RHNM_ELC</v>
          </cell>
          <cell r="E775">
            <v>8.1311267680617529E-4</v>
          </cell>
          <cell r="F775">
            <v>3.3095408418651311E-3</v>
          </cell>
          <cell r="G775">
            <v>2.9601892941171467E-3</v>
          </cell>
          <cell r="H775">
            <v>3.3102732297482481E-3</v>
          </cell>
          <cell r="I775">
            <v>2.0367350705505338E-3</v>
          </cell>
          <cell r="L775">
            <v>2.6145861235622909E-4</v>
          </cell>
          <cell r="M775">
            <v>1.0824246637751477E-3</v>
          </cell>
          <cell r="N775">
            <v>4.3735856071515844E-4</v>
          </cell>
          <cell r="O775">
            <v>9.3122528684723589E-4</v>
          </cell>
        </row>
        <row r="776">
          <cell r="A776" t="str">
            <v>D-RHNM_NKEV_GAS_ELC_CHP</v>
          </cell>
          <cell r="B776" t="str">
            <v>VAR_fin</v>
          </cell>
          <cell r="C776" t="str">
            <v>RHNM_NKEV_GAS_ELC_CHP</v>
          </cell>
          <cell r="E776">
            <v>1.626353992773284E-3</v>
          </cell>
          <cell r="F776">
            <v>6.62102669801272E-3</v>
          </cell>
          <cell r="G776">
            <v>5.9222936821582009E-3</v>
          </cell>
          <cell r="H776">
            <v>6.6211839135959429E-3</v>
          </cell>
          <cell r="I776">
            <v>4.0721490649718185E-3</v>
          </cell>
          <cell r="L776">
            <v>5.2269468148360401E-4</v>
          </cell>
          <cell r="M776">
            <v>2.1642807862037117E-3</v>
          </cell>
          <cell r="N776">
            <v>8.7259387073996067E-4</v>
          </cell>
          <cell r="O776">
            <v>1.860746782883292E-3</v>
          </cell>
        </row>
        <row r="777">
          <cell r="A777" t="str">
            <v>D-RLFO</v>
          </cell>
          <cell r="B777" t="str">
            <v>VAR_fout</v>
          </cell>
          <cell r="C777" t="str">
            <v>CO2</v>
          </cell>
          <cell r="D777">
            <v>4514.4824894441699</v>
          </cell>
          <cell r="E777">
            <v>3846.5255512366298</v>
          </cell>
          <cell r="F777">
            <v>3758.76441699012</v>
          </cell>
          <cell r="G777">
            <v>3110.9902338659799</v>
          </cell>
          <cell r="H777">
            <v>1558.44601752006</v>
          </cell>
          <cell r="I777">
            <v>753.31395307156004</v>
          </cell>
          <cell r="J777">
            <v>396.63974323916</v>
          </cell>
          <cell r="L777">
            <v>7.8723881623802509E-3</v>
          </cell>
          <cell r="M777">
            <v>9.1878270060146705E-3</v>
          </cell>
          <cell r="N777">
            <v>7.9188808476125198E-3</v>
          </cell>
          <cell r="O777">
            <v>1.4349174658785799E-2</v>
          </cell>
        </row>
        <row r="778">
          <cell r="A778" t="str">
            <v>D-RLFO</v>
          </cell>
          <cell r="B778" t="str">
            <v>VAR_fout</v>
          </cell>
          <cell r="C778" t="str">
            <v>RLFO</v>
          </cell>
          <cell r="D778">
            <v>60.231823211849054</v>
          </cell>
          <cell r="E778">
            <v>51.320001245695252</v>
          </cell>
          <cell r="F778">
            <v>50.149121048302796</v>
          </cell>
          <cell r="G778">
            <v>41.506721638882844</v>
          </cell>
          <cell r="H778">
            <v>20.792908278620114</v>
          </cell>
          <cell r="I778">
            <v>10.050730275315507</v>
          </cell>
          <cell r="J778">
            <v>5.2921207463339019</v>
          </cell>
          <cell r="K778">
            <v>5.2919148927530149</v>
          </cell>
          <cell r="L778">
            <v>5.2917645935801021</v>
          </cell>
          <cell r="M778">
            <v>3.7438513535782807</v>
          </cell>
          <cell r="N778">
            <v>3.7438093409404112</v>
          </cell>
          <cell r="O778">
            <v>0.79246892793161916</v>
          </cell>
        </row>
        <row r="779">
          <cell r="A779" t="str">
            <v>D-RLFO</v>
          </cell>
          <cell r="B779" t="str">
            <v>VAR_fin</v>
          </cell>
          <cell r="C779" t="str">
            <v>LFO</v>
          </cell>
          <cell r="D779">
            <v>61.254850603041611</v>
          </cell>
          <cell r="E779">
            <v>52.191662839031572</v>
          </cell>
          <cell r="F779">
            <v>51.000874043285307</v>
          </cell>
          <cell r="G779">
            <v>42.211536416092045</v>
          </cell>
          <cell r="H779">
            <v>21.145807564722741</v>
          </cell>
          <cell r="I779">
            <v>10.221356215353577</v>
          </cell>
          <cell r="J779">
            <v>5.3818146979533203</v>
          </cell>
          <cell r="L779">
            <v>1.0681666434708616E-4</v>
          </cell>
          <cell r="M779">
            <v>1.2466522396220708E-4</v>
          </cell>
          <cell r="N779">
            <v>1.0744750132445758E-4</v>
          </cell>
          <cell r="O779">
            <v>1.9469707813820676E-4</v>
          </cell>
        </row>
        <row r="780">
          <cell r="A780" t="str">
            <v>D-RLFO</v>
          </cell>
          <cell r="B780" t="str">
            <v>VAR_fin</v>
          </cell>
          <cell r="C780" t="str">
            <v>BDS</v>
          </cell>
          <cell r="F780">
            <v>2.1402717749178342E-5</v>
          </cell>
          <cell r="G780">
            <v>1.6991849680723849E-4</v>
          </cell>
          <cell r="H780">
            <v>2.6477463184076174E-4</v>
          </cell>
          <cell r="I780">
            <v>8.4063766868209882E-5</v>
          </cell>
          <cell r="J780">
            <v>1.9186523575652329E-4</v>
          </cell>
          <cell r="K780">
            <v>5.3817965955843956</v>
          </cell>
          <cell r="L780">
            <v>5.3815375367756308</v>
          </cell>
          <cell r="M780">
            <v>3.8073154036986625</v>
          </cell>
          <cell r="N780">
            <v>3.8072898855764779</v>
          </cell>
          <cell r="O780">
            <v>0.80573422094863867</v>
          </cell>
        </row>
        <row r="781">
          <cell r="A781" t="str">
            <v>D-SCOM_LTH_CHPBIO</v>
          </cell>
          <cell r="B781" t="str">
            <v>VAR_fout</v>
          </cell>
          <cell r="C781" t="str">
            <v>SCOM_LTH_CHPBIO_ON</v>
          </cell>
          <cell r="D781">
            <v>1.4243085560774666</v>
          </cell>
          <cell r="E781">
            <v>1.5427979629933528</v>
          </cell>
          <cell r="F781">
            <v>1.3890328303189792</v>
          </cell>
          <cell r="G781">
            <v>1.1579034627349885</v>
          </cell>
          <cell r="H781">
            <v>0.94648741673545056</v>
          </cell>
          <cell r="I781">
            <v>1.2124156550624814</v>
          </cell>
          <cell r="J781">
            <v>1.606689928698581</v>
          </cell>
          <cell r="K781">
            <v>1.4912609077589463</v>
          </cell>
          <cell r="L781">
            <v>2.0767352252478011</v>
          </cell>
          <cell r="M781">
            <v>2.0117876885610122</v>
          </cell>
          <cell r="N781">
            <v>2.107567709037883</v>
          </cell>
          <cell r="O781">
            <v>1.885099129674731</v>
          </cell>
        </row>
        <row r="782">
          <cell r="A782" t="str">
            <v>D-SCOM_LTH_CHPBIO</v>
          </cell>
          <cell r="B782" t="str">
            <v>VAR_fout</v>
          </cell>
          <cell r="C782" t="str">
            <v>LTH</v>
          </cell>
          <cell r="E782">
            <v>3.5518530471418959E-2</v>
          </cell>
          <cell r="F782">
            <v>9.2323630160188783E-2</v>
          </cell>
          <cell r="G782">
            <v>0.16536391205026421</v>
          </cell>
          <cell r="H782">
            <v>0.21767995441159718</v>
          </cell>
          <cell r="I782">
            <v>0.40074825088150218</v>
          </cell>
          <cell r="J782">
            <v>0.63351728639157334</v>
          </cell>
          <cell r="K782">
            <v>0.75994615481087091</v>
          </cell>
          <cell r="L782">
            <v>1.3492301557157271</v>
          </cell>
          <cell r="M782">
            <v>1.9135789304851902</v>
          </cell>
          <cell r="N782">
            <v>2.6292620097350503</v>
          </cell>
          <cell r="O782">
            <v>3.0477183609983465</v>
          </cell>
        </row>
        <row r="783">
          <cell r="A783" t="str">
            <v>D-SCOM_LTH_CHPBIO</v>
          </cell>
          <cell r="B783" t="str">
            <v>VAR_fin</v>
          </cell>
          <cell r="C783" t="str">
            <v>SCOM_LTH_CHPBIO</v>
          </cell>
          <cell r="D783">
            <v>1.4243085560774666</v>
          </cell>
          <cell r="E783">
            <v>1.578316493464772</v>
          </cell>
          <cell r="F783">
            <v>1.4813564604791682</v>
          </cell>
          <cell r="G783">
            <v>1.3232673747852519</v>
          </cell>
          <cell r="H783">
            <v>1.1641673711470486</v>
          </cell>
          <cell r="I783">
            <v>1.613163905943984</v>
          </cell>
          <cell r="J783">
            <v>2.240207215090154</v>
          </cell>
          <cell r="K783">
            <v>2.251207062569816</v>
          </cell>
          <cell r="L783">
            <v>3.4259653809635284</v>
          </cell>
          <cell r="M783">
            <v>3.9253666190462035</v>
          </cell>
          <cell r="N783">
            <v>4.7368297187729347</v>
          </cell>
          <cell r="O783">
            <v>4.9328174906730782</v>
          </cell>
        </row>
        <row r="784">
          <cell r="A784" t="str">
            <v>D-SCOM_LTH_CHPHFC</v>
          </cell>
          <cell r="B784" t="str">
            <v>VAR_fout</v>
          </cell>
          <cell r="C784" t="str">
            <v>SCOM_LTH_CHPHFC_ON</v>
          </cell>
          <cell r="G784">
            <v>2.6296670227015539E-4</v>
          </cell>
          <cell r="H784">
            <v>1.0198970143835619E-3</v>
          </cell>
          <cell r="I784">
            <v>2.1902290721122512E-3</v>
          </cell>
          <cell r="J784">
            <v>3.9304048216728922E-3</v>
          </cell>
          <cell r="K784">
            <v>2.9891779325732885E-3</v>
          </cell>
          <cell r="L784">
            <v>2.6736463467513056E-3</v>
          </cell>
          <cell r="M784">
            <v>2.8835036855926672E-3</v>
          </cell>
          <cell r="N784">
            <v>2.569391643687551E-3</v>
          </cell>
          <cell r="O784">
            <v>6.1013517408567922E-3</v>
          </cell>
        </row>
        <row r="785">
          <cell r="A785" t="str">
            <v>D-SCOM_LTH_CHPHFC</v>
          </cell>
          <cell r="B785" t="str">
            <v>VAR_fout</v>
          </cell>
          <cell r="C785" t="str">
            <v>LTH</v>
          </cell>
          <cell r="H785">
            <v>4.3380187154074524E-7</v>
          </cell>
          <cell r="I785">
            <v>2.4799045481966486E-6</v>
          </cell>
          <cell r="J785">
            <v>6.0549691566491542E-6</v>
          </cell>
          <cell r="K785">
            <v>4.6449343149571074E-6</v>
          </cell>
          <cell r="L785">
            <v>4.8823074592117615E-6</v>
          </cell>
          <cell r="M785">
            <v>6.7320806328964162E-6</v>
          </cell>
          <cell r="N785">
            <v>6.8206820594346414E-6</v>
          </cell>
          <cell r="O785">
            <v>2.0843211186211053E-5</v>
          </cell>
        </row>
        <row r="786">
          <cell r="A786" t="str">
            <v>D-SCOM_LTH_CHPHFC</v>
          </cell>
          <cell r="B786" t="str">
            <v>VAR_fin</v>
          </cell>
          <cell r="C786" t="str">
            <v>SCOM_LTH_CHPHFC</v>
          </cell>
          <cell r="G786">
            <v>2.6316428062985185E-4</v>
          </cell>
          <cell r="H786">
            <v>1.0209472797047591E-3</v>
          </cell>
          <cell r="I786">
            <v>2.1935715140018646E-3</v>
          </cell>
          <cell r="J786">
            <v>3.9373393492297352E-3</v>
          </cell>
          <cell r="K786">
            <v>2.9945600015570798E-3</v>
          </cell>
          <cell r="L786">
            <v>2.6792704583813798E-3</v>
          </cell>
          <cell r="M786">
            <v>2.8909475047771064E-3</v>
          </cell>
          <cell r="N786">
            <v>2.576927885287785E-3</v>
          </cell>
          <cell r="O786">
            <v>6.1224431662402689E-3</v>
          </cell>
        </row>
        <row r="787">
          <cell r="A787" t="str">
            <v>D-SCOM_NKEV_GAS_ELC_CHP</v>
          </cell>
          <cell r="B787" t="str">
            <v>VAR_fout</v>
          </cell>
          <cell r="C787" t="str">
            <v>ELC5</v>
          </cell>
          <cell r="D787">
            <v>0.2404172608627102</v>
          </cell>
          <cell r="E787">
            <v>0.31290266233034647</v>
          </cell>
          <cell r="F787">
            <v>0.36340847436450174</v>
          </cell>
          <cell r="G787">
            <v>0.6792547057891094</v>
          </cell>
          <cell r="H787">
            <v>0.67708225007378442</v>
          </cell>
          <cell r="I787">
            <v>0.43224371538349748</v>
          </cell>
          <cell r="L787">
            <v>5.370446806006573E-4</v>
          </cell>
          <cell r="M787">
            <v>7.5757160867147462E-4</v>
          </cell>
          <cell r="N787">
            <v>5.6192203723945129E-4</v>
          </cell>
          <cell r="O787">
            <v>1.1430459867675274E-3</v>
          </cell>
        </row>
        <row r="788">
          <cell r="A788" t="str">
            <v>D-SCOM_NKEV_GAS_ELC_CHP</v>
          </cell>
          <cell r="B788" t="str">
            <v>VAR_fout</v>
          </cell>
          <cell r="C788" t="str">
            <v>SCOM_ELC</v>
          </cell>
          <cell r="D788">
            <v>0.35398181301272569</v>
          </cell>
          <cell r="E788">
            <v>0.31296459482495026</v>
          </cell>
          <cell r="F788">
            <v>0.36152702447282231</v>
          </cell>
          <cell r="G788">
            <v>0.6750092185752955</v>
          </cell>
          <cell r="H788">
            <v>0.67198003552335583</v>
          </cell>
          <cell r="I788">
            <v>0.4323586345313104</v>
          </cell>
          <cell r="L788">
            <v>5.3698175174341943E-4</v>
          </cell>
          <cell r="M788">
            <v>7.5759610426376985E-4</v>
          </cell>
          <cell r="N788">
            <v>5.6191823298674384E-4</v>
          </cell>
          <cell r="O788">
            <v>1.1433817118844251E-3</v>
          </cell>
        </row>
        <row r="789">
          <cell r="A789" t="str">
            <v>D-SCOM_NKEV_GAS_ELC_CHP</v>
          </cell>
          <cell r="B789" t="str">
            <v>VAR_fin</v>
          </cell>
          <cell r="C789" t="str">
            <v>SCOM_NKEV_GAS_ELC_CHP</v>
          </cell>
          <cell r="D789">
            <v>0.59439907387543611</v>
          </cell>
          <cell r="E789">
            <v>0.62586725715529656</v>
          </cell>
          <cell r="F789">
            <v>0.72493435629107617</v>
          </cell>
          <cell r="G789">
            <v>1.354263127225676</v>
          </cell>
          <cell r="H789">
            <v>1.3490611286980885</v>
          </cell>
          <cell r="I789">
            <v>0.86460177702433338</v>
          </cell>
          <cell r="L789">
            <v>1.0740264323440784E-3</v>
          </cell>
          <cell r="M789">
            <v>1.5151677129352445E-3</v>
          </cell>
          <cell r="N789">
            <v>1.1238402702261952E-3</v>
          </cell>
          <cell r="O789">
            <v>2.2864276986519542E-3</v>
          </cell>
        </row>
        <row r="790">
          <cell r="A790" t="str">
            <v>RHEM-SHLTHDH</v>
          </cell>
          <cell r="B790" t="str">
            <v>VAR_fout</v>
          </cell>
          <cell r="C790" t="str">
            <v>RHEM-SHLTHD</v>
          </cell>
          <cell r="D790">
            <v>2.0413930323557588</v>
          </cell>
          <cell r="E790">
            <v>3.7887236722712037</v>
          </cell>
          <cell r="F790">
            <v>4.008300582713777</v>
          </cell>
          <cell r="G790">
            <v>3.1659998423239659</v>
          </cell>
          <cell r="H790">
            <v>3.1218307750108987</v>
          </cell>
          <cell r="I790">
            <v>2.9950893117693367</v>
          </cell>
          <cell r="J790">
            <v>3.7447910055313023</v>
          </cell>
          <cell r="K790">
            <v>3.7157748325578566</v>
          </cell>
          <cell r="L790">
            <v>3.5792962848015049</v>
          </cell>
          <cell r="M790">
            <v>3.4426793976821504</v>
          </cell>
          <cell r="N790">
            <v>3.4440070443534028</v>
          </cell>
          <cell r="O790">
            <v>2.3609537225429493</v>
          </cell>
        </row>
        <row r="791">
          <cell r="A791" t="str">
            <v>RHEM-SHLTHDH</v>
          </cell>
          <cell r="B791" t="str">
            <v>VAR_fin</v>
          </cell>
          <cell r="C791" t="str">
            <v>RHEMLTHDHC</v>
          </cell>
          <cell r="D791">
            <v>2.0413930323557588</v>
          </cell>
          <cell r="E791">
            <v>3.7887236722712037</v>
          </cell>
          <cell r="F791">
            <v>4.008300582713777</v>
          </cell>
          <cell r="G791">
            <v>3.1659998423239659</v>
          </cell>
          <cell r="H791">
            <v>3.1218307750108987</v>
          </cell>
          <cell r="I791">
            <v>2.9950893117693367</v>
          </cell>
          <cell r="J791">
            <v>3.7447910055313023</v>
          </cell>
          <cell r="K791">
            <v>3.7157748325578566</v>
          </cell>
          <cell r="L791">
            <v>3.5792962848015049</v>
          </cell>
          <cell r="M791">
            <v>3.4426793976821504</v>
          </cell>
          <cell r="N791">
            <v>3.4440070443534028</v>
          </cell>
          <cell r="O791">
            <v>2.3609537225429493</v>
          </cell>
        </row>
        <row r="792">
          <cell r="A792" t="str">
            <v>RHEM-SHLTHDH</v>
          </cell>
          <cell r="B792" t="str">
            <v>VAR_fin</v>
          </cell>
          <cell r="C792" t="str">
            <v>RHEM_LTH_DH</v>
          </cell>
          <cell r="D792">
            <v>2.0620131639957151</v>
          </cell>
          <cell r="E792">
            <v>3.82699360835475</v>
          </cell>
          <cell r="F792">
            <v>4.0487884673876513</v>
          </cell>
          <cell r="G792">
            <v>3.1979796387110739</v>
          </cell>
          <cell r="H792">
            <v>3.153364419202926</v>
          </cell>
          <cell r="I792">
            <v>3.0253427391609478</v>
          </cell>
          <cell r="J792">
            <v>3.7826171773043464</v>
          </cell>
          <cell r="K792">
            <v>3.7533079116746006</v>
          </cell>
          <cell r="L792">
            <v>3.6154507927287942</v>
          </cell>
          <cell r="M792">
            <v>3.4774539370526756</v>
          </cell>
          <cell r="N792">
            <v>3.4787949942963681</v>
          </cell>
          <cell r="O792">
            <v>2.3848017399423731</v>
          </cell>
        </row>
        <row r="793">
          <cell r="A793" t="str">
            <v>RHEM-SHLTHDH</v>
          </cell>
          <cell r="B793" t="str">
            <v>VAR_ncap</v>
          </cell>
          <cell r="C793" t="str">
            <v>-</v>
          </cell>
          <cell r="E793">
            <v>1.0259716816769E-8</v>
          </cell>
          <cell r="F793">
            <v>1.0865465028580501E-8</v>
          </cell>
          <cell r="H793">
            <v>1.6449053663400698E-8</v>
          </cell>
          <cell r="I793">
            <v>2.02014263087703E-8</v>
          </cell>
          <cell r="J793">
            <v>2.7296346408829501E-8</v>
          </cell>
          <cell r="K793">
            <v>3.94964592091124E-8</v>
          </cell>
          <cell r="L793">
            <v>4.3785977486902201E-8</v>
          </cell>
          <cell r="M793">
            <v>6.3354507326584894E-8</v>
          </cell>
          <cell r="N793">
            <v>9.4174749682487093E-8</v>
          </cell>
          <cell r="O793">
            <v>3.26140645375045E-7</v>
          </cell>
        </row>
        <row r="794">
          <cell r="A794" t="str">
            <v>RHEM-SHLTHDH</v>
          </cell>
          <cell r="B794" t="str">
            <v>VAR_cap</v>
          </cell>
          <cell r="C794" t="str">
            <v>-</v>
          </cell>
          <cell r="D794">
            <v>0.31562546711168799</v>
          </cell>
          <cell r="E794">
            <v>0.31562547737140478</v>
          </cell>
          <cell r="F794">
            <v>0.31562548823686981</v>
          </cell>
          <cell r="G794">
            <v>0.31562548823686981</v>
          </cell>
          <cell r="H794">
            <v>0.31562550468592349</v>
          </cell>
          <cell r="I794">
            <v>0.3156255248873498</v>
          </cell>
          <cell r="J794">
            <v>0.3156255521836962</v>
          </cell>
          <cell r="K794">
            <v>0.31562559168015542</v>
          </cell>
          <cell r="L794">
            <v>0.31562563546613293</v>
          </cell>
          <cell r="M794">
            <v>0.31562569882064023</v>
          </cell>
          <cell r="N794">
            <v>0.3156257929953899</v>
          </cell>
          <cell r="O794">
            <v>0.31562611913603528</v>
          </cell>
        </row>
        <row r="795">
          <cell r="A795" t="str">
            <v>D-ITOT_SOLELC</v>
          </cell>
          <cell r="B795" t="str">
            <v>VAR_fout</v>
          </cell>
          <cell r="C795" t="str">
            <v>ITOT_ELC</v>
          </cell>
          <cell r="D795">
            <v>3.5171638903284967</v>
          </cell>
          <cell r="E795">
            <v>4.8481246414460264</v>
          </cell>
          <cell r="F795">
            <v>11.917841747775418</v>
          </cell>
          <cell r="G795">
            <v>14.082010039744871</v>
          </cell>
          <cell r="H795">
            <v>16.957676494977854</v>
          </cell>
          <cell r="I795">
            <v>20.247486099854918</v>
          </cell>
          <cell r="J795">
            <v>19.092464969058728</v>
          </cell>
          <cell r="K795">
            <v>22.610433419460247</v>
          </cell>
          <cell r="L795">
            <v>23.636952695093353</v>
          </cell>
          <cell r="M795">
            <v>24.261814636531529</v>
          </cell>
          <cell r="N795">
            <v>25.717135262650373</v>
          </cell>
          <cell r="O795">
            <v>26.712915201192192</v>
          </cell>
        </row>
        <row r="796">
          <cell r="A796" t="str">
            <v>D-ITOT_SOLELC</v>
          </cell>
          <cell r="B796" t="str">
            <v>VAR_fout</v>
          </cell>
          <cell r="C796" t="str">
            <v>ELC5</v>
          </cell>
          <cell r="D796">
            <v>7.9010937903588872E-4</v>
          </cell>
          <cell r="E796">
            <v>4.9791025052459256E-4</v>
          </cell>
          <cell r="F796">
            <v>9.0659411487320676E-3</v>
          </cell>
          <cell r="G796">
            <v>3.4563553120927848E-2</v>
          </cell>
          <cell r="H796">
            <v>2.8268960642611316</v>
          </cell>
          <cell r="I796">
            <v>0.54632043096065852</v>
          </cell>
          <cell r="J796">
            <v>2.7620285545339347</v>
          </cell>
          <cell r="K796">
            <v>0.28664857456798909</v>
          </cell>
          <cell r="L796">
            <v>0.39193361264447019</v>
          </cell>
          <cell r="M796">
            <v>0.9065795283454543</v>
          </cell>
          <cell r="N796">
            <v>0.7532437251269819</v>
          </cell>
          <cell r="O796">
            <v>1.0598660906573802</v>
          </cell>
        </row>
        <row r="797">
          <cell r="A797" t="str">
            <v>D-ITOT_SOLELC</v>
          </cell>
          <cell r="B797" t="str">
            <v>VAR_fin</v>
          </cell>
          <cell r="C797" t="str">
            <v>ITOT_SOL_ELC</v>
          </cell>
          <cell r="D797">
            <v>3.517953999707534</v>
          </cell>
          <cell r="E797">
            <v>4.848622236228552</v>
          </cell>
          <cell r="F797">
            <v>11.92690768892415</v>
          </cell>
          <cell r="G797">
            <v>14.116573592865791</v>
          </cell>
          <cell r="H797">
            <v>19.784572559238988</v>
          </cell>
          <cell r="I797">
            <v>20.793806530815566</v>
          </cell>
          <cell r="J797">
            <v>21.854493523592666</v>
          </cell>
          <cell r="K797">
            <v>22.897081994028234</v>
          </cell>
          <cell r="L797">
            <v>24.028886307737846</v>
          </cell>
          <cell r="M797">
            <v>25.168394164876972</v>
          </cell>
          <cell r="N797">
            <v>26.470378987777373</v>
          </cell>
          <cell r="O797">
            <v>27.772781291849569</v>
          </cell>
        </row>
        <row r="798">
          <cell r="A798" t="str">
            <v>D-SWOD</v>
          </cell>
          <cell r="B798" t="str">
            <v>VAR_fout</v>
          </cell>
          <cell r="C798" t="str">
            <v>SWOD</v>
          </cell>
          <cell r="D798">
            <v>8.5743680674701714</v>
          </cell>
          <cell r="E798">
            <v>9.650091026935657</v>
          </cell>
          <cell r="F798">
            <v>9.5646719460893959</v>
          </cell>
          <cell r="G798">
            <v>7.4517071928384766</v>
          </cell>
          <cell r="H798">
            <v>7.1499963784104308</v>
          </cell>
          <cell r="I798">
            <v>7.5993506411080194</v>
          </cell>
          <cell r="J798">
            <v>4.8426820563374875</v>
          </cell>
          <cell r="K798">
            <v>4.0152343991311312</v>
          </cell>
          <cell r="L798">
            <v>0.5756036365617806</v>
          </cell>
          <cell r="M798">
            <v>0.57392829487468178</v>
          </cell>
          <cell r="N798">
            <v>0.57376236020963201</v>
          </cell>
          <cell r="O798">
            <v>0.57619905899554469</v>
          </cell>
        </row>
        <row r="799">
          <cell r="A799" t="str">
            <v>D-SWOD</v>
          </cell>
          <cell r="B799" t="str">
            <v>VAR_fin</v>
          </cell>
          <cell r="C799" t="str">
            <v>WOD</v>
          </cell>
          <cell r="D799">
            <v>8.5743680674701714</v>
          </cell>
          <cell r="E799">
            <v>9.650091026935657</v>
          </cell>
          <cell r="F799">
            <v>9.5646719460893959</v>
          </cell>
          <cell r="G799">
            <v>7.4517071928384766</v>
          </cell>
          <cell r="H799">
            <v>7.1499963784104308</v>
          </cell>
          <cell r="I799">
            <v>7.5993506411080194</v>
          </cell>
          <cell r="J799">
            <v>4.8426820563374875</v>
          </cell>
          <cell r="K799">
            <v>4.0152343991311312</v>
          </cell>
          <cell r="L799">
            <v>0.5756036365617806</v>
          </cell>
          <cell r="M799">
            <v>0.57392829487468178</v>
          </cell>
          <cell r="N799">
            <v>0.57376236020963201</v>
          </cell>
          <cell r="O799">
            <v>0.57619905899554469</v>
          </cell>
        </row>
        <row r="800">
          <cell r="A800" t="str">
            <v>ITOT-PROCESSCO2CCS</v>
          </cell>
          <cell r="B800" t="str">
            <v>VAR_fout</v>
          </cell>
          <cell r="C800" t="str">
            <v>CO2_O</v>
          </cell>
          <cell r="I800">
            <v>2.7268493466453339E-2</v>
          </cell>
          <cell r="J800">
            <v>1035.2911964381083</v>
          </cell>
          <cell r="K800">
            <v>1031.8763569962805</v>
          </cell>
          <cell r="L800">
            <v>1031.8772823305997</v>
          </cell>
          <cell r="M800">
            <v>1031.8781060031165</v>
          </cell>
          <cell r="N800">
            <v>1031.878355219942</v>
          </cell>
          <cell r="O800">
            <v>1031.8788841078212</v>
          </cell>
        </row>
        <row r="801">
          <cell r="A801" t="str">
            <v>ITOT-PROCESSCO2CCS</v>
          </cell>
          <cell r="B801" t="str">
            <v>VAR_fout</v>
          </cell>
          <cell r="C801" t="str">
            <v>CO2</v>
          </cell>
          <cell r="I801">
            <v>-2.7268493466453301E-2</v>
          </cell>
          <cell r="J801">
            <v>-1035.2911964381101</v>
          </cell>
          <cell r="K801">
            <v>-1031.87635699628</v>
          </cell>
          <cell r="L801">
            <v>-1031.8772823306001</v>
          </cell>
          <cell r="M801">
            <v>-1031.8781060031199</v>
          </cell>
          <cell r="N801">
            <v>-1031.87835521994</v>
          </cell>
          <cell r="O801">
            <v>-1031.8788841078201</v>
          </cell>
        </row>
        <row r="802">
          <cell r="A802" t="str">
            <v>ITOT-PROCESSCO2CCS</v>
          </cell>
          <cell r="B802" t="str">
            <v>VAR_fin</v>
          </cell>
          <cell r="C802" t="str">
            <v>ITOT_ELC</v>
          </cell>
          <cell r="I802">
            <v>5.7745044987783549E-5</v>
          </cell>
          <cell r="J802">
            <v>2.1923813571630566</v>
          </cell>
          <cell r="K802">
            <v>2.1851499324627106</v>
          </cell>
          <cell r="L802">
            <v>2.1851518919942112</v>
          </cell>
          <cell r="M802">
            <v>2.1851536362418971</v>
          </cell>
          <cell r="N802">
            <v>2.1851541639951697</v>
          </cell>
          <cell r="O802">
            <v>2.1851552839930308</v>
          </cell>
        </row>
        <row r="803">
          <cell r="A803" t="str">
            <v>ITOT-PROCESSCO2CCS</v>
          </cell>
          <cell r="B803" t="str">
            <v>VAR_fin</v>
          </cell>
          <cell r="C803" t="str">
            <v>ITOT_LTH_DH</v>
          </cell>
          <cell r="I803">
            <v>2.2456406384138048E-5</v>
          </cell>
          <cell r="J803">
            <v>0.85259275000785395</v>
          </cell>
          <cell r="K803">
            <v>0.84978052929105374</v>
          </cell>
          <cell r="L803">
            <v>0.84978129133108149</v>
          </cell>
          <cell r="M803">
            <v>0.84978196964962682</v>
          </cell>
          <cell r="N803">
            <v>0.84978217488701058</v>
          </cell>
          <cell r="O803">
            <v>0.84978261044173442</v>
          </cell>
        </row>
        <row r="804">
          <cell r="A804" t="str">
            <v>ITOT-PROCESSCO2CCS</v>
          </cell>
          <cell r="B804" t="str">
            <v>VAR_ncap</v>
          </cell>
          <cell r="C804" t="str">
            <v>-</v>
          </cell>
          <cell r="I804">
            <v>7.5307843931671697E-2</v>
          </cell>
          <cell r="J804">
            <v>2101.6352122472899</v>
          </cell>
          <cell r="K804">
            <v>24.0477231784925</v>
          </cell>
          <cell r="L804">
            <v>3.6882795553760798E-3</v>
          </cell>
          <cell r="M804">
            <v>2.2616775266622501E-2</v>
          </cell>
          <cell r="N804">
            <v>380.31904748034998</v>
          </cell>
          <cell r="O804">
            <v>1815.80146064626</v>
          </cell>
        </row>
        <row r="805">
          <cell r="A805" t="str">
            <v>ITOT-PROCESSCO2CCS</v>
          </cell>
          <cell r="B805" t="str">
            <v>VAR_cap</v>
          </cell>
          <cell r="C805" t="str">
            <v>-</v>
          </cell>
          <cell r="I805">
            <v>7.5307843931671697E-2</v>
          </cell>
          <cell r="J805">
            <v>2101.7105200912201</v>
          </cell>
          <cell r="K805">
            <v>2125.75824326971</v>
          </cell>
          <cell r="L805">
            <v>2125.7619315492698</v>
          </cell>
          <cell r="M805">
            <v>2125.7845483245301</v>
          </cell>
          <cell r="N805">
            <v>2177.0173590419399</v>
          </cell>
          <cell r="O805">
            <v>2220.1945363599302</v>
          </cell>
        </row>
        <row r="806">
          <cell r="A806" t="str">
            <v>D-RSH2R</v>
          </cell>
          <cell r="B806" t="str">
            <v>VAR_fout</v>
          </cell>
          <cell r="C806" t="str">
            <v>RSH2</v>
          </cell>
          <cell r="G806">
            <v>1.0706467373666112E-4</v>
          </cell>
          <cell r="H806">
            <v>1.1193557373746885E-4</v>
          </cell>
          <cell r="I806">
            <v>7.5700269830899225E-3</v>
          </cell>
          <cell r="J806">
            <v>9.621441764309887E-4</v>
          </cell>
          <cell r="K806">
            <v>1.0458840887191678E-3</v>
          </cell>
          <cell r="L806">
            <v>0.37130939891581943</v>
          </cell>
          <cell r="M806">
            <v>0.46504672497440736</v>
          </cell>
          <cell r="N806">
            <v>2.0090956622760531E-2</v>
          </cell>
          <cell r="O806">
            <v>2.1143454057318137E-3</v>
          </cell>
        </row>
        <row r="807">
          <cell r="A807" t="str">
            <v>D-RSH2R</v>
          </cell>
          <cell r="B807" t="str">
            <v>VAR_fin</v>
          </cell>
          <cell r="C807" t="str">
            <v>H2</v>
          </cell>
          <cell r="G807">
            <v>1.0706467373666112E-4</v>
          </cell>
          <cell r="H807">
            <v>1.1193557373746885E-4</v>
          </cell>
          <cell r="I807">
            <v>7.5700269830899225E-3</v>
          </cell>
          <cell r="J807">
            <v>9.621441764309887E-4</v>
          </cell>
          <cell r="K807">
            <v>1.0458840887191678E-3</v>
          </cell>
          <cell r="L807">
            <v>0.37130939891581943</v>
          </cell>
          <cell r="M807">
            <v>0.46504672497440736</v>
          </cell>
          <cell r="N807">
            <v>2.0090956622760531E-2</v>
          </cell>
          <cell r="O807">
            <v>2.1143454057318137E-3</v>
          </cell>
        </row>
        <row r="808">
          <cell r="A808" t="str">
            <v>D-RSH2R</v>
          </cell>
          <cell r="B808" t="str">
            <v>VAR_ncap</v>
          </cell>
          <cell r="C808" t="str">
            <v>-</v>
          </cell>
          <cell r="G808">
            <v>1.4605719552527499E-5</v>
          </cell>
          <cell r="H808">
            <v>1.5173625097789899E-5</v>
          </cell>
          <cell r="I808">
            <v>4.21844263398106E-4</v>
          </cell>
          <cell r="J808">
            <v>4.5433253059641198E-5</v>
          </cell>
          <cell r="K808">
            <v>1.73971722643329E-7</v>
          </cell>
          <cell r="L808">
            <v>1.3076237482353099E-2</v>
          </cell>
          <cell r="M808">
            <v>6.4603644947003602E-3</v>
          </cell>
          <cell r="N808">
            <v>1.4336161266837E-6</v>
          </cell>
          <cell r="O808">
            <v>1.5150755232527701E-4</v>
          </cell>
        </row>
        <row r="809">
          <cell r="A809" t="str">
            <v>D-RSH2R</v>
          </cell>
          <cell r="B809" t="str">
            <v>VAR_cap</v>
          </cell>
          <cell r="C809" t="str">
            <v>-</v>
          </cell>
          <cell r="G809">
            <v>1.4605719552527499E-5</v>
          </cell>
          <cell r="H809">
            <v>2.6262026291519699E-5</v>
          </cell>
          <cell r="I809">
            <v>4.2503067820496898E-4</v>
          </cell>
          <cell r="J809">
            <v>4.5433253059641198E-5</v>
          </cell>
          <cell r="K809">
            <v>4.5607224782284602E-5</v>
          </cell>
          <cell r="L809">
            <v>1.3083271297900399E-2</v>
          </cell>
          <cell r="M809">
            <v>1.6387610241639702E-2</v>
          </cell>
          <cell r="N809">
            <v>1.1457058003955501E-3</v>
          </cell>
          <cell r="O809">
            <v>1.5294116845196101E-4</v>
          </cell>
        </row>
        <row r="810">
          <cell r="A810" t="str">
            <v>SCOM-SHLTHCHPBIO</v>
          </cell>
          <cell r="B810" t="str">
            <v>VAR_fout</v>
          </cell>
          <cell r="C810" t="str">
            <v>SCOM-SHLTHC-BIO</v>
          </cell>
          <cell r="D810">
            <v>1.410065470516692</v>
          </cell>
          <cell r="E810">
            <v>1.5273699833634191</v>
          </cell>
          <cell r="F810">
            <v>1.3751425020157904</v>
          </cell>
          <cell r="G810">
            <v>1.146324428107639</v>
          </cell>
          <cell r="H810">
            <v>0.93702254256809681</v>
          </cell>
          <cell r="I810">
            <v>1.2002914985118565</v>
          </cell>
          <cell r="J810">
            <v>1.5906230294115939</v>
          </cell>
          <cell r="K810">
            <v>1.4763482986813563</v>
          </cell>
          <cell r="L810">
            <v>2.0559678729953235</v>
          </cell>
          <cell r="M810">
            <v>1.9916698116754035</v>
          </cell>
          <cell r="N810">
            <v>2.0864920319475035</v>
          </cell>
          <cell r="O810">
            <v>1.8662481383779863</v>
          </cell>
        </row>
        <row r="811">
          <cell r="A811" t="str">
            <v>SCOM-SHLTHCHPBIO</v>
          </cell>
          <cell r="B811" t="str">
            <v>VAR_fin</v>
          </cell>
          <cell r="C811" t="str">
            <v>SCOM_LTH_CHPBIO_ON</v>
          </cell>
          <cell r="D811">
            <v>1.4243085560774666</v>
          </cell>
          <cell r="E811">
            <v>1.5427979629933528</v>
          </cell>
          <cell r="F811">
            <v>1.3890328303189792</v>
          </cell>
          <cell r="G811">
            <v>1.1579034627349885</v>
          </cell>
          <cell r="H811">
            <v>0.94648741673545056</v>
          </cell>
          <cell r="I811">
            <v>1.2124156550624814</v>
          </cell>
          <cell r="J811">
            <v>1.606689928698581</v>
          </cell>
          <cell r="K811">
            <v>1.4912609077589463</v>
          </cell>
          <cell r="L811">
            <v>2.0767352252478011</v>
          </cell>
          <cell r="M811">
            <v>2.0117876885610122</v>
          </cell>
          <cell r="N811">
            <v>2.107567709037883</v>
          </cell>
          <cell r="O811">
            <v>1.885099129674731</v>
          </cell>
        </row>
        <row r="812">
          <cell r="A812" t="str">
            <v>SCOM-SHLTHCHPBIO</v>
          </cell>
          <cell r="B812" t="str">
            <v>VAR_fin</v>
          </cell>
          <cell r="C812" t="str">
            <v>SCOMLTHCHPC</v>
          </cell>
          <cell r="D812">
            <v>1.410065470516692</v>
          </cell>
          <cell r="E812">
            <v>1.5273699833634191</v>
          </cell>
          <cell r="F812">
            <v>1.3751425020157904</v>
          </cell>
          <cell r="G812">
            <v>1.146324428107639</v>
          </cell>
          <cell r="H812">
            <v>0.93702254256809681</v>
          </cell>
          <cell r="I812">
            <v>1.2002914985118565</v>
          </cell>
          <cell r="J812">
            <v>1.5906230294115939</v>
          </cell>
          <cell r="K812">
            <v>1.4763482986813563</v>
          </cell>
          <cell r="L812">
            <v>2.0559678729953235</v>
          </cell>
          <cell r="M812">
            <v>1.9916698116754035</v>
          </cell>
          <cell r="N812">
            <v>2.0864920319475035</v>
          </cell>
          <cell r="O812">
            <v>1.8662481383779863</v>
          </cell>
        </row>
        <row r="813">
          <cell r="A813" t="str">
            <v>SCOM-SHLTHCHPBIO</v>
          </cell>
          <cell r="B813" t="str">
            <v>VAR_ncap</v>
          </cell>
          <cell r="C813" t="str">
            <v>-</v>
          </cell>
          <cell r="D813">
            <v>2.11012554128826E-8</v>
          </cell>
          <cell r="E813">
            <v>1.9747036788402499E-2</v>
          </cell>
          <cell r="F813">
            <v>2.2631857375854499E-2</v>
          </cell>
          <cell r="G813">
            <v>1.9653623662306701E-2</v>
          </cell>
          <cell r="H813">
            <v>5.0326519997512198E-2</v>
          </cell>
          <cell r="I813">
            <v>5.6815372701831603E-2</v>
          </cell>
          <cell r="J813">
            <v>4.9136609426088898E-2</v>
          </cell>
          <cell r="K813">
            <v>9.0437700133201404E-2</v>
          </cell>
          <cell r="L813">
            <v>0.10522076524954201</v>
          </cell>
          <cell r="M813">
            <v>7.4402975041577696E-2</v>
          </cell>
          <cell r="N813">
            <v>0.12339045366499</v>
          </cell>
          <cell r="O813">
            <v>5.60558086754211E-2</v>
          </cell>
        </row>
        <row r="814">
          <cell r="A814" t="str">
            <v>SCOM-SHLTHCHPBIO</v>
          </cell>
          <cell r="B814" t="str">
            <v>VAR_cap</v>
          </cell>
          <cell r="C814" t="str">
            <v>-</v>
          </cell>
          <cell r="D814">
            <v>0.10913970868029441</v>
          </cell>
          <cell r="E814">
            <v>0.12094078078987419</v>
          </cell>
          <cell r="F814">
            <v>0.11363298224925811</v>
          </cell>
          <cell r="G814">
            <v>0.10144906581694209</v>
          </cell>
          <cell r="H814">
            <v>8.9265894616276306E-2</v>
          </cell>
          <cell r="I814">
            <v>0.10979845939408629</v>
          </cell>
          <cell r="J814">
            <v>0.13099339528044771</v>
          </cell>
          <cell r="K814">
            <v>0.164364667261828</v>
          </cell>
          <cell r="L814">
            <v>0.2181001021411122</v>
          </cell>
          <cell r="M814">
            <v>0.22379426175465272</v>
          </cell>
          <cell r="N814">
            <v>0.23906513604634191</v>
          </cell>
          <cell r="O814">
            <v>0.20635355580176812</v>
          </cell>
        </row>
        <row r="815">
          <cell r="A815" t="str">
            <v>D-RSH2</v>
          </cell>
          <cell r="B815" t="str">
            <v>VAR_fout</v>
          </cell>
          <cell r="C815" t="str">
            <v>RSH2</v>
          </cell>
          <cell r="G815">
            <v>1.0526506043200864E-4</v>
          </cell>
          <cell r="H815">
            <v>1.1296346018400406E-4</v>
          </cell>
          <cell r="I815">
            <v>7.0331668330878339E-2</v>
          </cell>
          <cell r="J815">
            <v>0.10351476855285612</v>
          </cell>
          <cell r="K815">
            <v>1.3852222670393761</v>
          </cell>
          <cell r="L815">
            <v>1.1110142336507083</v>
          </cell>
          <cell r="M815">
            <v>1.0064518290451132</v>
          </cell>
          <cell r="N815">
            <v>7.7356210887942159E-2</v>
          </cell>
          <cell r="O815">
            <v>5.1052773597769059E-2</v>
          </cell>
        </row>
        <row r="816">
          <cell r="A816" t="str">
            <v>D-RSH2</v>
          </cell>
          <cell r="B816" t="str">
            <v>VAR_fin</v>
          </cell>
          <cell r="C816" t="str">
            <v>H2</v>
          </cell>
          <cell r="G816">
            <v>1.0606701050715497E-4</v>
          </cell>
          <cell r="H816">
            <v>1.1382405965558159E-4</v>
          </cell>
          <cell r="I816">
            <v>7.0867482270201052E-2</v>
          </cell>
          <cell r="J816">
            <v>0.10430338422532175</v>
          </cell>
          <cell r="K816">
            <v>1.3957754277613443</v>
          </cell>
          <cell r="L816">
            <v>1.119478371176573</v>
          </cell>
          <cell r="M816">
            <v>1.014119369600559</v>
          </cell>
          <cell r="N816">
            <v>7.7945540518116016E-2</v>
          </cell>
          <cell r="O816">
            <v>5.1441713436450029E-2</v>
          </cell>
        </row>
        <row r="817">
          <cell r="A817" t="str">
            <v>D-RSH2</v>
          </cell>
          <cell r="B817" t="str">
            <v>VAR_ncap</v>
          </cell>
          <cell r="C817" t="str">
            <v>-</v>
          </cell>
          <cell r="G817">
            <v>2.18643092203066E-5</v>
          </cell>
          <cell r="H817">
            <v>1.08456763940175E-5</v>
          </cell>
          <cell r="I817">
            <v>7.6608983597273601E-3</v>
          </cell>
          <cell r="J817">
            <v>2.3263335098805799E-3</v>
          </cell>
          <cell r="K817">
            <v>4.18321284058474E-2</v>
          </cell>
          <cell r="L817">
            <v>1.02175754903345E-7</v>
          </cell>
          <cell r="M817">
            <v>1.6972340061233501E-7</v>
          </cell>
          <cell r="N817">
            <v>1.6438521110658599E-7</v>
          </cell>
          <cell r="O817">
            <v>7.9074195619726302E-7</v>
          </cell>
        </row>
        <row r="818">
          <cell r="A818" t="str">
            <v>D-RSH2</v>
          </cell>
          <cell r="B818" t="str">
            <v>VAR_cap</v>
          </cell>
          <cell r="C818" t="str">
            <v>-</v>
          </cell>
          <cell r="G818">
            <v>2.18643092203066E-5</v>
          </cell>
          <cell r="H818">
            <v>3.2709985614324098E-5</v>
          </cell>
          <cell r="I818">
            <v>7.6936083453416799E-3</v>
          </cell>
          <cell r="J818">
            <v>1.00199418552223E-2</v>
          </cell>
          <cell r="K818">
            <v>5.1852070261069597E-2</v>
          </cell>
          <cell r="L818">
            <v>5.1852172436824502E-2</v>
          </cell>
          <cell r="M818">
            <v>5.18523421602251E-2</v>
          </cell>
          <cell r="N818">
            <v>5.1845575260083501E-2</v>
          </cell>
          <cell r="O818">
            <v>5.18314329781722E-2</v>
          </cell>
        </row>
        <row r="819">
          <cell r="A819" t="str">
            <v>RHES-SHNGABR</v>
          </cell>
          <cell r="B819" t="str">
            <v>VAR_fout</v>
          </cell>
          <cell r="C819" t="str">
            <v>CO2_R</v>
          </cell>
          <cell r="D819">
            <v>1043.1351021284299</v>
          </cell>
          <cell r="E819">
            <v>1215.23703672541</v>
          </cell>
          <cell r="F819">
            <v>1103.7360777879301</v>
          </cell>
          <cell r="G819">
            <v>1103.7359971712599</v>
          </cell>
          <cell r="H819">
            <v>1101.38926014601</v>
          </cell>
          <cell r="I819">
            <v>893.16043622752704</v>
          </cell>
          <cell r="J819">
            <v>496.33281659415297</v>
          </cell>
          <cell r="K819">
            <v>247.63653928732199</v>
          </cell>
          <cell r="L819">
            <v>123.043761740397</v>
          </cell>
          <cell r="M819">
            <v>30.668766766289799</v>
          </cell>
          <cell r="N819">
            <v>30.6685887716697</v>
          </cell>
          <cell r="O819">
            <v>11.1117482871494</v>
          </cell>
        </row>
        <row r="820">
          <cell r="A820" t="str">
            <v>RHES-SHNGABR</v>
          </cell>
          <cell r="B820" t="str">
            <v>VAR_fout</v>
          </cell>
          <cell r="C820" t="str">
            <v>RHES-SHNGA</v>
          </cell>
          <cell r="D820">
            <v>17.570538067766197</v>
          </cell>
          <cell r="E820">
            <v>20.469418171793308</v>
          </cell>
          <cell r="F820">
            <v>18.591299182598132</v>
          </cell>
          <cell r="G820">
            <v>18.591297824693143</v>
          </cell>
          <cell r="H820">
            <v>18.55176945281401</v>
          </cell>
          <cell r="I820">
            <v>15.044369049931777</v>
          </cell>
          <cell r="J820">
            <v>8.3602158823483279</v>
          </cell>
          <cell r="K820">
            <v>4.1711828426056083</v>
          </cell>
          <cell r="L820">
            <v>2.0725456321520817</v>
          </cell>
          <cell r="M820">
            <v>0.51658383737544755</v>
          </cell>
          <cell r="N820">
            <v>0.51658083923911735</v>
          </cell>
          <cell r="O820">
            <v>0.18716597292184256</v>
          </cell>
        </row>
        <row r="821">
          <cell r="A821" t="str">
            <v>RHES-SHNGABR</v>
          </cell>
          <cell r="B821" t="str">
            <v>VAR_fin</v>
          </cell>
          <cell r="C821" t="str">
            <v>RNGA</v>
          </cell>
          <cell r="D821">
            <v>18.495303229227567</v>
          </cell>
          <cell r="E821">
            <v>21.546755970308723</v>
          </cell>
          <cell r="F821">
            <v>19.569788613261188</v>
          </cell>
          <cell r="G821">
            <v>19.569787183887499</v>
          </cell>
          <cell r="H821">
            <v>19.528178371383152</v>
          </cell>
          <cell r="I821">
            <v>15.836177947296598</v>
          </cell>
          <cell r="J821">
            <v>8.8002272445771883</v>
          </cell>
          <cell r="K821">
            <v>4.3907187816901132</v>
          </cell>
          <cell r="L821">
            <v>2.1816269812127156</v>
          </cell>
          <cell r="M821">
            <v>0.54377246039520799</v>
          </cell>
          <cell r="N821">
            <v>0.54376930446222871</v>
          </cell>
          <cell r="O821">
            <v>0.19701681360193948</v>
          </cell>
        </row>
        <row r="822">
          <cell r="A822" t="str">
            <v>RHES-SHNGABR</v>
          </cell>
          <cell r="B822" t="str">
            <v>VAR_ncap</v>
          </cell>
          <cell r="C822" t="str">
            <v>-</v>
          </cell>
          <cell r="E822">
            <v>0.23176200838326599</v>
          </cell>
          <cell r="F822">
            <v>4.2984299558139399E-8</v>
          </cell>
          <cell r="G822">
            <v>1.2537467499016201E-7</v>
          </cell>
          <cell r="H822">
            <v>1.0196823618064199</v>
          </cell>
          <cell r="I822">
            <v>0.19939188970324501</v>
          </cell>
          <cell r="J822">
            <v>2.4615587374619202E-7</v>
          </cell>
          <cell r="K822">
            <v>0.14045768870504599</v>
          </cell>
          <cell r="L822">
            <v>1.1389323671554699E-6</v>
          </cell>
          <cell r="M822">
            <v>3.28686237797226E-7</v>
          </cell>
          <cell r="N822">
            <v>2.60171981057691E-2</v>
          </cell>
          <cell r="O822">
            <v>1.95440030653634E-7</v>
          </cell>
        </row>
        <row r="823">
          <cell r="A823" t="str">
            <v>RHES-SHNGABR</v>
          </cell>
          <cell r="B823" t="str">
            <v>VAR_cap</v>
          </cell>
          <cell r="C823" t="str">
            <v>-</v>
          </cell>
          <cell r="D823">
            <v>1.4219190615860799</v>
          </cell>
          <cell r="E823">
            <v>1.6536810547866916</v>
          </cell>
          <cell r="F823">
            <v>1.6536803639363493</v>
          </cell>
          <cell r="G823">
            <v>1.6536800128258737</v>
          </cell>
          <cell r="H823">
            <v>1.5071765060943736</v>
          </cell>
          <cell r="I823">
            <v>1.2190742698236863</v>
          </cell>
          <cell r="J823">
            <v>0.75062797047923313</v>
          </cell>
          <cell r="K823">
            <v>0.3398496521988551</v>
          </cell>
          <cell r="L823">
            <v>0.17109622912353428</v>
          </cell>
          <cell r="M823">
            <v>9.2159060814005295E-2</v>
          </cell>
          <cell r="N823">
            <v>4.2341236164844101E-2</v>
          </cell>
          <cell r="O823">
            <v>2.6017417072119371E-2</v>
          </cell>
        </row>
        <row r="824">
          <cell r="A824" t="str">
            <v>SCOM-SHLTHCHPHFC</v>
          </cell>
          <cell r="B824" t="str">
            <v>VAR_fout</v>
          </cell>
          <cell r="C824" t="str">
            <v>SCOM-SHLTHC-HFC</v>
          </cell>
          <cell r="G824">
            <v>2.6033703524745358E-4</v>
          </cell>
          <cell r="H824">
            <v>1.0096980442397267E-3</v>
          </cell>
          <cell r="I824">
            <v>2.1683267813911284E-3</v>
          </cell>
          <cell r="J824">
            <v>3.8911007734561643E-3</v>
          </cell>
          <cell r="K824">
            <v>2.9592861532475533E-3</v>
          </cell>
          <cell r="L824">
            <v>2.6469098832837914E-3</v>
          </cell>
          <cell r="M824">
            <v>2.8546686487367378E-3</v>
          </cell>
          <cell r="N824">
            <v>2.5436977272506769E-3</v>
          </cell>
          <cell r="O824">
            <v>6.0403382234482219E-3</v>
          </cell>
        </row>
        <row r="825">
          <cell r="A825" t="str">
            <v>SCOM-SHLTHCHPHFC</v>
          </cell>
          <cell r="B825" t="str">
            <v>VAR_fin</v>
          </cell>
          <cell r="C825" t="str">
            <v>SCOM_LTH_CHPHFC_ON</v>
          </cell>
          <cell r="G825">
            <v>2.6296670227015539E-4</v>
          </cell>
          <cell r="H825">
            <v>1.0198970143835619E-3</v>
          </cell>
          <cell r="I825">
            <v>2.1902290721122512E-3</v>
          </cell>
          <cell r="J825">
            <v>3.9304048216728922E-3</v>
          </cell>
          <cell r="K825">
            <v>2.9891779325732885E-3</v>
          </cell>
          <cell r="L825">
            <v>2.6736463467513056E-3</v>
          </cell>
          <cell r="M825">
            <v>2.8835036855926672E-3</v>
          </cell>
          <cell r="N825">
            <v>2.569391643687551E-3</v>
          </cell>
          <cell r="O825">
            <v>6.1013517408567922E-3</v>
          </cell>
        </row>
        <row r="826">
          <cell r="A826" t="str">
            <v>SCOM-SHLTHCHPHFC</v>
          </cell>
          <cell r="B826" t="str">
            <v>VAR_fin</v>
          </cell>
          <cell r="C826" t="str">
            <v>SCOMLTHCHPC</v>
          </cell>
          <cell r="G826">
            <v>2.6033703524745358E-4</v>
          </cell>
          <cell r="H826">
            <v>1.0096980442397267E-3</v>
          </cell>
          <cell r="I826">
            <v>2.1683267813911284E-3</v>
          </cell>
          <cell r="J826">
            <v>3.8911007734561643E-3</v>
          </cell>
          <cell r="K826">
            <v>2.9592861532475533E-3</v>
          </cell>
          <cell r="L826">
            <v>2.6469098832837914E-3</v>
          </cell>
          <cell r="M826">
            <v>2.8546686487367378E-3</v>
          </cell>
          <cell r="N826">
            <v>2.5436977272506769E-3</v>
          </cell>
          <cell r="O826">
            <v>6.0403382234482219E-3</v>
          </cell>
        </row>
        <row r="827">
          <cell r="A827" t="str">
            <v>SCOM-SHLTHCHPHFC</v>
          </cell>
          <cell r="B827" t="str">
            <v>VAR_ncap</v>
          </cell>
          <cell r="C827" t="str">
            <v>-</v>
          </cell>
          <cell r="G827">
            <v>2.2442294497129299E-5</v>
          </cell>
          <cell r="H827">
            <v>6.8296876185447395E-5</v>
          </cell>
          <cell r="I827">
            <v>1.37747350706024E-4</v>
          </cell>
          <cell r="J827">
            <v>2.27675860682244E-4</v>
          </cell>
          <cell r="K827">
            <v>1.6632324359424001E-4</v>
          </cell>
          <cell r="L827">
            <v>1.3426330106625699E-4</v>
          </cell>
          <cell r="M827">
            <v>1.5309306442157699E-4</v>
          </cell>
          <cell r="N827">
            <v>1.3579727492385099E-4</v>
          </cell>
          <cell r="O827">
            <v>3.9059622418654899E-4</v>
          </cell>
        </row>
        <row r="828">
          <cell r="A828" t="str">
            <v>SCOM-SHLTHCHPHFC</v>
          </cell>
          <cell r="B828" t="str">
            <v>VAR_cap</v>
          </cell>
          <cell r="C828" t="str">
            <v>-</v>
          </cell>
          <cell r="G828">
            <v>2.2442294497129299E-5</v>
          </cell>
          <cell r="H828">
            <v>7.9168353650606397E-5</v>
          </cell>
          <cell r="I828">
            <v>1.672775219787879E-4</v>
          </cell>
          <cell r="J828">
            <v>3.0072866297197501E-4</v>
          </cell>
          <cell r="K828">
            <v>2.3840459791548698E-4</v>
          </cell>
          <cell r="L828">
            <v>2.0466654757258395E-4</v>
          </cell>
          <cell r="M828">
            <v>2.2544134934419899E-4</v>
          </cell>
          <cell r="N828">
            <v>2.0545997422480598E-4</v>
          </cell>
          <cell r="O828">
            <v>4.7622035196083902E-4</v>
          </cell>
        </row>
        <row r="829">
          <cell r="A829" t="str">
            <v>RHSA-WHNGABR</v>
          </cell>
          <cell r="B829" t="str">
            <v>VAR_fout</v>
          </cell>
          <cell r="C829" t="str">
            <v>RHSA-WHNGA</v>
          </cell>
          <cell r="D829">
            <v>6.380449973680447</v>
          </cell>
          <cell r="E829">
            <v>5.0801581329140015</v>
          </cell>
          <cell r="F829">
            <v>6.3803747831964923</v>
          </cell>
          <cell r="G829">
            <v>9.6854919805263773</v>
          </cell>
          <cell r="H829">
            <v>7.0096170386982868</v>
          </cell>
          <cell r="I829">
            <v>7.816194432387241</v>
          </cell>
          <cell r="J829">
            <v>4.8731213836083764</v>
          </cell>
          <cell r="K829">
            <v>1.2614348431457758</v>
          </cell>
          <cell r="L829">
            <v>0.79089377247390447</v>
          </cell>
          <cell r="M829">
            <v>0.55111995531360358</v>
          </cell>
          <cell r="N829">
            <v>0.55111861509151105</v>
          </cell>
          <cell r="O829">
            <v>0.39357489682767677</v>
          </cell>
        </row>
        <row r="830">
          <cell r="A830" t="str">
            <v>RHSA-WHNGABR</v>
          </cell>
          <cell r="B830" t="str">
            <v>VAR_fout</v>
          </cell>
          <cell r="C830" t="str">
            <v>CO2_R</v>
          </cell>
          <cell r="D830">
            <v>479.80983802076901</v>
          </cell>
          <cell r="E830">
            <v>380.001218430172</v>
          </cell>
          <cell r="F830">
            <v>473.49097075300301</v>
          </cell>
          <cell r="G830">
            <v>709.43084117102296</v>
          </cell>
          <cell r="H830">
            <v>506.849232028953</v>
          </cell>
          <cell r="I830">
            <v>558.01691897043099</v>
          </cell>
          <cell r="J830">
            <v>345.715781176745</v>
          </cell>
          <cell r="K830">
            <v>88.931156441777105</v>
          </cell>
          <cell r="L830">
            <v>55.758010959410299</v>
          </cell>
          <cell r="M830">
            <v>38.853956849608998</v>
          </cell>
          <cell r="N830">
            <v>38.8538623639515</v>
          </cell>
          <cell r="O830">
            <v>27.7470302263512</v>
          </cell>
        </row>
        <row r="831">
          <cell r="A831" t="str">
            <v>RHSA-WHNGABR</v>
          </cell>
          <cell r="B831" t="str">
            <v>VAR_fin</v>
          </cell>
          <cell r="C831" t="str">
            <v>RNGA</v>
          </cell>
          <cell r="D831">
            <v>8.5072666315739305</v>
          </cell>
          <cell r="E831">
            <v>6.737610255854114</v>
          </cell>
          <cell r="F831">
            <v>8.3952299778901232</v>
          </cell>
          <cell r="G831">
            <v>12.578561013670607</v>
          </cell>
          <cell r="H831">
            <v>8.9866885111516535</v>
          </cell>
          <cell r="I831">
            <v>9.8939170030218211</v>
          </cell>
          <cell r="J831">
            <v>6.1297124322118011</v>
          </cell>
          <cell r="K831">
            <v>1.5767935539322184</v>
          </cell>
          <cell r="L831">
            <v>0.98861721559238069</v>
          </cell>
          <cell r="M831">
            <v>0.68889994414200373</v>
          </cell>
          <cell r="N831">
            <v>0.68889826886438921</v>
          </cell>
          <cell r="O831">
            <v>0.49196862103459621</v>
          </cell>
        </row>
        <row r="832">
          <cell r="A832" t="str">
            <v>RHSA-WHNGABR</v>
          </cell>
          <cell r="B832" t="str">
            <v>VAR_ncap</v>
          </cell>
          <cell r="C832" t="str">
            <v>-</v>
          </cell>
          <cell r="E832">
            <v>2.6975605896530002E-7</v>
          </cell>
          <cell r="F832">
            <v>1.2948383876504699E-6</v>
          </cell>
          <cell r="G832">
            <v>0.22590268051689699</v>
          </cell>
          <cell r="H832">
            <v>0.22305697178668701</v>
          </cell>
          <cell r="I832">
            <v>0.12826682668320899</v>
          </cell>
          <cell r="J832">
            <v>4.10009110149745E-7</v>
          </cell>
          <cell r="K832">
            <v>7.1302899513429001E-7</v>
          </cell>
          <cell r="L832">
            <v>3.43606361425388E-2</v>
          </cell>
          <cell r="M832">
            <v>3.8304730177007901E-3</v>
          </cell>
          <cell r="N832">
            <v>1.1774303709180801E-2</v>
          </cell>
          <cell r="O832">
            <v>1.1369688382807899E-2</v>
          </cell>
        </row>
        <row r="833">
          <cell r="A833" t="str">
            <v>RHSA-WHNGABR</v>
          </cell>
          <cell r="B833" t="str">
            <v>VAR_cap</v>
          </cell>
          <cell r="C833" t="str">
            <v>-</v>
          </cell>
          <cell r="D833">
            <v>0.43610075802020798</v>
          </cell>
          <cell r="E833">
            <v>0.43610095179459479</v>
          </cell>
          <cell r="F833">
            <v>0.43610214598541908</v>
          </cell>
          <cell r="G833">
            <v>0.66200468173809723</v>
          </cell>
          <cell r="H833">
            <v>0.56205618866185691</v>
          </cell>
          <cell r="I833">
            <v>0.53424921638718248</v>
          </cell>
          <cell r="J833">
            <v>0.35132386853858127</v>
          </cell>
          <cell r="K833">
            <v>0.12826467464208063</v>
          </cell>
          <cell r="L833">
            <v>5.4069642040250609E-2</v>
          </cell>
          <cell r="M833">
            <v>3.819142547535298E-2</v>
          </cell>
          <cell r="N833">
            <v>3.9072299920406027E-2</v>
          </cell>
          <cell r="O833">
            <v>2.6974034734996006E-2</v>
          </cell>
        </row>
        <row r="834">
          <cell r="A834" t="str">
            <v>ITOT-SWHWSTBR</v>
          </cell>
          <cell r="B834" t="str">
            <v>VAR_fout</v>
          </cell>
          <cell r="C834" t="str">
            <v>ITOT-SWH</v>
          </cell>
          <cell r="D834">
            <v>4.1173657325747488</v>
          </cell>
          <cell r="E834">
            <v>4.2663161773780889</v>
          </cell>
          <cell r="F834">
            <v>2.961163874690532</v>
          </cell>
          <cell r="G834">
            <v>2.9280925465255039</v>
          </cell>
          <cell r="H834">
            <v>2.8950239042853161</v>
          </cell>
          <cell r="I834">
            <v>2.8804109720485465</v>
          </cell>
          <cell r="J834">
            <v>2.4449184595376153E-3</v>
          </cell>
          <cell r="K834">
            <v>1.5931014629697981E-4</v>
          </cell>
          <cell r="L834">
            <v>2.5565550018931757E-4</v>
          </cell>
          <cell r="M834">
            <v>1.555389278679813E-4</v>
          </cell>
          <cell r="N834">
            <v>2.0946275109249722E-4</v>
          </cell>
          <cell r="O834">
            <v>5.1394706939907495E-5</v>
          </cell>
        </row>
        <row r="835">
          <cell r="A835" t="str">
            <v>ITOT-SWHWSTBR</v>
          </cell>
          <cell r="B835" t="str">
            <v>VAR_fout</v>
          </cell>
          <cell r="C835" t="str">
            <v>CO2_I</v>
          </cell>
          <cell r="D835">
            <v>723.65821966465205</v>
          </cell>
          <cell r="E835">
            <v>749.83738875130098</v>
          </cell>
          <cell r="F835">
            <v>520.44698403651796</v>
          </cell>
          <cell r="G835">
            <v>514.63444757114905</v>
          </cell>
          <cell r="H835">
            <v>508.822383177419</v>
          </cell>
          <cell r="I835">
            <v>506.25404963277498</v>
          </cell>
          <cell r="J835">
            <v>0.42329931538263199</v>
          </cell>
          <cell r="K835">
            <v>2.7176436721249499E-2</v>
          </cell>
          <cell r="L835">
            <v>4.3611820620530602E-2</v>
          </cell>
          <cell r="M835">
            <v>2.6533111224538001E-2</v>
          </cell>
          <cell r="N835">
            <v>3.5731881068720099E-2</v>
          </cell>
          <cell r="O835">
            <v>8.76733236033715E-3</v>
          </cell>
        </row>
        <row r="836">
          <cell r="A836" t="str">
            <v>ITOT-SWHWSTBR</v>
          </cell>
          <cell r="B836" t="str">
            <v>VAR_fin</v>
          </cell>
          <cell r="C836" t="str">
            <v>IWST</v>
          </cell>
          <cell r="D836">
            <v>7.7980411601794479</v>
          </cell>
          <cell r="E836">
            <v>8.0801442753373003</v>
          </cell>
          <cell r="F836">
            <v>5.608264914186619</v>
          </cell>
          <cell r="G836">
            <v>5.5456298229649681</v>
          </cell>
          <cell r="H836">
            <v>5.4829998187221918</v>
          </cell>
          <cell r="I836">
            <v>5.4553238106980046</v>
          </cell>
          <cell r="J836">
            <v>4.5614150364507765E-3</v>
          </cell>
          <cell r="K836">
            <v>2.9284953363415398E-4</v>
          </cell>
          <cell r="L836">
            <v>4.6995496358330469E-4</v>
          </cell>
          <cell r="M836">
            <v>2.8591714681614204E-4</v>
          </cell>
          <cell r="N836">
            <v>3.850418218612077E-4</v>
          </cell>
          <cell r="O836">
            <v>9.4475564227771092E-5</v>
          </cell>
        </row>
        <row r="837">
          <cell r="A837" t="str">
            <v>ITOT-SWHWSTBR</v>
          </cell>
          <cell r="B837" t="str">
            <v>VAR_ncap</v>
          </cell>
          <cell r="C837" t="str">
            <v>-</v>
          </cell>
          <cell r="E837">
            <v>2.2322020788147001E-6</v>
          </cell>
          <cell r="F837">
            <v>2.2442506118119598E-6</v>
          </cell>
          <cell r="G837">
            <v>4.0519818873183001E-6</v>
          </cell>
          <cell r="H837">
            <v>9.87063348255212E-2</v>
          </cell>
          <cell r="I837">
            <v>6.7217104717568005E-2</v>
          </cell>
          <cell r="J837">
            <v>3.3774398177661099E-6</v>
          </cell>
          <cell r="K837">
            <v>7.3108898378771603E-6</v>
          </cell>
          <cell r="L837">
            <v>1.62720364179258E-5</v>
          </cell>
          <cell r="M837">
            <v>5.7720593315089399E-6</v>
          </cell>
          <cell r="N837">
            <v>1.0504216954658099E-5</v>
          </cell>
          <cell r="O837">
            <v>1.56134141426797E-6</v>
          </cell>
        </row>
        <row r="838">
          <cell r="A838" t="str">
            <v>ITOT-SWHWSTBR</v>
          </cell>
          <cell r="B838" t="str">
            <v>VAR_cap</v>
          </cell>
          <cell r="C838" t="str">
            <v>-</v>
          </cell>
          <cell r="D838">
            <v>0.35954682816669398</v>
          </cell>
          <cell r="E838">
            <v>0.30895991108391357</v>
          </cell>
          <cell r="F838">
            <v>0.30834884792525252</v>
          </cell>
          <cell r="G838">
            <v>0.3023269814310533</v>
          </cell>
          <cell r="H838">
            <v>0.17710644580630508</v>
          </cell>
          <cell r="I838">
            <v>0.16592406225912057</v>
          </cell>
          <cell r="J838">
            <v>2.2601350463599679E-4</v>
          </cell>
          <cell r="K838">
            <v>1.4879962508498878E-5</v>
          </cell>
          <cell r="L838">
            <v>2.4007624840600636E-5</v>
          </cell>
          <cell r="M838">
            <v>1.4619119686890698E-5</v>
          </cell>
          <cell r="N838">
            <v>1.945102205591703E-5</v>
          </cell>
          <cell r="O838">
            <v>4.4574949693534998E-6</v>
          </cell>
        </row>
        <row r="839">
          <cell r="A839" t="str">
            <v>SCOM-SHSTG-ELC</v>
          </cell>
          <cell r="B839" t="str">
            <v>VAR_fout</v>
          </cell>
          <cell r="C839" t="str">
            <v>SCOM-SHAELCB</v>
          </cell>
          <cell r="D839">
            <v>4.9042350452201764E-7</v>
          </cell>
          <cell r="E839">
            <v>3.7457751097477831E-5</v>
          </cell>
          <cell r="F839">
            <v>3.8910483120394454E-2</v>
          </cell>
          <cell r="G839">
            <v>6.904978206743162E-2</v>
          </cell>
          <cell r="H839">
            <v>1.4405527316954652</v>
          </cell>
          <cell r="I839">
            <v>1.4206018128187536</v>
          </cell>
          <cell r="J839">
            <v>1.4259042349919704</v>
          </cell>
          <cell r="K839">
            <v>0.26868461261772852</v>
          </cell>
          <cell r="L839">
            <v>5.9805974990265735E-2</v>
          </cell>
          <cell r="M839">
            <v>9.5968931237652544E-2</v>
          </cell>
          <cell r="N839">
            <v>5.742001013140545E-2</v>
          </cell>
          <cell r="O839">
            <v>0.17634192535247165</v>
          </cell>
        </row>
        <row r="840">
          <cell r="A840" t="str">
            <v>SCOM-SHSTG-ELC</v>
          </cell>
          <cell r="B840" t="str">
            <v>VAR_fin</v>
          </cell>
          <cell r="C840" t="str">
            <v>SCOM-SHAELCB</v>
          </cell>
          <cell r="E840">
            <v>5.2031331654317335E-5</v>
          </cell>
          <cell r="F840">
            <v>5.022488213128868E-2</v>
          </cell>
          <cell r="G840">
            <v>8.6328094660789223E-2</v>
          </cell>
          <cell r="H840">
            <v>1.7461391745842727</v>
          </cell>
          <cell r="I840">
            <v>1.6713071227482661</v>
          </cell>
          <cell r="J840">
            <v>1.6296137297227435</v>
          </cell>
          <cell r="K840">
            <v>0.29855339954333959</v>
          </cell>
          <cell r="L840">
            <v>6.6464303957758E-2</v>
          </cell>
          <cell r="M840">
            <v>0.10664799877046725</v>
          </cell>
          <cell r="N840">
            <v>6.3807548733363112E-2</v>
          </cell>
          <cell r="O840">
            <v>0.19594329417484119</v>
          </cell>
        </row>
        <row r="841">
          <cell r="A841" t="str">
            <v>SCOM-SHSTG-ELC</v>
          </cell>
          <cell r="B841" t="str">
            <v>VAR_ncap</v>
          </cell>
          <cell r="C841" t="str">
            <v>-</v>
          </cell>
          <cell r="D841">
            <v>3.5220741572610302E-3</v>
          </cell>
          <cell r="E841">
            <v>8.0439994154060408E-3</v>
          </cell>
          <cell r="F841">
            <v>3.0030546399475899E-2</v>
          </cell>
          <cell r="G841">
            <v>2.4888907866271201E-5</v>
          </cell>
          <cell r="H841">
            <v>7.2022431809400404E-3</v>
          </cell>
          <cell r="I841">
            <v>2.2147939097747801E-2</v>
          </cell>
          <cell r="J841">
            <v>2.86808571013428E-5</v>
          </cell>
          <cell r="K841">
            <v>2.1484634701507001E-2</v>
          </cell>
          <cell r="L841">
            <v>1.8239172752371101E-2</v>
          </cell>
          <cell r="M841">
            <v>4.7234854388376601E-3</v>
          </cell>
          <cell r="N841">
            <v>1.47251698122694E-4</v>
          </cell>
          <cell r="O841">
            <v>1.4431115996749601E-2</v>
          </cell>
        </row>
        <row r="842">
          <cell r="A842" t="str">
            <v>SCOM-SHSTG-ELC</v>
          </cell>
          <cell r="B842" t="str">
            <v>VAR_cap</v>
          </cell>
          <cell r="C842" t="str">
            <v>-</v>
          </cell>
          <cell r="D842">
            <v>3.5220741572610302E-3</v>
          </cell>
          <cell r="E842">
            <v>1.1548183941330873E-2</v>
          </cell>
          <cell r="F842">
            <v>4.1571539040479638E-2</v>
          </cell>
          <cell r="G842">
            <v>4.1573591313996759E-2</v>
          </cell>
          <cell r="H842">
            <v>4.2225435108544512E-2</v>
          </cell>
          <cell r="I842">
            <v>3.5657086772045078E-2</v>
          </cell>
          <cell r="J842">
            <v>2.8325394514733322E-2</v>
          </cell>
          <cell r="K842">
            <v>4.356062783376255E-2</v>
          </cell>
          <cell r="L842">
            <v>4.3069754576617172E-2</v>
          </cell>
          <cell r="M842">
            <v>4.4362926710672289E-2</v>
          </cell>
          <cell r="N842">
            <v>1.984739276718759E-2</v>
          </cell>
          <cell r="O842">
            <v>1.9175978689365061E-2</v>
          </cell>
        </row>
        <row r="843">
          <cell r="A843" t="str">
            <v>SCOM-SHNGABR</v>
          </cell>
          <cell r="B843" t="str">
            <v>VAR_fout</v>
          </cell>
          <cell r="C843" t="str">
            <v>CO2_S</v>
          </cell>
          <cell r="D843">
            <v>1440.9459612067701</v>
          </cell>
          <cell r="E843">
            <v>1508.6876346127401</v>
          </cell>
          <cell r="F843">
            <v>1464.2403696573101</v>
          </cell>
          <cell r="G843">
            <v>1370.1050036695201</v>
          </cell>
          <cell r="H843">
            <v>1369.0233730969101</v>
          </cell>
          <cell r="I843">
            <v>1417.44945246618</v>
          </cell>
          <cell r="J843">
            <v>1322.9990856290401</v>
          </cell>
          <cell r="K843">
            <v>460.01472444724902</v>
          </cell>
          <cell r="L843">
            <v>306.09876461503802</v>
          </cell>
          <cell r="M843">
            <v>173.631224485904</v>
          </cell>
          <cell r="N843">
            <v>102.669936279813</v>
          </cell>
          <cell r="O843">
            <v>26.2408856097368</v>
          </cell>
        </row>
        <row r="844">
          <cell r="A844" t="str">
            <v>SCOM-SHNGABR</v>
          </cell>
          <cell r="B844" t="str">
            <v>VAR_fout</v>
          </cell>
          <cell r="C844" t="str">
            <v>SCOM-SHNGA</v>
          </cell>
          <cell r="D844">
            <v>24.189714529086128</v>
          </cell>
          <cell r="E844">
            <v>25.326920077058539</v>
          </cell>
          <cell r="F844">
            <v>24.580766730704141</v>
          </cell>
          <cell r="G844">
            <v>23.000480105362136</v>
          </cell>
          <cell r="H844">
            <v>22.982322356576265</v>
          </cell>
          <cell r="I844">
            <v>23.795269592102379</v>
          </cell>
          <cell r="J844">
            <v>22.209694926245767</v>
          </cell>
          <cell r="K844">
            <v>7.7224442575458792</v>
          </cell>
          <cell r="L844">
            <v>5.1385977913721081</v>
          </cell>
          <cell r="M844">
            <v>2.9148142031170776</v>
          </cell>
          <cell r="N844">
            <v>1.7235597421350755</v>
          </cell>
          <cell r="O844">
            <v>0.44051584790753212</v>
          </cell>
        </row>
        <row r="845">
          <cell r="A845" t="str">
            <v>SCOM-SHNGABR</v>
          </cell>
          <cell r="B845" t="str">
            <v>VAR_fin</v>
          </cell>
          <cell r="C845" t="str">
            <v>SNGA</v>
          </cell>
          <cell r="D845">
            <v>25.548687255439241</v>
          </cell>
          <cell r="E845">
            <v>26.74978075554495</v>
          </cell>
          <cell r="F845">
            <v>25.961708681867265</v>
          </cell>
          <cell r="G845">
            <v>24.292641909034138</v>
          </cell>
          <cell r="H845">
            <v>24.273464062001899</v>
          </cell>
          <cell r="I845">
            <v>25.132082490535058</v>
          </cell>
          <cell r="J845">
            <v>23.457430596259556</v>
          </cell>
          <cell r="K845">
            <v>8.1562894405540742</v>
          </cell>
          <cell r="L845">
            <v>5.4272830605503213</v>
          </cell>
          <cell r="M845">
            <v>3.0785678100337641</v>
          </cell>
          <cell r="N845">
            <v>1.8203889411314285</v>
          </cell>
          <cell r="O845">
            <v>0.46526392925065163</v>
          </cell>
        </row>
        <row r="846">
          <cell r="A846" t="str">
            <v>SCOM-SHNGABR</v>
          </cell>
          <cell r="B846" t="str">
            <v>VAR_ncap</v>
          </cell>
          <cell r="C846" t="str">
            <v>-</v>
          </cell>
          <cell r="D846">
            <v>5.4318945863975503E-8</v>
          </cell>
          <cell r="E846">
            <v>2.99981343876388E-7</v>
          </cell>
          <cell r="F846">
            <v>3.39907278200571E-7</v>
          </cell>
          <cell r="G846">
            <v>5.5895491219057002E-7</v>
          </cell>
          <cell r="H846">
            <v>1.20170009058718</v>
          </cell>
          <cell r="I846">
            <v>0.79383208268827699</v>
          </cell>
          <cell r="J846">
            <v>1.3926410971614301E-5</v>
          </cell>
          <cell r="K846">
            <v>5.2157783654147296E-6</v>
          </cell>
          <cell r="L846">
            <v>0.630840155810376</v>
          </cell>
          <cell r="M846">
            <v>4.5076104225103601E-2</v>
          </cell>
          <cell r="N846">
            <v>0.12155179054290099</v>
          </cell>
          <cell r="O846">
            <v>7.54442378619294E-2</v>
          </cell>
        </row>
        <row r="847">
          <cell r="A847" t="str">
            <v>SCOM-SHNGABR</v>
          </cell>
          <cell r="B847" t="str">
            <v>VAR_cap</v>
          </cell>
          <cell r="C847" t="str">
            <v>-</v>
          </cell>
          <cell r="D847">
            <v>2.7746815521941657</v>
          </cell>
          <cell r="E847">
            <v>2.7745491328546334</v>
          </cell>
          <cell r="F847">
            <v>2.7745170295211938</v>
          </cell>
          <cell r="G847">
            <v>2.7745041052869235</v>
          </cell>
          <cell r="H847">
            <v>1.9212244521991479</v>
          </cell>
          <cell r="I847">
            <v>1.9955322243894249</v>
          </cell>
          <cell r="J847">
            <v>1.9955451999117257</v>
          </cell>
          <cell r="K847">
            <v>0.79384638956842779</v>
          </cell>
          <cell r="L847">
            <v>0.75281547622738487</v>
          </cell>
          <cell r="M847">
            <v>0.48361353213619496</v>
          </cell>
          <cell r="N847">
            <v>0.28593887641265003</v>
          </cell>
          <cell r="O847">
            <v>7.544943605264598E-2</v>
          </cell>
        </row>
        <row r="848">
          <cell r="A848" t="str">
            <v>RHEM-SHELCHP</v>
          </cell>
          <cell r="B848" t="str">
            <v>VAR_fout</v>
          </cell>
          <cell r="C848" t="str">
            <v>RHEM-SHAELCH</v>
          </cell>
          <cell r="D848">
            <v>9.9025219081339166</v>
          </cell>
          <cell r="E848">
            <v>11.655195742309061</v>
          </cell>
          <cell r="F848">
            <v>11.655198375099818</v>
          </cell>
          <cell r="G848">
            <v>16.812941102608391</v>
          </cell>
          <cell r="H848">
            <v>23.673932769298194</v>
          </cell>
          <cell r="I848">
            <v>24.60726232019007</v>
          </cell>
          <cell r="J848">
            <v>27.740537026822871</v>
          </cell>
          <cell r="K848">
            <v>31.962308614727625</v>
          </cell>
          <cell r="L848">
            <v>32.130372777002805</v>
          </cell>
          <cell r="M848">
            <v>32.13037438991325</v>
          </cell>
          <cell r="N848">
            <v>32.130373876075005</v>
          </cell>
          <cell r="O848">
            <v>32.130375334612459</v>
          </cell>
        </row>
        <row r="849">
          <cell r="A849" t="str">
            <v>RHEM-SHELCHP</v>
          </cell>
          <cell r="B849" t="str">
            <v>VAR_fin</v>
          </cell>
          <cell r="C849" t="str">
            <v>RHEMELCHPC</v>
          </cell>
          <cell r="D849">
            <v>9.9025219081339166</v>
          </cell>
          <cell r="E849">
            <v>11.655195742309061</v>
          </cell>
          <cell r="F849">
            <v>11.655198375099818</v>
          </cell>
          <cell r="G849">
            <v>16.812941102608391</v>
          </cell>
          <cell r="H849">
            <v>23.673932769298194</v>
          </cell>
          <cell r="I849">
            <v>24.60726232019007</v>
          </cell>
          <cell r="J849">
            <v>27.740537026822871</v>
          </cell>
          <cell r="K849">
            <v>31.962308614727625</v>
          </cell>
          <cell r="L849">
            <v>32.130372777002805</v>
          </cell>
          <cell r="M849">
            <v>32.13037438991325</v>
          </cell>
          <cell r="N849">
            <v>32.130373876075005</v>
          </cell>
          <cell r="O849">
            <v>32.130375334612459</v>
          </cell>
        </row>
        <row r="850">
          <cell r="A850" t="str">
            <v>RHEM-SHELCHP</v>
          </cell>
          <cell r="B850" t="str">
            <v>VAR_fin</v>
          </cell>
          <cell r="C850" t="str">
            <v>RHEM_ELC</v>
          </cell>
          <cell r="D850">
            <v>3.0945380811669843</v>
          </cell>
          <cell r="E850">
            <v>3.5825396583597189</v>
          </cell>
          <cell r="F850">
            <v>3.4965595125299425</v>
          </cell>
          <cell r="G850">
            <v>4.8498868565216435</v>
          </cell>
          <cell r="H850">
            <v>6.606678912362284</v>
          </cell>
          <cell r="I850">
            <v>6.6506114378892036</v>
          </cell>
          <cell r="J850">
            <v>7.3001413228481189</v>
          </cell>
          <cell r="K850">
            <v>8.1954637473660572</v>
          </cell>
          <cell r="L850">
            <v>8.2385571223084142</v>
          </cell>
          <cell r="M850">
            <v>8.238557535875195</v>
          </cell>
          <cell r="N850">
            <v>8.2385574041218046</v>
          </cell>
          <cell r="O850">
            <v>8.2385577781057524</v>
          </cell>
        </row>
        <row r="851">
          <cell r="A851" t="str">
            <v>RHEM-SHELCHP</v>
          </cell>
          <cell r="B851" t="str">
            <v>VAR_ncap</v>
          </cell>
          <cell r="C851" t="str">
            <v>-</v>
          </cell>
          <cell r="D851">
            <v>2.3562122274901901E-7</v>
          </cell>
          <cell r="E851">
            <v>0.12376251101128299</v>
          </cell>
          <cell r="F851">
            <v>9.4038162733626196E-6</v>
          </cell>
          <cell r="G851">
            <v>0.36421871361245201</v>
          </cell>
          <cell r="H851">
            <v>1.0760417519922501</v>
          </cell>
          <cell r="I851">
            <v>0.38542402703796003</v>
          </cell>
          <cell r="J851">
            <v>0.50071534933126305</v>
          </cell>
          <cell r="K851">
            <v>1.3749005255839699</v>
          </cell>
          <cell r="L851">
            <v>0.40445196460341198</v>
          </cell>
          <cell r="M851">
            <v>0.49357044781728299</v>
          </cell>
          <cell r="N851">
            <v>1.25960083509318</v>
          </cell>
          <cell r="O851">
            <v>0.51572071370469996</v>
          </cell>
        </row>
        <row r="852">
          <cell r="A852" t="str">
            <v>RHEM-SHELCHP</v>
          </cell>
          <cell r="B852" t="str">
            <v>VAR_cap</v>
          </cell>
          <cell r="C852" t="str">
            <v>-</v>
          </cell>
          <cell r="D852">
            <v>0.69925218601322181</v>
          </cell>
          <cell r="E852">
            <v>0.82301468126832655</v>
          </cell>
          <cell r="F852">
            <v>0.82302402899633176</v>
          </cell>
          <cell r="G852">
            <v>1.1872426981628266</v>
          </cell>
          <cell r="H852">
            <v>1.6850188000510817</v>
          </cell>
          <cell r="I852">
            <v>1.7563948887423588</v>
          </cell>
          <cell r="J852">
            <v>1.9621810546424543</v>
          </cell>
          <cell r="K852">
            <v>2.2610397586622408</v>
          </cell>
          <cell r="L852">
            <v>2.2729471899694174</v>
          </cell>
          <cell r="M852">
            <v>2.2729227859133676</v>
          </cell>
          <cell r="N852">
            <v>2.2729312538591957</v>
          </cell>
          <cell r="O852">
            <v>2.2688918617143043</v>
          </cell>
        </row>
        <row r="853">
          <cell r="A853" t="str">
            <v>RHNM-SHSTG-ELC</v>
          </cell>
          <cell r="B853" t="str">
            <v>VAR_fout</v>
          </cell>
          <cell r="C853" t="str">
            <v>RHNM-SHAELCB</v>
          </cell>
          <cell r="F853">
            <v>2.5434451408705143E-2</v>
          </cell>
          <cell r="G853">
            <v>3.1200535579315454E-3</v>
          </cell>
          <cell r="H853">
            <v>4.8596025396673609E-5</v>
          </cell>
          <cell r="I853">
            <v>9.6701132653279764E-6</v>
          </cell>
          <cell r="J853">
            <v>3.1415747853639438E-5</v>
          </cell>
          <cell r="K853">
            <v>3.3100482530046788E-5</v>
          </cell>
          <cell r="L853">
            <v>7.7173318684553764E-5</v>
          </cell>
          <cell r="M853">
            <v>1.9840268608933932E-2</v>
          </cell>
          <cell r="N853">
            <v>1.176068885525976E-4</v>
          </cell>
          <cell r="O853">
            <v>1.0770164553733564E-4</v>
          </cell>
        </row>
        <row r="854">
          <cell r="A854" t="str">
            <v>RHNM-SHSTG-ELC</v>
          </cell>
          <cell r="B854" t="str">
            <v>VAR_fin</v>
          </cell>
          <cell r="C854" t="str">
            <v>RHNM-SHAELCB</v>
          </cell>
          <cell r="E854">
            <v>3.3967217425126401E-8</v>
          </cell>
          <cell r="F854">
            <v>2.5435488784585573E-2</v>
          </cell>
          <cell r="G854">
            <v>3.1198984368192859E-3</v>
          </cell>
          <cell r="H854">
            <v>4.8597195599399771E-5</v>
          </cell>
          <cell r="I854">
            <v>9.6871830261112131E-6</v>
          </cell>
          <cell r="J854">
            <v>3.1280896073867334E-5</v>
          </cell>
          <cell r="K854">
            <v>3.3138182034359829E-5</v>
          </cell>
          <cell r="L854">
            <v>7.7054646871663261E-5</v>
          </cell>
          <cell r="M854">
            <v>1.9841497321042727E-2</v>
          </cell>
          <cell r="N854">
            <v>1.1766223944473686E-4</v>
          </cell>
          <cell r="O854">
            <v>1.0771586749544556E-4</v>
          </cell>
        </row>
        <row r="855">
          <cell r="A855" t="str">
            <v>RHNM-SHSTG-ELC</v>
          </cell>
          <cell r="B855" t="str">
            <v>VAR_ncap</v>
          </cell>
          <cell r="C855" t="str">
            <v>-</v>
          </cell>
          <cell r="D855">
            <v>7.4652941132599007E-5</v>
          </cell>
          <cell r="E855">
            <v>2.8310963364405802E-3</v>
          </cell>
          <cell r="F855">
            <v>1.14856759497584E-5</v>
          </cell>
          <cell r="G855">
            <v>8.2796692817615406E-6</v>
          </cell>
          <cell r="H855">
            <v>6.3664569881553901E-6</v>
          </cell>
          <cell r="I855">
            <v>3.37510335910786E-6</v>
          </cell>
          <cell r="J855">
            <v>1.1210217720530301E-5</v>
          </cell>
          <cell r="K855">
            <v>1.0714599959504801E-5</v>
          </cell>
          <cell r="L855">
            <v>1.9542073365046101E-5</v>
          </cell>
          <cell r="M855">
            <v>2.7469230941690602E-3</v>
          </cell>
          <cell r="N855">
            <v>1.8257927809646001E-5</v>
          </cell>
          <cell r="O855">
            <v>2.3246336913806401E-5</v>
          </cell>
        </row>
        <row r="856">
          <cell r="A856" t="str">
            <v>RHNM-SHSTG-ELC</v>
          </cell>
          <cell r="B856" t="str">
            <v>VAR_cap</v>
          </cell>
          <cell r="C856" t="str">
            <v>-</v>
          </cell>
          <cell r="D856">
            <v>7.4652941132599007E-5</v>
          </cell>
          <cell r="E856">
            <v>2.9040110317222136E-3</v>
          </cell>
          <cell r="F856">
            <v>2.9062207997282638E-3</v>
          </cell>
          <cell r="G856">
            <v>4.4105334510619997E-4</v>
          </cell>
          <cell r="H856">
            <v>1.9981907033300109E-5</v>
          </cell>
          <cell r="I856">
            <v>5.2712067476093983E-6</v>
          </cell>
          <cell r="J856">
            <v>1.2049840168393869E-5</v>
          </cell>
          <cell r="K856">
            <v>1.19363821398303E-5</v>
          </cell>
          <cell r="L856">
            <v>2.4265602669878702E-5</v>
          </cell>
          <cell r="M856">
            <v>2.761085274933722E-3</v>
          </cell>
          <cell r="N856">
            <v>3.7212803965439804E-5</v>
          </cell>
          <cell r="O856">
            <v>3.8772695898170104E-5</v>
          </cell>
        </row>
        <row r="857">
          <cell r="A857" t="str">
            <v>D-RWOD</v>
          </cell>
          <cell r="B857" t="str">
            <v>VAR_fout</v>
          </cell>
          <cell r="C857" t="str">
            <v>RWOD</v>
          </cell>
          <cell r="D857">
            <v>13.722989280830848</v>
          </cell>
          <cell r="E857">
            <v>14.022752711153705</v>
          </cell>
          <cell r="F857">
            <v>12.27784903420191</v>
          </cell>
          <cell r="G857">
            <v>10.576848026396952</v>
          </cell>
          <cell r="H857">
            <v>8.7873526532129773</v>
          </cell>
          <cell r="I857">
            <v>7.4744936568853939</v>
          </cell>
          <cell r="J857">
            <v>6.7941492287426977</v>
          </cell>
          <cell r="K857">
            <v>7.5107699801766907</v>
          </cell>
          <cell r="L857">
            <v>6.1150591567427375</v>
          </cell>
          <cell r="M857">
            <v>5.1575632431843728</v>
          </cell>
          <cell r="N857">
            <v>5.1044979056779409</v>
          </cell>
          <cell r="O857">
            <v>4.1537186936548514</v>
          </cell>
        </row>
        <row r="858">
          <cell r="A858" t="str">
            <v>D-RWOD</v>
          </cell>
          <cell r="B858" t="str">
            <v>VAR_fin</v>
          </cell>
          <cell r="C858" t="str">
            <v>WOD</v>
          </cell>
          <cell r="D858">
            <v>13.722989280830848</v>
          </cell>
          <cell r="E858">
            <v>14.022752711153705</v>
          </cell>
          <cell r="F858">
            <v>12.27784903420191</v>
          </cell>
          <cell r="G858">
            <v>10.576848026396952</v>
          </cell>
          <cell r="H858">
            <v>8.7873526532129773</v>
          </cell>
          <cell r="I858">
            <v>7.4744936568853939</v>
          </cell>
          <cell r="J858">
            <v>6.7941492287426977</v>
          </cell>
          <cell r="K858">
            <v>7.5107699801766907</v>
          </cell>
          <cell r="L858">
            <v>6.1150591567427375</v>
          </cell>
          <cell r="M858">
            <v>5.1575632431843728</v>
          </cell>
          <cell r="N858">
            <v>5.1044979056779409</v>
          </cell>
          <cell r="O858">
            <v>4.1537186936548514</v>
          </cell>
        </row>
        <row r="859">
          <cell r="A859" t="str">
            <v>RHNS-SHLTHCHPWOD</v>
          </cell>
          <cell r="B859" t="str">
            <v>VAR_fout</v>
          </cell>
          <cell r="C859" t="str">
            <v>RHNS-SHLTHC-WOD</v>
          </cell>
          <cell r="G859">
            <v>2.4056345466708979E-4</v>
          </cell>
          <cell r="H859">
            <v>4.7627087993097725E-4</v>
          </cell>
          <cell r="I859">
            <v>1.950350984069521E-3</v>
          </cell>
          <cell r="J859">
            <v>1.937912196337767E-3</v>
          </cell>
          <cell r="K859">
            <v>3.1335216453915547E-3</v>
          </cell>
          <cell r="L859">
            <v>1.6456410228844675E-3</v>
          </cell>
          <cell r="M859">
            <v>1.0162555481517041E-3</v>
          </cell>
          <cell r="N859">
            <v>5.2751033808516915E-4</v>
          </cell>
          <cell r="O859">
            <v>1.8431264635453636E-3</v>
          </cell>
        </row>
        <row r="860">
          <cell r="A860" t="str">
            <v>RHNS-SHLTHCHPWOD</v>
          </cell>
          <cell r="B860" t="str">
            <v>VAR_fin</v>
          </cell>
          <cell r="C860" t="str">
            <v>RHNS_LTH_CHPWOD_ON</v>
          </cell>
          <cell r="G860">
            <v>2.4299338855261575E-4</v>
          </cell>
          <cell r="H860">
            <v>4.8108169689997659E-4</v>
          </cell>
          <cell r="I860">
            <v>1.9700514990601209E-3</v>
          </cell>
          <cell r="J860">
            <v>1.9574870670078454E-3</v>
          </cell>
          <cell r="K860">
            <v>3.1651733791833907E-3</v>
          </cell>
          <cell r="L860">
            <v>1.6622636594792583E-3</v>
          </cell>
          <cell r="M860">
            <v>1.0265207557087919E-3</v>
          </cell>
          <cell r="N860">
            <v>5.3283872533855506E-4</v>
          </cell>
          <cell r="O860">
            <v>1.8617439025710751E-3</v>
          </cell>
        </row>
        <row r="861">
          <cell r="A861" t="str">
            <v>RHNS-SHLTHCHPWOD</v>
          </cell>
          <cell r="B861" t="str">
            <v>VAR_fin</v>
          </cell>
          <cell r="C861" t="str">
            <v>RHNSLTHCHPC</v>
          </cell>
          <cell r="G861">
            <v>2.4056345466708979E-4</v>
          </cell>
          <cell r="H861">
            <v>4.7627087993097725E-4</v>
          </cell>
          <cell r="I861">
            <v>1.950350984069521E-3</v>
          </cell>
          <cell r="J861">
            <v>1.937912196337767E-3</v>
          </cell>
          <cell r="K861">
            <v>3.1335216453915547E-3</v>
          </cell>
          <cell r="L861">
            <v>1.6456410228844675E-3</v>
          </cell>
          <cell r="M861">
            <v>1.0162555481517041E-3</v>
          </cell>
          <cell r="N861">
            <v>5.2751033808516915E-4</v>
          </cell>
          <cell r="O861">
            <v>1.8431264635453636E-3</v>
          </cell>
        </row>
        <row r="862">
          <cell r="A862" t="str">
            <v>RHNS-SHLTHCHPWOD</v>
          </cell>
          <cell r="B862" t="str">
            <v>VAR_ncap</v>
          </cell>
          <cell r="C862" t="str">
            <v>-</v>
          </cell>
          <cell r="G862">
            <v>2.9996823942894299E-5</v>
          </cell>
          <cell r="H862">
            <v>4.1996816357371401E-5</v>
          </cell>
          <cell r="I862">
            <v>1.80788526554346E-4</v>
          </cell>
          <cell r="J862">
            <v>1.3233808585261201E-4</v>
          </cell>
          <cell r="K862">
            <v>2.2187908083087801E-4</v>
          </cell>
          <cell r="L862">
            <v>1.0388650697351899E-4</v>
          </cell>
          <cell r="M862">
            <v>7.7612899375861994E-5</v>
          </cell>
          <cell r="N862">
            <v>3.9528027553653598E-5</v>
          </cell>
          <cell r="O862">
            <v>1.87004083114299E-4</v>
          </cell>
        </row>
        <row r="863">
          <cell r="A863" t="str">
            <v>RHNS-SHLTHCHPWOD</v>
          </cell>
          <cell r="B863" t="str">
            <v>VAR_cap</v>
          </cell>
          <cell r="C863" t="str">
            <v>-</v>
          </cell>
          <cell r="G863">
            <v>2.9996823942894299E-5</v>
          </cell>
          <cell r="H863">
            <v>5.2859766753044808E-5</v>
          </cell>
          <cell r="I863">
            <v>2.0509883489855301E-4</v>
          </cell>
          <cell r="J863">
            <v>1.9706000494854501E-4</v>
          </cell>
          <cell r="K863">
            <v>2.9762640935240608E-4</v>
          </cell>
          <cell r="L863">
            <v>1.64647272323911E-4</v>
          </cell>
          <cell r="M863">
            <v>1.2260707112220399E-4</v>
          </cell>
          <cell r="N863">
            <v>6.5482130603759992E-5</v>
          </cell>
          <cell r="O863">
            <v>2.1326313953178131E-4</v>
          </cell>
        </row>
        <row r="864">
          <cell r="A864" t="str">
            <v>RHNM-SHELCBR</v>
          </cell>
          <cell r="B864" t="str">
            <v>VAR_fout</v>
          </cell>
          <cell r="C864" t="str">
            <v>RHNM-SHAELCB</v>
          </cell>
          <cell r="E864">
            <v>0.15438592028773962</v>
          </cell>
          <cell r="F864">
            <v>0.15121185387139999</v>
          </cell>
          <cell r="G864">
            <v>1.6920755088993582E-2</v>
          </cell>
          <cell r="H864">
            <v>6.0339045600505976E-4</v>
          </cell>
          <cell r="I864">
            <v>1.6006301230935625E-4</v>
          </cell>
          <cell r="J864">
            <v>3.3460037930109563E-4</v>
          </cell>
          <cell r="K864">
            <v>5.504711216351095E-4</v>
          </cell>
          <cell r="L864">
            <v>7.2501265342277165E-4</v>
          </cell>
          <cell r="M864">
            <v>0.14617848872001971</v>
          </cell>
          <cell r="N864">
            <v>1.0749678573499296E-3</v>
          </cell>
          <cell r="O864">
            <v>1.1443419418594245E-3</v>
          </cell>
        </row>
        <row r="865">
          <cell r="A865" t="str">
            <v>RHNM-SHELCBR</v>
          </cell>
          <cell r="B865" t="str">
            <v>VAR_fin</v>
          </cell>
          <cell r="C865" t="str">
            <v>RHNM_ELC</v>
          </cell>
          <cell r="E865">
            <v>0.1625114950397259</v>
          </cell>
          <cell r="F865">
            <v>0.1591703724962106</v>
          </cell>
          <cell r="G865">
            <v>1.7811321146309043E-2</v>
          </cell>
          <cell r="H865">
            <v>6.3514784842637806E-4</v>
          </cell>
          <cell r="I865">
            <v>1.6848738137826969E-4</v>
          </cell>
          <cell r="J865">
            <v>3.5221092558010094E-4</v>
          </cell>
          <cell r="K865">
            <v>5.7944328593169392E-4</v>
          </cell>
          <cell r="L865">
            <v>7.6317121412923354E-4</v>
          </cell>
          <cell r="M865">
            <v>0.15387209338949442</v>
          </cell>
          <cell r="N865">
            <v>1.1315451129999266E-3</v>
          </cell>
          <cell r="O865">
            <v>1.2045704651151828E-3</v>
          </cell>
        </row>
        <row r="866">
          <cell r="A866" t="str">
            <v>RHNM-SHELCBR</v>
          </cell>
          <cell r="B866" t="str">
            <v>VAR_ncap</v>
          </cell>
          <cell r="C866" t="str">
            <v>-</v>
          </cell>
          <cell r="E866">
            <v>1.2352048150539001E-2</v>
          </cell>
          <cell r="H866">
            <v>2.2683123625811099E-5</v>
          </cell>
          <cell r="J866">
            <v>5.1048286210014798E-5</v>
          </cell>
          <cell r="L866">
            <v>6.0049911031605699E-5</v>
          </cell>
          <cell r="M866">
            <v>1.1674935655982E-2</v>
          </cell>
          <cell r="N866">
            <v>7.6865015945418805E-7</v>
          </cell>
          <cell r="O866">
            <v>8.0158565020420897E-6</v>
          </cell>
        </row>
        <row r="867">
          <cell r="A867" t="str">
            <v>RHNM-SHELCBR</v>
          </cell>
          <cell r="B867" t="str">
            <v>VAR_cap</v>
          </cell>
          <cell r="C867" t="str">
            <v>-</v>
          </cell>
          <cell r="E867">
            <v>1.2352048150539001E-2</v>
          </cell>
          <cell r="F867">
            <v>1.2351530214936653E-2</v>
          </cell>
          <cell r="G867">
            <v>1.8743358067135011E-3</v>
          </cell>
          <cell r="H867">
            <v>8.4964105342570477E-5</v>
          </cell>
          <cell r="I867">
            <v>2.2572761925273765E-5</v>
          </cell>
          <cell r="J867">
            <v>5.1093112189865796E-5</v>
          </cell>
          <cell r="K867">
            <v>5.1007819644092298E-5</v>
          </cell>
          <cell r="L867">
            <v>1.031818939637762E-4</v>
          </cell>
          <cell r="M867">
            <v>1.1734849057557159E-2</v>
          </cell>
          <cell r="N867">
            <v>1.584447631847001E-4</v>
          </cell>
          <cell r="O867">
            <v>1.6476001605780083E-4</v>
          </cell>
        </row>
        <row r="868">
          <cell r="A868" t="str">
            <v>RHNS-SHSTG-NGAHP</v>
          </cell>
          <cell r="B868" t="str">
            <v>VAR_fout</v>
          </cell>
          <cell r="C868" t="str">
            <v>RHNS-SHANGAH</v>
          </cell>
          <cell r="F868">
            <v>5.4026773893888264E-5</v>
          </cell>
          <cell r="G868">
            <v>5.4695559981980705E-5</v>
          </cell>
          <cell r="H868">
            <v>6.9924052677985634E-4</v>
          </cell>
          <cell r="I868">
            <v>6.3477719138673325E-2</v>
          </cell>
          <cell r="J868">
            <v>5.1524359979514177E-2</v>
          </cell>
          <cell r="K868">
            <v>6.3787186824107528E-2</v>
          </cell>
          <cell r="L868">
            <v>3.2174949986815503E-4</v>
          </cell>
          <cell r="M868">
            <v>4.6249815619477282E-5</v>
          </cell>
          <cell r="N868">
            <v>4.5142456220994579E-5</v>
          </cell>
          <cell r="O868">
            <v>3.3316853660455757E-5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F869">
            <v>5.3084780262716927E-5</v>
          </cell>
          <cell r="G869">
            <v>5.3383943292210727E-5</v>
          </cell>
          <cell r="H869">
            <v>6.9862702982418929E-4</v>
          </cell>
          <cell r="I869">
            <v>6.3481819060327738E-2</v>
          </cell>
          <cell r="J869">
            <v>5.1528290415786333E-2</v>
          </cell>
          <cell r="K869">
            <v>6.3790867143257823E-2</v>
          </cell>
          <cell r="L869">
            <v>3.2174397203036471E-4</v>
          </cell>
          <cell r="M869">
            <v>4.6248800059141287E-5</v>
          </cell>
          <cell r="N869">
            <v>4.5128209816799066E-5</v>
          </cell>
          <cell r="O869">
            <v>3.345435067943051E-5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D870">
            <v>2.5395991963982502E-6</v>
          </cell>
          <cell r="E870">
            <v>1.3869677891758E-6</v>
          </cell>
          <cell r="F870">
            <v>1.50643819530859E-5</v>
          </cell>
          <cell r="G870">
            <v>5.5791282933697804E-6</v>
          </cell>
          <cell r="H870">
            <v>1.3183777064619201E-4</v>
          </cell>
          <cell r="I870">
            <v>9.9698154787306904E-3</v>
          </cell>
          <cell r="J870">
            <v>2.2543201237287201E-5</v>
          </cell>
          <cell r="K870">
            <v>3.7099044031052999E-5</v>
          </cell>
          <cell r="L870">
            <v>2.2110858536738701E-5</v>
          </cell>
          <cell r="M870">
            <v>1.12525936226903E-5</v>
          </cell>
          <cell r="N870">
            <v>1.2576388063492899E-5</v>
          </cell>
          <cell r="O870">
            <v>1.5537064157524901E-5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D871">
            <v>2.5395991963982502E-6</v>
          </cell>
          <cell r="E871">
            <v>1.5264502839030039E-8</v>
          </cell>
          <cell r="F871">
            <v>1.4383411860156071E-5</v>
          </cell>
          <cell r="G871">
            <v>1.46144939742142E-5</v>
          </cell>
          <cell r="H871">
            <v>1.422546789424806E-4</v>
          </cell>
          <cell r="I871">
            <v>1.0101397214635778E-2</v>
          </cell>
          <cell r="J871">
            <v>1.0098498994270691E-2</v>
          </cell>
          <cell r="K871">
            <v>9.9703455949627651E-3</v>
          </cell>
          <cell r="L871">
            <v>9.9361468401590151E-5</v>
          </cell>
          <cell r="M871">
            <v>1.8100935208364796E-5</v>
          </cell>
          <cell r="N871">
            <v>1.8290100913324402E-5</v>
          </cell>
          <cell r="O871">
            <v>2.2427802779389998E-5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E872">
            <v>5.3908220348234004E-2</v>
          </cell>
          <cell r="F872">
            <v>6.9824469511232834E-2</v>
          </cell>
          <cell r="G872">
            <v>0.11239080975888603</v>
          </cell>
          <cell r="H872">
            <v>0.17508047588030509</v>
          </cell>
          <cell r="I872">
            <v>0.24919769370925474</v>
          </cell>
          <cell r="J872">
            <v>0.34074139294662464</v>
          </cell>
          <cell r="K872">
            <v>0.45180313905528502</v>
          </cell>
          <cell r="L872">
            <v>0.47484983667428227</v>
          </cell>
          <cell r="M872">
            <v>0.49907224057748123</v>
          </cell>
          <cell r="N872">
            <v>0.52453049930065787</v>
          </cell>
          <cell r="O872">
            <v>0.55128819250626193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E873">
            <v>5.4452747826499039E-2</v>
          </cell>
          <cell r="F873">
            <v>7.0529767183063516E-2</v>
          </cell>
          <cell r="G873">
            <v>0.11352607046352128</v>
          </cell>
          <cell r="H873">
            <v>0.17684896553566176</v>
          </cell>
          <cell r="I873">
            <v>0.2517148421305605</v>
          </cell>
          <cell r="J873">
            <v>0.34418322519861144</v>
          </cell>
          <cell r="K873">
            <v>0.45636680712655098</v>
          </cell>
          <cell r="L873">
            <v>0.47964629967099198</v>
          </cell>
          <cell r="M873">
            <v>0.50411337432068826</v>
          </cell>
          <cell r="N873">
            <v>0.52982878717238147</v>
          </cell>
          <cell r="O873">
            <v>0.55685676010733531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E874">
            <v>5.3908220348234004E-2</v>
          </cell>
          <cell r="F874">
            <v>6.9824469511232834E-2</v>
          </cell>
          <cell r="G874">
            <v>0.11239080975888603</v>
          </cell>
          <cell r="H874">
            <v>0.17508047588030509</v>
          </cell>
          <cell r="I874">
            <v>0.24919769370925474</v>
          </cell>
          <cell r="J874">
            <v>0.34074139294662464</v>
          </cell>
          <cell r="K874">
            <v>0.45180313905528502</v>
          </cell>
          <cell r="L874">
            <v>0.47484983667428227</v>
          </cell>
          <cell r="M874">
            <v>0.49907224057748123</v>
          </cell>
          <cell r="N874">
            <v>0.52453049930065787</v>
          </cell>
          <cell r="O874">
            <v>0.55128819250626193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E875">
            <v>4.6139056507408802E-3</v>
          </cell>
          <cell r="F875">
            <v>1.06924406881504E-3</v>
          </cell>
          <cell r="G875">
            <v>2.5112528684519101E-3</v>
          </cell>
          <cell r="H875">
            <v>6.0552033158869298E-3</v>
          </cell>
          <cell r="I875">
            <v>5.6607514578467903E-3</v>
          </cell>
          <cell r="J875">
            <v>5.2679641553907601E-3</v>
          </cell>
          <cell r="K875">
            <v>1.0529412950268499E-2</v>
          </cell>
          <cell r="L875">
            <v>5.6497142155430096E-4</v>
          </cell>
          <cell r="M875">
            <v>8.2756806334675697E-5</v>
          </cell>
          <cell r="N875">
            <v>1.8377584056047599E-3</v>
          </cell>
          <cell r="O875">
            <v>1.9851656168924001E-3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E876">
            <v>4.6139056507408802E-3</v>
          </cell>
          <cell r="F876">
            <v>5.6831497195559202E-3</v>
          </cell>
          <cell r="G876">
            <v>8.1944025880078299E-3</v>
          </cell>
          <cell r="H876">
            <v>1.42496059038948E-2</v>
          </cell>
          <cell r="I876">
            <v>1.9910357361741599E-2</v>
          </cell>
          <cell r="J876">
            <v>2.5178321517132299E-2</v>
          </cell>
          <cell r="K876">
            <v>3.5707734467400797E-2</v>
          </cell>
          <cell r="L876">
            <v>3.6272705888955099E-2</v>
          </cell>
          <cell r="M876">
            <v>3.6355462695289803E-2</v>
          </cell>
          <cell r="N876">
            <v>3.8193221100894501E-2</v>
          </cell>
          <cell r="O876">
            <v>4.0178386717786903E-2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F877">
            <v>3.0891263964507405E-3</v>
          </cell>
          <cell r="G877">
            <v>1.5643225459915564E-3</v>
          </cell>
          <cell r="H877">
            <v>1.2611659406764921E-3</v>
          </cell>
          <cell r="I877">
            <v>2.3633523375429397</v>
          </cell>
          <cell r="J877">
            <v>2.4861262337359573</v>
          </cell>
          <cell r="K877">
            <v>0.11441290769998061</v>
          </cell>
          <cell r="L877">
            <v>0.11213047400243278</v>
          </cell>
          <cell r="M877">
            <v>9.6526039879700817E-3</v>
          </cell>
          <cell r="N877">
            <v>9.6508156708460975E-3</v>
          </cell>
          <cell r="O877">
            <v>9.6477862988660068E-3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F878">
            <v>9.2407184774814397E-2</v>
          </cell>
          <cell r="G878">
            <v>4.5897949201350298E-2</v>
          </cell>
          <cell r="H878">
            <v>3.6307440432485301E-2</v>
          </cell>
          <cell r="I878">
            <v>66.782375267454398</v>
          </cell>
          <cell r="J878">
            <v>68.978620182285695</v>
          </cell>
          <cell r="K878">
            <v>3.11793402247564</v>
          </cell>
          <cell r="L878">
            <v>3.0557340677442202</v>
          </cell>
          <cell r="M878">
            <v>0.26304883762324899</v>
          </cell>
          <cell r="N878">
            <v>0.26300010313239602</v>
          </cell>
          <cell r="O878">
            <v>0.26291754791941002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F879">
            <v>3.0891263964507405E-3</v>
          </cell>
          <cell r="G879">
            <v>1.5643225459915564E-3</v>
          </cell>
          <cell r="H879">
            <v>1.2611659406764921E-3</v>
          </cell>
          <cell r="I879">
            <v>2.3633523375429397</v>
          </cell>
          <cell r="J879">
            <v>2.4861262337359573</v>
          </cell>
          <cell r="K879">
            <v>0.11441290769998061</v>
          </cell>
          <cell r="L879">
            <v>0.11213047400243278</v>
          </cell>
          <cell r="M879">
            <v>9.6526039879700817E-3</v>
          </cell>
          <cell r="N879">
            <v>9.6508156708460975E-3</v>
          </cell>
          <cell r="O879">
            <v>9.6477862988660068E-3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F880">
            <v>1.6384252619647953E-3</v>
          </cell>
          <cell r="G880">
            <v>8.1379342555585601E-4</v>
          </cell>
          <cell r="H880">
            <v>6.4374894383839132E-4</v>
          </cell>
          <cell r="I880">
            <v>1.1840846678626649</v>
          </cell>
          <cell r="J880">
            <v>1.2230251805369805</v>
          </cell>
          <cell r="K880">
            <v>5.5282518129000785E-2</v>
          </cell>
          <cell r="L880">
            <v>5.4179682052202485E-2</v>
          </cell>
          <cell r="M880">
            <v>4.663986482681722E-3</v>
          </cell>
          <cell r="N880">
            <v>4.6631223959644605E-3</v>
          </cell>
          <cell r="O880">
            <v>4.6616586510533726E-3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E881">
            <v>1.8999103104422899E-4</v>
          </cell>
          <cell r="F881">
            <v>1.50640577284337E-6</v>
          </cell>
          <cell r="G881">
            <v>2.58840493018393E-7</v>
          </cell>
          <cell r="H881">
            <v>4.7876287555091297E-5</v>
          </cell>
          <cell r="I881">
            <v>0.128849530890946</v>
          </cell>
          <cell r="J881">
            <v>7.02819264189133E-3</v>
          </cell>
          <cell r="K881">
            <v>1.7448618500203901E-6</v>
          </cell>
          <cell r="L881">
            <v>3.3730984865474202E-6</v>
          </cell>
          <cell r="M881">
            <v>6.5999533184147295E-4</v>
          </cell>
          <cell r="N881">
            <v>7.0237514133427801E-6</v>
          </cell>
          <cell r="O881">
            <v>1.1887291561932E-4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E882">
            <v>1.8999103104422899E-4</v>
          </cell>
          <cell r="F882">
            <v>1.913999431084438E-4</v>
          </cell>
          <cell r="G882">
            <v>1.6516192184462731E-4</v>
          </cell>
          <cell r="H882">
            <v>1.3212323056175911E-4</v>
          </cell>
          <cell r="I882">
            <v>0.12889744754440702</v>
          </cell>
          <cell r="J882">
            <v>0.13592524700549674</v>
          </cell>
          <cell r="K882">
            <v>1.0071887446152006E-2</v>
          </cell>
          <cell r="L882">
            <v>6.568161739150799E-3</v>
          </cell>
          <cell r="M882">
            <v>6.6441901815570347E-4</v>
          </cell>
          <cell r="N882">
            <v>6.6869347917024335E-4</v>
          </cell>
          <cell r="O882">
            <v>7.8480530860628231E-4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D883">
            <v>726.71229933483698</v>
          </cell>
          <cell r="E883">
            <v>619.18208786069897</v>
          </cell>
          <cell r="F883">
            <v>402.09964472310003</v>
          </cell>
          <cell r="G883">
            <v>114.901884946235</v>
          </cell>
          <cell r="H883">
            <v>40.0981336781051</v>
          </cell>
          <cell r="I883">
            <v>4.2626466681418597E-2</v>
          </cell>
          <cell r="J883">
            <v>3.7145988787440902E-2</v>
          </cell>
          <cell r="K883">
            <v>2.2087157086591501E-2</v>
          </cell>
          <cell r="L883">
            <v>1.1366716644132101E-2</v>
          </cell>
          <cell r="M883">
            <v>2.1282495341985501E-2</v>
          </cell>
          <cell r="N883">
            <v>1.8694603266579599E-2</v>
          </cell>
          <cell r="O883">
            <v>4.1614387385196502E-2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D884">
            <v>6.984457874656397</v>
          </cell>
          <cell r="E884">
            <v>6.00348982745985</v>
          </cell>
          <cell r="F884">
            <v>3.9498424508502197</v>
          </cell>
          <cell r="G884">
            <v>1.1530463917886027</v>
          </cell>
          <cell r="H884">
            <v>0.40663742246212625</v>
          </cell>
          <cell r="I884">
            <v>4.3679596822744936E-4</v>
          </cell>
          <cell r="J884">
            <v>3.8063718157641717E-4</v>
          </cell>
          <cell r="K884">
            <v>2.2632842729221507E-4</v>
          </cell>
          <cell r="L884">
            <v>1.1647542920335538E-4</v>
          </cell>
          <cell r="M884">
            <v>2.1808300999179476E-4</v>
          </cell>
          <cell r="N884">
            <v>1.915647242236295E-4</v>
          </cell>
          <cell r="O884">
            <v>4.2642513079866934E-4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D885">
            <v>9.8604111171619628</v>
          </cell>
          <cell r="E885">
            <v>8.4013851812849314</v>
          </cell>
          <cell r="F885">
            <v>5.4558974860664913</v>
          </cell>
          <cell r="G885">
            <v>1.5590486424183907</v>
          </cell>
          <cell r="H885">
            <v>0.54407237012354182</v>
          </cell>
          <cell r="I885">
            <v>5.7837810965289814E-4</v>
          </cell>
          <cell r="J885">
            <v>5.0401613008739369E-4</v>
          </cell>
          <cell r="K885">
            <v>2.9969005544900208E-4</v>
          </cell>
          <cell r="L885">
            <v>1.5422953384168462E-4</v>
          </cell>
          <cell r="M885">
            <v>2.8877198564430787E-4</v>
          </cell>
          <cell r="N885">
            <v>2.5365811759266827E-4</v>
          </cell>
          <cell r="O885">
            <v>5.646456904368595E-4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E886">
            <v>4.67463432244375E-8</v>
          </cell>
          <cell r="F886">
            <v>3.6103988635098302E-8</v>
          </cell>
          <cell r="G886">
            <v>7.1503038151963105E-8</v>
          </cell>
          <cell r="H886">
            <v>8.3368803957902901E-6</v>
          </cell>
          <cell r="I886">
            <v>2.7774442768860102E-5</v>
          </cell>
          <cell r="J886">
            <v>3.0979584041295898E-7</v>
          </cell>
          <cell r="L886">
            <v>8.8230030289524992E-6</v>
          </cell>
          <cell r="M886">
            <v>1.4985323785065301E-5</v>
          </cell>
          <cell r="N886">
            <v>6.8661419497669098E-7</v>
          </cell>
          <cell r="O886">
            <v>3.1506101849104901E-5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D887">
            <v>0.47738433216181703</v>
          </cell>
          <cell r="E887">
            <v>0.47738294917026891</v>
          </cell>
          <cell r="F887">
            <v>0.28140092350268386</v>
          </cell>
          <cell r="G887">
            <v>0.11703526850016704</v>
          </cell>
          <cell r="H887">
            <v>3.0359427945510636E-2</v>
          </cell>
          <cell r="I887">
            <v>3.6088261605412115E-5</v>
          </cell>
          <cell r="J887">
            <v>3.6088745785834771E-5</v>
          </cell>
          <cell r="K887">
            <v>2.6041332324747951E-5</v>
          </cell>
          <cell r="L887">
            <v>1.2907148546033684E-5</v>
          </cell>
          <cell r="M887">
            <v>2.3731482561733672E-5</v>
          </cell>
          <cell r="N887">
            <v>2.1350998919527208E-5</v>
          </cell>
          <cell r="O887">
            <v>4.6862619226996054E-5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D888">
            <v>1068.1282218277299</v>
          </cell>
          <cell r="E888">
            <v>1094.4819766088699</v>
          </cell>
          <cell r="F888">
            <v>1024.64114483962</v>
          </cell>
          <cell r="G888">
            <v>1013.19792979053</v>
          </cell>
          <cell r="H888">
            <v>1001.75481605681</v>
          </cell>
          <cell r="I888">
            <v>996.69828370739401</v>
          </cell>
          <cell r="J888">
            <v>991.64172909904505</v>
          </cell>
          <cell r="K888">
            <v>986.58517168286301</v>
          </cell>
          <cell r="L888">
            <v>986.58514363882102</v>
          </cell>
          <cell r="M888">
            <v>986.58517146882502</v>
          </cell>
          <cell r="N888">
            <v>986.58516448506202</v>
          </cell>
          <cell r="O888">
            <v>986.58522393404701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D889">
            <v>11.510002390385015</v>
          </cell>
          <cell r="E889">
            <v>11.793986816905889</v>
          </cell>
          <cell r="F889">
            <v>11.041391646978651</v>
          </cell>
          <cell r="G889">
            <v>10.918081139984162</v>
          </cell>
          <cell r="H889">
            <v>10.794771724750122</v>
          </cell>
          <cell r="I889">
            <v>10.740283229605527</v>
          </cell>
          <cell r="J889">
            <v>10.68579449460178</v>
          </cell>
          <cell r="K889">
            <v>10.631305729341202</v>
          </cell>
          <cell r="L889">
            <v>10.631305427142461</v>
          </cell>
          <cell r="M889">
            <v>10.631305727034764</v>
          </cell>
          <cell r="N889">
            <v>10.631305651778677</v>
          </cell>
          <cell r="O889">
            <v>10.631306292392749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D890">
            <v>11.510002390385015</v>
          </cell>
          <cell r="E890">
            <v>11.793986816905889</v>
          </cell>
          <cell r="F890">
            <v>11.041391646978651</v>
          </cell>
          <cell r="G890">
            <v>10.918081139984162</v>
          </cell>
          <cell r="H890">
            <v>10.794771724750122</v>
          </cell>
          <cell r="I890">
            <v>10.740283229605527</v>
          </cell>
          <cell r="J890">
            <v>10.68579449460178</v>
          </cell>
          <cell r="K890">
            <v>10.631305729341202</v>
          </cell>
          <cell r="L890">
            <v>10.631305427142461</v>
          </cell>
          <cell r="M890">
            <v>10.631305727034764</v>
          </cell>
          <cell r="N890">
            <v>10.631305651778677</v>
          </cell>
          <cell r="O890">
            <v>10.631306292392749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D891">
            <v>1783.6626021879099</v>
          </cell>
          <cell r="E891">
            <v>1640.96946561512</v>
          </cell>
          <cell r="F891">
            <v>1768.44021416448</v>
          </cell>
          <cell r="G891">
            <v>1625.93329434354</v>
          </cell>
          <cell r="H891">
            <v>610.49890841835202</v>
          </cell>
          <cell r="I891">
            <v>156.428093554848</v>
          </cell>
          <cell r="J891">
            <v>156.42368610938999</v>
          </cell>
          <cell r="K891">
            <v>156.42365363845599</v>
          </cell>
          <cell r="L891">
            <v>156.42358903389399</v>
          </cell>
          <cell r="M891">
            <v>156.15030040870201</v>
          </cell>
          <cell r="N891">
            <v>156.14999562735099</v>
          </cell>
          <cell r="O891">
            <v>58.317476095346699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D892">
            <v>21.680656912618812</v>
          </cell>
          <cell r="E892">
            <v>19.946202798917383</v>
          </cell>
          <cell r="F892">
            <v>21.495626755165226</v>
          </cell>
          <cell r="G892">
            <v>19.763436130928365</v>
          </cell>
          <cell r="H892">
            <v>7.4206956869033185</v>
          </cell>
          <cell r="I892">
            <v>1.9014043483883092</v>
          </cell>
          <cell r="J892">
            <v>1.9013507753007068</v>
          </cell>
          <cell r="K892">
            <v>1.9013503806121772</v>
          </cell>
          <cell r="L892">
            <v>1.901349595335099</v>
          </cell>
          <cell r="M892">
            <v>1.8980277356326922</v>
          </cell>
          <cell r="N892">
            <v>1.898024030974695</v>
          </cell>
          <cell r="O892">
            <v>0.70885670287763203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D893">
            <v>24.201663530365135</v>
          </cell>
          <cell r="E893">
            <v>22.265528705768201</v>
          </cell>
          <cell r="F893">
            <v>23.995118238323943</v>
          </cell>
          <cell r="G893">
            <v>22.061510099640952</v>
          </cell>
          <cell r="H893">
            <v>8.2835672784037016</v>
          </cell>
          <cell r="I893">
            <v>2.1224978772706686</v>
          </cell>
          <cell r="J893">
            <v>2.122438074754279</v>
          </cell>
          <cell r="K893">
            <v>2.1224376341717295</v>
          </cell>
          <cell r="L893">
            <v>2.1224367575833645</v>
          </cell>
          <cell r="M893">
            <v>2.1187286351248624</v>
          </cell>
          <cell r="N893">
            <v>2.1187244996926822</v>
          </cell>
          <cell r="O893">
            <v>0.79128190088665717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E894">
            <v>2.8207018494567902E-8</v>
          </cell>
          <cell r="F894">
            <v>2.3293741015638399E-8</v>
          </cell>
          <cell r="G894">
            <v>5.3462130947315799E-8</v>
          </cell>
          <cell r="H894">
            <v>0.153886976322576</v>
          </cell>
          <cell r="I894">
            <v>1.12943779849991E-6</v>
          </cell>
          <cell r="J894">
            <v>6.9882122714982595E-7</v>
          </cell>
          <cell r="K894">
            <v>0.15506512815127199</v>
          </cell>
          <cell r="L894">
            <v>1.7510392656251999E-5</v>
          </cell>
          <cell r="M894">
            <v>6.2833851737784101E-7</v>
          </cell>
          <cell r="N894">
            <v>0.12716649947001199</v>
          </cell>
          <cell r="O894">
            <v>1.8571019915394201E-7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D895">
            <v>1.7515307393373001</v>
          </cell>
          <cell r="E895">
            <v>1.7515305380421047</v>
          </cell>
          <cell r="F895">
            <v>1.75153033585284</v>
          </cell>
          <cell r="G895">
            <v>1.7515301526889671</v>
          </cell>
          <cell r="H895">
            <v>0.60811919435144157</v>
          </cell>
          <cell r="I895">
            <v>0.15388805400682251</v>
          </cell>
          <cell r="J895">
            <v>0.15388865209424821</v>
          </cell>
          <cell r="K895">
            <v>0.15506684309966892</v>
          </cell>
          <cell r="L895">
            <v>0.15508325818207375</v>
          </cell>
          <cell r="M895">
            <v>0.15508296287504567</v>
          </cell>
          <cell r="N895">
            <v>0.15464432146111518</v>
          </cell>
          <cell r="O895">
            <v>0.12716681027368765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E896">
            <v>9.3998736300637177E-5</v>
          </cell>
          <cell r="F896">
            <v>1.0812477796641039E-3</v>
          </cell>
          <cell r="G896">
            <v>3.2090222248698757E-4</v>
          </cell>
          <cell r="H896">
            <v>4.3481694456254827E-4</v>
          </cell>
          <cell r="I896">
            <v>2.8046523054209909E-3</v>
          </cell>
          <cell r="J896">
            <v>0.52440812955174276</v>
          </cell>
          <cell r="K896">
            <v>0.76464933681482916</v>
          </cell>
          <cell r="L896">
            <v>1.3101581737362529</v>
          </cell>
          <cell r="M896">
            <v>0.87323663888154113</v>
          </cell>
          <cell r="N896">
            <v>0.88768916754313343</v>
          </cell>
          <cell r="O896">
            <v>0.82970863019696173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E897">
            <v>9.3921967387319052E-5</v>
          </cell>
          <cell r="F897">
            <v>1.0798686370880009E-3</v>
          </cell>
          <cell r="G897">
            <v>3.2090222248698811E-4</v>
          </cell>
          <cell r="H897">
            <v>4.3433381462414604E-4</v>
          </cell>
          <cell r="I897">
            <v>2.8046523054209922E-3</v>
          </cell>
          <cell r="J897">
            <v>0.5238960122377283</v>
          </cell>
          <cell r="K897">
            <v>0.76464933681482938</v>
          </cell>
          <cell r="L897">
            <v>1.3101581737362531</v>
          </cell>
          <cell r="M897">
            <v>0.87323663888154113</v>
          </cell>
          <cell r="N897">
            <v>0.88768916754313343</v>
          </cell>
          <cell r="O897">
            <v>0.82970863019696173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E898">
            <v>1.1435368614932865E-4</v>
          </cell>
          <cell r="F898">
            <v>1.2871997489992252E-3</v>
          </cell>
          <cell r="G898">
            <v>3.6885313437760208E-4</v>
          </cell>
          <cell r="H898">
            <v>4.831299641220765E-4</v>
          </cell>
          <cell r="I898">
            <v>3.0157551654104962E-3</v>
          </cell>
          <cell r="J898">
            <v>0.54625846838685632</v>
          </cell>
          <cell r="K898">
            <v>0.77237306749203283</v>
          </cell>
          <cell r="L898">
            <v>1.3233920946344055</v>
          </cell>
          <cell r="M898">
            <v>0.88205721041327012</v>
          </cell>
          <cell r="N898">
            <v>0.89665572467508547</v>
          </cell>
          <cell r="O898">
            <v>0.8380895252589462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E899">
            <v>1.1435368614932865E-4</v>
          </cell>
          <cell r="F899">
            <v>1.2871997489992252E-3</v>
          </cell>
          <cell r="G899">
            <v>3.6885313437760208E-4</v>
          </cell>
          <cell r="H899">
            <v>4.831299641220765E-4</v>
          </cell>
          <cell r="I899">
            <v>3.0157551654104962E-3</v>
          </cell>
          <cell r="J899">
            <v>0.54625846838685632</v>
          </cell>
          <cell r="K899">
            <v>0.77237306749203283</v>
          </cell>
          <cell r="L899">
            <v>1.3233920946344055</v>
          </cell>
          <cell r="M899">
            <v>0.88205721041327012</v>
          </cell>
          <cell r="N899">
            <v>0.89665572467508547</v>
          </cell>
          <cell r="O899">
            <v>0.8380895252589462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D900">
            <v>2.56920155471101E-4</v>
          </cell>
          <cell r="E900">
            <v>1.3981054464989499E-6</v>
          </cell>
          <cell r="F900">
            <v>1.80140561618265E-6</v>
          </cell>
          <cell r="G900">
            <v>9.6413237012463403E-7</v>
          </cell>
          <cell r="H900">
            <v>3.4971580281252399E-4</v>
          </cell>
          <cell r="I900">
            <v>6.9862010434956702E-4</v>
          </cell>
          <cell r="J900">
            <v>0.13890741657678801</v>
          </cell>
          <cell r="K900">
            <v>8.6873053874099798E-2</v>
          </cell>
          <cell r="L900">
            <v>0.23470265375358701</v>
          </cell>
          <cell r="M900">
            <v>1.55531810252318E-2</v>
          </cell>
          <cell r="N900">
            <v>9.7672858635843601E-2</v>
          </cell>
          <cell r="O900">
            <v>0.155237956374074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D901">
            <v>2.56920155471101E-4</v>
          </cell>
          <cell r="E901">
            <v>2.5814284447558326E-4</v>
          </cell>
          <cell r="F901">
            <v>2.5961081585737169E-4</v>
          </cell>
          <cell r="G901">
            <v>2.5982292068154163E-4</v>
          </cell>
          <cell r="H901">
            <v>4.1735731009188461E-4</v>
          </cell>
          <cell r="I901">
            <v>1.0483179275442083E-3</v>
          </cell>
          <cell r="J901">
            <v>0.13995414675664472</v>
          </cell>
          <cell r="K901">
            <v>0.22647283938360474</v>
          </cell>
          <cell r="L901">
            <v>0.44217280550731763</v>
          </cell>
          <cell r="M901">
            <v>0.33711633582260814</v>
          </cell>
          <cell r="N901">
            <v>0.28889340423743898</v>
          </cell>
          <cell r="O901">
            <v>0.2684535013843557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D902">
            <v>2229.91394560136</v>
          </cell>
          <cell r="E902">
            <v>1972.1941507750801</v>
          </cell>
          <cell r="F902">
            <v>1885.8672388319501</v>
          </cell>
          <cell r="G902">
            <v>1391.10859291068</v>
          </cell>
          <cell r="H902">
            <v>1109.94936962622</v>
          </cell>
          <cell r="I902">
            <v>696.99314896480701</v>
          </cell>
          <cell r="J902">
            <v>299.54532280139802</v>
          </cell>
          <cell r="K902">
            <v>101.955927142204</v>
          </cell>
          <cell r="L902">
            <v>68.285898295067796</v>
          </cell>
          <cell r="M902">
            <v>68.726943574691603</v>
          </cell>
          <cell r="N902">
            <v>68.746652605683593</v>
          </cell>
          <cell r="O902">
            <v>68.771817514126099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D903">
            <v>24.843069803936725</v>
          </cell>
          <cell r="E903">
            <v>22.015368602129104</v>
          </cell>
          <cell r="F903">
            <v>21.114117817087873</v>
          </cell>
          <cell r="G903">
            <v>15.651536823927477</v>
          </cell>
          <cell r="H903">
            <v>12.550620122348635</v>
          </cell>
          <cell r="I903">
            <v>7.9203766927819013</v>
          </cell>
          <cell r="J903">
            <v>3.4039241227431614</v>
          </cell>
          <cell r="K903">
            <v>1.1585900811614058</v>
          </cell>
          <cell r="L903">
            <v>0.77597611698940527</v>
          </cell>
          <cell r="M903">
            <v>0.78098799516694917</v>
          </cell>
          <cell r="N903">
            <v>0.78121196142822114</v>
          </cell>
          <cell r="O903">
            <v>0.78149792629688564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D904">
            <v>30.256634268675175</v>
          </cell>
          <cell r="E904">
            <v>26.759757812416254</v>
          </cell>
          <cell r="F904">
            <v>25.588429292156693</v>
          </cell>
          <cell r="G904">
            <v>18.87528619960209</v>
          </cell>
          <cell r="H904">
            <v>15.060371365348942</v>
          </cell>
          <cell r="I904">
            <v>9.4571662003365908</v>
          </cell>
          <cell r="J904">
            <v>4.0643870122306431</v>
          </cell>
          <cell r="K904">
            <v>1.3833911416852618</v>
          </cell>
          <cell r="L904">
            <v>0.92653864715152967</v>
          </cell>
          <cell r="M904">
            <v>0.93252297930382133</v>
          </cell>
          <cell r="N904">
            <v>0.93279040170534078</v>
          </cell>
          <cell r="O904">
            <v>0.93313185229479045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D905">
            <v>1.6054730954890901E-7</v>
          </cell>
          <cell r="E905">
            <v>2.4791174471545398E-7</v>
          </cell>
          <cell r="F905">
            <v>1.19245605904214E-7</v>
          </cell>
          <cell r="G905">
            <v>3.1104057729824002E-7</v>
          </cell>
          <cell r="H905">
            <v>0.50385082576798901</v>
          </cell>
          <cell r="I905">
            <v>0.11102625382614099</v>
          </cell>
          <cell r="J905">
            <v>5.5315319835235904E-7</v>
          </cell>
          <cell r="K905">
            <v>2.5603782953645399E-6</v>
          </cell>
          <cell r="L905">
            <v>6.3918478726170597E-2</v>
          </cell>
          <cell r="M905">
            <v>1.7055604543599001E-2</v>
          </cell>
          <cell r="N905">
            <v>2.0265744285283299E-2</v>
          </cell>
          <cell r="O905">
            <v>6.0708083328217699E-2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D906">
            <v>1.9285738177724294</v>
          </cell>
          <cell r="E906">
            <v>1.8532306844898592</v>
          </cell>
          <cell r="F906">
            <v>1.8532016821071391</v>
          </cell>
          <cell r="G906">
            <v>1.8531766724920593</v>
          </cell>
          <cell r="H906">
            <v>0.98444313581373577</v>
          </cell>
          <cell r="I906">
            <v>0.61487704425276402</v>
          </cell>
          <cell r="J906">
            <v>0.361510575827312</v>
          </cell>
          <cell r="K906">
            <v>0.11102726249577534</v>
          </cell>
          <cell r="L906">
            <v>8.0977303129454711E-2</v>
          </cell>
          <cell r="M906">
            <v>8.0975009330686978E-2</v>
          </cell>
          <cell r="N906">
            <v>8.0974551777182865E-2</v>
          </cell>
          <cell r="O906">
            <v>8.0974200521529496E-2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E907">
            <v>7.3538604119291459E-2</v>
          </cell>
          <cell r="F907">
            <v>7.6572515475370667E-2</v>
          </cell>
          <cell r="G907">
            <v>0.20610385365299702</v>
          </cell>
          <cell r="H907">
            <v>0.32367501903759771</v>
          </cell>
          <cell r="I907">
            <v>0.41953631283896903</v>
          </cell>
          <cell r="J907">
            <v>0.49763801325356333</v>
          </cell>
          <cell r="K907">
            <v>0.56987689800596042</v>
          </cell>
          <cell r="L907">
            <v>0.6231707659504413</v>
          </cell>
          <cell r="M907">
            <v>0.68373651909321509</v>
          </cell>
          <cell r="N907">
            <v>0.68393155723395671</v>
          </cell>
          <cell r="O907">
            <v>0.68393275326249003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E908">
            <v>8.170956013254603E-2</v>
          </cell>
          <cell r="F908">
            <v>8.5080572750411795E-2</v>
          </cell>
          <cell r="G908">
            <v>0.22900428183666346</v>
          </cell>
          <cell r="H908">
            <v>0.35963891004177512</v>
          </cell>
          <cell r="I908">
            <v>0.46615145870996577</v>
          </cell>
          <cell r="J908">
            <v>0.55293112583729265</v>
          </cell>
          <cell r="K908">
            <v>0.63319655333995606</v>
          </cell>
          <cell r="L908">
            <v>0.69241196216715706</v>
          </cell>
          <cell r="M908">
            <v>0.75970724343690599</v>
          </cell>
          <cell r="N908">
            <v>0.75992395248217415</v>
          </cell>
          <cell r="O908">
            <v>0.75992528140276716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E909">
            <v>7.3538604119291459E-2</v>
          </cell>
          <cell r="F909">
            <v>7.6572515475370667E-2</v>
          </cell>
          <cell r="G909">
            <v>0.20610385365299702</v>
          </cell>
          <cell r="H909">
            <v>0.32367501903759771</v>
          </cell>
          <cell r="I909">
            <v>0.41953631283896903</v>
          </cell>
          <cell r="J909">
            <v>0.49763801325356333</v>
          </cell>
          <cell r="K909">
            <v>0.56987689800596042</v>
          </cell>
          <cell r="L909">
            <v>0.6231707659504413</v>
          </cell>
          <cell r="M909">
            <v>0.68373651909321509</v>
          </cell>
          <cell r="N909">
            <v>0.68393155723395671</v>
          </cell>
          <cell r="O909">
            <v>0.68393275326249003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E910">
            <v>5.9060875954332704E-3</v>
          </cell>
          <cell r="F910">
            <v>1.29303742166204E-4</v>
          </cell>
          <cell r="G910">
            <v>1.0662468517845599E-2</v>
          </cell>
          <cell r="H910">
            <v>1.1414333813333601E-2</v>
          </cell>
          <cell r="I910">
            <v>1.2580650311069501E-2</v>
          </cell>
          <cell r="J910">
            <v>1.47997381678027E-2</v>
          </cell>
          <cell r="K910">
            <v>1.7259515851402101E-2</v>
          </cell>
          <cell r="L910">
            <v>1.63821417071475E-2</v>
          </cell>
          <cell r="M910">
            <v>1.9788858609356402E-2</v>
          </cell>
          <cell r="N910">
            <v>1.9074102846953E-2</v>
          </cell>
          <cell r="O910">
            <v>1.48531910603625E-2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E911">
            <v>5.9060875954332704E-3</v>
          </cell>
          <cell r="F911">
            <v>6.0353451696502367E-3</v>
          </cell>
          <cell r="G911">
            <v>1.6697637768094173E-2</v>
          </cell>
          <cell r="H911">
            <v>2.5231723148397174E-2</v>
          </cell>
          <cell r="I911">
            <v>3.2655885094253059E-2</v>
          </cell>
          <cell r="J911">
            <v>3.8794604226124248E-2</v>
          </cell>
          <cell r="K911">
            <v>4.463971524320913E-2</v>
          </cell>
          <cell r="L911">
            <v>4.8413333964824855E-2</v>
          </cell>
          <cell r="M911">
            <v>5.3430294152228976E-2</v>
          </cell>
          <cell r="N911">
            <v>5.3108466174773036E-2</v>
          </cell>
          <cell r="O911">
            <v>5.3715887833537077E-2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D912">
            <v>6.7291638556235128E-3</v>
          </cell>
          <cell r="E912">
            <v>6.697940963046481E-4</v>
          </cell>
          <cell r="F912">
            <v>2.2729181276973241E-3</v>
          </cell>
          <cell r="G912">
            <v>1.3522271608784129E-3</v>
          </cell>
          <cell r="H912">
            <v>1.3781341324396647E-3</v>
          </cell>
          <cell r="I912">
            <v>8.3913541100780773E-4</v>
          </cell>
          <cell r="L912">
            <v>4.6220088438094571E-4</v>
          </cell>
          <cell r="M912">
            <v>8.9945154717997701E-4</v>
          </cell>
          <cell r="N912">
            <v>1.2075768163062434E-3</v>
          </cell>
          <cell r="O912">
            <v>1.3637095532608877E-3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D913">
            <v>6.5695527495899372E-3</v>
          </cell>
          <cell r="E913">
            <v>6.6984180408939285E-4</v>
          </cell>
          <cell r="F913">
            <v>2.2736969622883254E-3</v>
          </cell>
          <cell r="G913">
            <v>1.3525569443683812E-3</v>
          </cell>
          <cell r="H913">
            <v>1.3785190668155372E-3</v>
          </cell>
          <cell r="I913">
            <v>8.3935031361069101E-4</v>
          </cell>
          <cell r="L913">
            <v>4.6192311049624967E-4</v>
          </cell>
          <cell r="M913">
            <v>8.988337529644443E-4</v>
          </cell>
          <cell r="N913">
            <v>1.1937557636741217E-3</v>
          </cell>
          <cell r="O913">
            <v>1.3613249194852138E-3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D914">
            <v>1.3298716605213447E-2</v>
          </cell>
          <cell r="E914">
            <v>1.3396359003940424E-3</v>
          </cell>
          <cell r="F914">
            <v>4.5454878929059115E-3</v>
          </cell>
          <cell r="G914">
            <v>2.7040396107509274E-3</v>
          </cell>
          <cell r="H914">
            <v>2.7555149702530968E-3</v>
          </cell>
          <cell r="I914">
            <v>1.6762361560217094E-3</v>
          </cell>
          <cell r="L914">
            <v>9.2412399487719571E-4</v>
          </cell>
          <cell r="M914">
            <v>1.7982853001444192E-3</v>
          </cell>
          <cell r="N914">
            <v>2.4013325799803645E-3</v>
          </cell>
          <cell r="O914">
            <v>2.7250344727461E-3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D915">
            <v>7.3760037769290676E-6</v>
          </cell>
          <cell r="E915">
            <v>7.1823778146628654E-6</v>
          </cell>
          <cell r="F915">
            <v>1.5738662338238376E-3</v>
          </cell>
          <cell r="G915">
            <v>4.0242235327392984E-3</v>
          </cell>
          <cell r="H915">
            <v>1.4159438843117355E-2</v>
          </cell>
          <cell r="I915">
            <v>2.7146741804017385E-3</v>
          </cell>
          <cell r="J915">
            <v>3.1465436854487883</v>
          </cell>
          <cell r="K915">
            <v>2.0711100074345157</v>
          </cell>
          <cell r="L915">
            <v>4.8714178827179884E-3</v>
          </cell>
          <cell r="M915">
            <v>0.26718821490405098</v>
          </cell>
          <cell r="N915">
            <v>0.3455134197570458</v>
          </cell>
          <cell r="O915">
            <v>0.94362167186112977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D916">
            <v>6.4619086843278056E-6</v>
          </cell>
          <cell r="E916">
            <v>6.6583280722464566E-6</v>
          </cell>
          <cell r="F916">
            <v>2.0351272455142204E-3</v>
          </cell>
          <cell r="G916">
            <v>5.0337525787537696E-3</v>
          </cell>
          <cell r="H916">
            <v>1.7179270506362972E-2</v>
          </cell>
          <cell r="I916">
            <v>3.2100981182723643E-3</v>
          </cell>
          <cell r="J916">
            <v>3.5960729982639985</v>
          </cell>
          <cell r="K916">
            <v>2.3012632835672124</v>
          </cell>
          <cell r="L916">
            <v>5.4305331198021599E-3</v>
          </cell>
          <cell r="M916">
            <v>0.29690980867294547</v>
          </cell>
          <cell r="N916">
            <v>0.38394331175554969</v>
          </cell>
          <cell r="O916">
            <v>1.0485084215372622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D917">
            <v>3.4450224397598E-3</v>
          </cell>
          <cell r="E917">
            <v>2.00420772794439E-2</v>
          </cell>
          <cell r="F917">
            <v>1.2595801774745701E-6</v>
          </cell>
          <cell r="G917">
            <v>3.7950696290893697E-5</v>
          </cell>
          <cell r="H917">
            <v>6.0532145531506397E-2</v>
          </cell>
          <cell r="I917">
            <v>6.6867953323069898E-2</v>
          </cell>
          <cell r="J917">
            <v>2.0906606541567499E-3</v>
          </cell>
          <cell r="K917">
            <v>6.0534735825441298E-2</v>
          </cell>
          <cell r="L917">
            <v>5.6873149458625399E-2</v>
          </cell>
          <cell r="M917">
            <v>1.2083489584729001E-2</v>
          </cell>
          <cell r="N917">
            <v>6.7846176201598496E-2</v>
          </cell>
          <cell r="O917">
            <v>4.9555196105207602E-2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D918">
            <v>3.4450224397598E-3</v>
          </cell>
          <cell r="E918">
            <v>2.3487099719203701E-2</v>
          </cell>
          <cell r="F918">
            <v>2.3488359299381201E-2</v>
          </cell>
          <cell r="G918">
            <v>2.3526309995672099E-2</v>
          </cell>
          <cell r="H918">
            <v>7.1733203043170296E-2</v>
          </cell>
          <cell r="I918">
            <v>0.12743109405806699</v>
          </cell>
          <cell r="J918">
            <v>0.12949075950873301</v>
          </cell>
          <cell r="K918">
            <v>0.129493349802668</v>
          </cell>
          <cell r="L918">
            <v>0.12949607666808099</v>
          </cell>
          <cell r="M918">
            <v>0.129491374868796</v>
          </cell>
          <cell r="N918">
            <v>0.129495277087078</v>
          </cell>
          <cell r="O918">
            <v>0.12948486189153499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E919">
            <v>0.15438610129542713</v>
          </cell>
          <cell r="F919">
            <v>0.15121081649551957</v>
          </cell>
          <cell r="G919">
            <v>1.6920901834672247E-2</v>
          </cell>
          <cell r="H919">
            <v>6.0338844836226859E-4</v>
          </cell>
          <cell r="I919">
            <v>1.6004223199617934E-4</v>
          </cell>
          <cell r="J919">
            <v>3.3474618716273266E-4</v>
          </cell>
          <cell r="K919">
            <v>5.504353279255082E-4</v>
          </cell>
          <cell r="L919">
            <v>7.2507665137348397E-4</v>
          </cell>
          <cell r="M919">
            <v>0.14617726000791093</v>
          </cell>
          <cell r="N919">
            <v>1.0748824021939399E-3</v>
          </cell>
          <cell r="O919">
            <v>1.1442821399206243E-3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E920">
            <v>0.15438610129542713</v>
          </cell>
          <cell r="F920">
            <v>0.15121081649551957</v>
          </cell>
          <cell r="G920">
            <v>1.6920901834672247E-2</v>
          </cell>
          <cell r="H920">
            <v>6.0338844836226859E-4</v>
          </cell>
          <cell r="I920">
            <v>1.6004223199617934E-4</v>
          </cell>
          <cell r="J920">
            <v>3.3474618716273266E-4</v>
          </cell>
          <cell r="K920">
            <v>5.504353279255082E-4</v>
          </cell>
          <cell r="L920">
            <v>7.2507665137348397E-4</v>
          </cell>
          <cell r="M920">
            <v>0.14617726000791093</v>
          </cell>
          <cell r="N920">
            <v>1.0748824021939399E-3</v>
          </cell>
          <cell r="O920">
            <v>1.1442821399206243E-3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E921">
            <v>1.2352048150539001E-2</v>
          </cell>
          <cell r="H921">
            <v>2.85576897435735E-5</v>
          </cell>
          <cell r="J921">
            <v>5.10675718663755E-5</v>
          </cell>
          <cell r="L921">
            <v>8.8389394913920301E-5</v>
          </cell>
          <cell r="M921">
            <v>1.1653504985475099E-2</v>
          </cell>
          <cell r="N921">
            <v>2.59627445145385E-5</v>
          </cell>
          <cell r="O921">
            <v>5.9182984404655701E-5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E922">
            <v>1.2352048150539001E-2</v>
          </cell>
          <cell r="F922">
            <v>1.2351673890931463E-2</v>
          </cell>
          <cell r="G922">
            <v>1.8743315312357012E-3</v>
          </cell>
          <cell r="H922">
            <v>8.5000401245479557E-5</v>
          </cell>
          <cell r="I922">
            <v>2.2554116754509219E-5</v>
          </cell>
          <cell r="J922">
            <v>5.1097752601657402E-5</v>
          </cell>
          <cell r="K922">
            <v>5.1024524701294625E-5</v>
          </cell>
          <cell r="L922">
            <v>1.0314274493423821E-4</v>
          </cell>
          <cell r="M922">
            <v>1.1734959255785179E-2</v>
          </cell>
          <cell r="N922">
            <v>1.5841463635449943E-4</v>
          </cell>
          <cell r="O922">
            <v>1.6480344669700039E-4</v>
          </cell>
        </row>
        <row r="923">
          <cell r="A923" t="str">
            <v>RHNM-SHSTG-SOL</v>
          </cell>
          <cell r="B923" t="str">
            <v>VAR_fout</v>
          </cell>
          <cell r="C923" t="str">
            <v>RHNM-SHASOL</v>
          </cell>
          <cell r="E923">
            <v>5.5271297815280695E-6</v>
          </cell>
          <cell r="F923">
            <v>4.5999208811487525E-3</v>
          </cell>
          <cell r="G923">
            <v>5.2005987390683715E-3</v>
          </cell>
          <cell r="H923">
            <v>2.7667905665701696E-3</v>
          </cell>
          <cell r="I923">
            <v>5.6890048952566534E-4</v>
          </cell>
          <cell r="J923">
            <v>1.7347285404685915E-4</v>
          </cell>
          <cell r="K923">
            <v>2.5551549824735754E-4</v>
          </cell>
          <cell r="L923">
            <v>1.0781021006165936E-4</v>
          </cell>
          <cell r="M923">
            <v>9.3146322613598992E-4</v>
          </cell>
          <cell r="N923">
            <v>2.557205819564434E-4</v>
          </cell>
          <cell r="O923">
            <v>2.5094625277757745E-4</v>
          </cell>
        </row>
        <row r="924">
          <cell r="A924" t="str">
            <v>RHNM-SHSTG-SOL</v>
          </cell>
          <cell r="B924" t="str">
            <v>VAR_fin</v>
          </cell>
          <cell r="C924" t="str">
            <v>RHNM-SHASOL</v>
          </cell>
          <cell r="E924">
            <v>3.2137550885067222E-7</v>
          </cell>
          <cell r="F924">
            <v>4.5945203126171079E-3</v>
          </cell>
          <cell r="G924">
            <v>5.1956730364641959E-3</v>
          </cell>
          <cell r="H924">
            <v>2.7635209871123977E-3</v>
          </cell>
          <cell r="I924">
            <v>5.6612110016222308E-4</v>
          </cell>
          <cell r="J924">
            <v>1.6772781057871114E-4</v>
          </cell>
          <cell r="K924">
            <v>2.4828123640231942E-4</v>
          </cell>
          <cell r="L924">
            <v>1.0486118816931709E-4</v>
          </cell>
          <cell r="M924">
            <v>9.2319805417336986E-4</v>
          </cell>
          <cell r="N924">
            <v>2.5149591480526368E-4</v>
          </cell>
          <cell r="O924">
            <v>2.4358656498043354E-4</v>
          </cell>
        </row>
        <row r="925">
          <cell r="A925" t="str">
            <v>RHNM-SHSTG-SOL</v>
          </cell>
          <cell r="B925" t="str">
            <v>VAR_ncap</v>
          </cell>
          <cell r="C925" t="str">
            <v>-</v>
          </cell>
          <cell r="D925">
            <v>4.6098467522172999E-7</v>
          </cell>
          <cell r="E925">
            <v>7.0615284677090896E-4</v>
          </cell>
          <cell r="F925">
            <v>6.2889764083739602E-6</v>
          </cell>
          <cell r="G925">
            <v>8.5960172619013806E-5</v>
          </cell>
          <cell r="H925">
            <v>2.8897514165252199E-6</v>
          </cell>
          <cell r="I925">
            <v>2.3164633950980101E-5</v>
          </cell>
          <cell r="J925">
            <v>9.9049169611174308E-6</v>
          </cell>
          <cell r="K925">
            <v>2.8795640540230199E-5</v>
          </cell>
          <cell r="L925">
            <v>3.11476048004426E-7</v>
          </cell>
          <cell r="M925">
            <v>1.251749641967E-4</v>
          </cell>
          <cell r="N925">
            <v>1.4078751649748199E-6</v>
          </cell>
          <cell r="O925">
            <v>9.1786305579534695E-8</v>
          </cell>
        </row>
        <row r="926">
          <cell r="A926" t="str">
            <v>RHNM-SHSTG-SOL</v>
          </cell>
          <cell r="B926" t="str">
            <v>VAR_cap</v>
          </cell>
          <cell r="C926" t="str">
            <v>-</v>
          </cell>
          <cell r="D926">
            <v>4.6098467522172999E-7</v>
          </cell>
          <cell r="E926">
            <v>7.0661383144612997E-4</v>
          </cell>
          <cell r="F926">
            <v>7.1290280785450395E-4</v>
          </cell>
          <cell r="G926">
            <v>7.9886298047351803E-4</v>
          </cell>
          <cell r="H926">
            <v>4.5705148175851799E-4</v>
          </cell>
          <cell r="I926">
            <v>9.6981570901489506E-5</v>
          </cell>
          <cell r="J926">
            <v>3.59593023286227E-5</v>
          </cell>
          <cell r="K926">
            <v>6.1865191452327602E-5</v>
          </cell>
          <cell r="L926">
            <v>4.1259017801935103E-5</v>
          </cell>
          <cell r="M926">
            <v>1.54282080784934E-4</v>
          </cell>
          <cell r="N926">
            <v>1.31895912472267E-4</v>
          </cell>
          <cell r="O926">
            <v>1.26674625667254E-4</v>
          </cell>
        </row>
        <row r="927">
          <cell r="A927" t="str">
            <v>RHNS-SHELCHP</v>
          </cell>
          <cell r="B927" t="str">
            <v>VAR_fout</v>
          </cell>
          <cell r="C927" t="str">
            <v>RHNS-SHAELCH</v>
          </cell>
          <cell r="E927">
            <v>0.24157743267940932</v>
          </cell>
          <cell r="F927">
            <v>0.74091076011278534</v>
          </cell>
          <cell r="G927">
            <v>1.6094745263586872</v>
          </cell>
          <cell r="H927">
            <v>2.1535233735504251</v>
          </cell>
          <cell r="I927">
            <v>2.1535252642331235</v>
          </cell>
          <cell r="J927">
            <v>2.8503729669574991</v>
          </cell>
          <cell r="K927">
            <v>3.4838100075115892</v>
          </cell>
          <cell r="L927">
            <v>4.2545206202698163</v>
          </cell>
          <cell r="M927">
            <v>4.2582064863289624</v>
          </cell>
          <cell r="N927">
            <v>4.2582125162401114</v>
          </cell>
          <cell r="O927">
            <v>4.2582182870495897</v>
          </cell>
        </row>
        <row r="928">
          <cell r="A928" t="str">
            <v>RHNS-SHELCHP</v>
          </cell>
          <cell r="B928" t="str">
            <v>VAR_fin</v>
          </cell>
          <cell r="C928" t="str">
            <v>RHNS_ELC</v>
          </cell>
          <cell r="E928">
            <v>7.425535840555611E-2</v>
          </cell>
          <cell r="F928">
            <v>0.22227322803383553</v>
          </cell>
          <cell r="G928">
            <v>0.46427149798808282</v>
          </cell>
          <cell r="H928">
            <v>0.60098326703732796</v>
          </cell>
          <cell r="I928">
            <v>0.58203385519814144</v>
          </cell>
          <cell r="J928">
            <v>0.75009814919934226</v>
          </cell>
          <cell r="K928">
            <v>0.89328461731066344</v>
          </cell>
          <cell r="L928">
            <v>1.0909027231461068</v>
          </cell>
          <cell r="M928">
            <v>1.0918478170074264</v>
          </cell>
          <cell r="N928">
            <v>1.0918493631384898</v>
          </cell>
          <cell r="O928">
            <v>1.091850842833227</v>
          </cell>
        </row>
        <row r="929">
          <cell r="A929" t="str">
            <v>RHNS-SHELCHP</v>
          </cell>
          <cell r="B929" t="str">
            <v>VAR_fin</v>
          </cell>
          <cell r="C929" t="str">
            <v>RHNSELCHPC</v>
          </cell>
          <cell r="E929">
            <v>0.24157743267940932</v>
          </cell>
          <cell r="F929">
            <v>0.74091076011278534</v>
          </cell>
          <cell r="G929">
            <v>1.6094745263586872</v>
          </cell>
          <cell r="H929">
            <v>2.1535233735504251</v>
          </cell>
          <cell r="I929">
            <v>2.1535252642331235</v>
          </cell>
          <cell r="J929">
            <v>2.8503729669574991</v>
          </cell>
          <cell r="K929">
            <v>3.4838100075115892</v>
          </cell>
          <cell r="L929">
            <v>4.2545206202698163</v>
          </cell>
          <cell r="M929">
            <v>4.2582064863289624</v>
          </cell>
          <cell r="N929">
            <v>4.2582125162401114</v>
          </cell>
          <cell r="O929">
            <v>4.2582182870495897</v>
          </cell>
        </row>
        <row r="930">
          <cell r="A930" t="str">
            <v>RHNS-SHELCHP</v>
          </cell>
          <cell r="B930" t="str">
            <v>VAR_ncap</v>
          </cell>
          <cell r="C930" t="str">
            <v>-</v>
          </cell>
          <cell r="E930">
            <v>1.7655024647625701E-2</v>
          </cell>
          <cell r="F930">
            <v>3.6488394053461402E-2</v>
          </cell>
          <cell r="G930">
            <v>6.4109002513765403E-2</v>
          </cell>
          <cell r="H930">
            <v>4.7497490666205899E-2</v>
          </cell>
          <cell r="I930">
            <v>4.9921178173732199E-2</v>
          </cell>
          <cell r="J930">
            <v>0.11023008296902199</v>
          </cell>
          <cell r="K930">
            <v>9.3902837606385806E-2</v>
          </cell>
          <cell r="L930">
            <v>0.11274284354912401</v>
          </cell>
          <cell r="M930">
            <v>0.103566889656636</v>
          </cell>
          <cell r="N930">
            <v>0.11300942524572</v>
          </cell>
          <cell r="O930">
            <v>9.3648402695402796E-2</v>
          </cell>
        </row>
        <row r="931">
          <cell r="A931" t="str">
            <v>RHNS-SHELCHP</v>
          </cell>
          <cell r="B931" t="str">
            <v>VAR_cap</v>
          </cell>
          <cell r="C931" t="str">
            <v>-</v>
          </cell>
          <cell r="E931">
            <v>1.7655024647625701E-2</v>
          </cell>
          <cell r="F931">
            <v>5.4143390762401003E-2</v>
          </cell>
          <cell r="G931">
            <v>0.11825230625171247</v>
          </cell>
          <cell r="H931">
            <v>0.15714012869233029</v>
          </cell>
          <cell r="I931">
            <v>0.15699344159435158</v>
          </cell>
          <cell r="J931">
            <v>0.20764868032084352</v>
          </cell>
          <cell r="K931">
            <v>0.25405397254243306</v>
          </cell>
          <cell r="L931">
            <v>0.30994126399547062</v>
          </cell>
          <cell r="M931">
            <v>0.31021243399591331</v>
          </cell>
          <cell r="N931">
            <v>0.31021019114834092</v>
          </cell>
          <cell r="O931">
            <v>0.31022458944660958</v>
          </cell>
        </row>
        <row r="932">
          <cell r="A932" t="str">
            <v>SCOM-SHBIOBR</v>
          </cell>
          <cell r="B932" t="str">
            <v>VAR_fout</v>
          </cell>
          <cell r="C932" t="str">
            <v>SCOM-SHBIO</v>
          </cell>
          <cell r="D932">
            <v>1.2230663009312959</v>
          </cell>
          <cell r="E932">
            <v>1.3407661931150754</v>
          </cell>
          <cell r="F932">
            <v>1.3573372994202881</v>
          </cell>
          <cell r="G932">
            <v>1.2969480702494702</v>
          </cell>
          <cell r="H932">
            <v>1.4284317101800208</v>
          </cell>
          <cell r="I932">
            <v>1.6228230738024623</v>
          </cell>
          <cell r="J932">
            <v>4.9350680887867773</v>
          </cell>
          <cell r="K932">
            <v>6.8150086154232508</v>
          </cell>
          <cell r="L932">
            <v>10.398949127550342</v>
          </cell>
          <cell r="M932">
            <v>11.907269778167281</v>
          </cell>
          <cell r="N932">
            <v>14.377981198256471</v>
          </cell>
          <cell r="O932">
            <v>14.978641536276164</v>
          </cell>
        </row>
        <row r="933">
          <cell r="A933" t="str">
            <v>SCOM-SHBIOBR</v>
          </cell>
          <cell r="B933" t="str">
            <v>VAR_fin</v>
          </cell>
          <cell r="C933" t="str">
            <v>SBIO</v>
          </cell>
          <cell r="D933">
            <v>1.4022773457134781</v>
          </cell>
          <cell r="E933">
            <v>1.5372233353761455</v>
          </cell>
          <cell r="F933">
            <v>1.5562225400370193</v>
          </cell>
          <cell r="G933">
            <v>1.4869847170940935</v>
          </cell>
          <cell r="H933">
            <v>1.637734132286196</v>
          </cell>
          <cell r="I933">
            <v>1.8606088899363227</v>
          </cell>
          <cell r="J933">
            <v>5.6581840045709537</v>
          </cell>
          <cell r="K933">
            <v>7.8135847459564873</v>
          </cell>
          <cell r="L933">
            <v>11.922665819250568</v>
          </cell>
          <cell r="M933">
            <v>13.651994700948499</v>
          </cell>
          <cell r="N933">
            <v>16.484729647164041</v>
          </cell>
          <cell r="O933">
            <v>17.173402357574151</v>
          </cell>
        </row>
        <row r="934">
          <cell r="A934" t="str">
            <v>SCOM-SHBIOBR</v>
          </cell>
          <cell r="B934" t="str">
            <v>VAR_ncap</v>
          </cell>
          <cell r="C934" t="str">
            <v>-</v>
          </cell>
          <cell r="D934">
            <v>2.6023148626436199E-7</v>
          </cell>
          <cell r="E934">
            <v>1.19296444284731E-6</v>
          </cell>
          <cell r="F934">
            <v>7.6784312004976998E-7</v>
          </cell>
          <cell r="G934">
            <v>4.6672246457404098E-7</v>
          </cell>
          <cell r="H934">
            <v>8.4842027496722094E-2</v>
          </cell>
          <cell r="I934">
            <v>7.8331435770108204E-2</v>
          </cell>
          <cell r="J934">
            <v>0.23324265348853601</v>
          </cell>
          <cell r="K934">
            <v>0.30110136649335001</v>
          </cell>
          <cell r="L934">
            <v>0.35858826133736998</v>
          </cell>
          <cell r="M934">
            <v>0.38296811000001602</v>
          </cell>
          <cell r="N934">
            <v>0.59067351104311305</v>
          </cell>
          <cell r="O934">
            <v>0.328886383550407</v>
          </cell>
        </row>
        <row r="935">
          <cell r="A935" t="str">
            <v>SCOM-SHBIOBR</v>
          </cell>
          <cell r="B935" t="str">
            <v>VAR_cap</v>
          </cell>
          <cell r="C935" t="str">
            <v>-</v>
          </cell>
          <cell r="D935">
            <v>0.10534118570016227</v>
          </cell>
          <cell r="E935">
            <v>0.1053422124166233</v>
          </cell>
          <cell r="F935">
            <v>0.10534264106183108</v>
          </cell>
          <cell r="G935">
            <v>0.10534047026832971</v>
          </cell>
          <cell r="H935">
            <v>0.11216067228665064</v>
          </cell>
          <cell r="I935">
            <v>0.16317351319296583</v>
          </cell>
          <cell r="J935">
            <v>0.39641547246732173</v>
          </cell>
          <cell r="K935">
            <v>0.61267433091230716</v>
          </cell>
          <cell r="L935">
            <v>0.87406339347521955</v>
          </cell>
          <cell r="M935">
            <v>1.0426565312731695</v>
          </cell>
          <cell r="N935">
            <v>1.2718823306206193</v>
          </cell>
          <cell r="O935">
            <v>1.3025266863385125</v>
          </cell>
        </row>
        <row r="936">
          <cell r="A936" t="str">
            <v>RHES-SHDEM</v>
          </cell>
          <cell r="B936" t="str">
            <v>VAR_fout</v>
          </cell>
          <cell r="C936" t="str">
            <v>RHES-SHD</v>
          </cell>
          <cell r="D936">
            <v>62.024837503894084</v>
          </cell>
          <cell r="E936">
            <v>67.866381410603879</v>
          </cell>
          <cell r="F936">
            <v>67.456507908702321</v>
          </cell>
          <cell r="G936">
            <v>65.34780028529029</v>
          </cell>
          <cell r="H936">
            <v>63.380042938307113</v>
          </cell>
          <cell r="I936">
            <v>61.449396495974291</v>
          </cell>
          <cell r="J936">
            <v>58.734506295310204</v>
          </cell>
          <cell r="K936">
            <v>56.922019181367041</v>
          </cell>
          <cell r="L936">
            <v>53.95611854754641</v>
          </cell>
          <cell r="M936">
            <v>51.589362118406228</v>
          </cell>
          <cell r="N936">
            <v>51.60538614764009</v>
          </cell>
          <cell r="O936">
            <v>45.506498024766202</v>
          </cell>
        </row>
        <row r="937">
          <cell r="A937" t="str">
            <v>RHES-SHDEM</v>
          </cell>
          <cell r="B937" t="str">
            <v>VAR_fin</v>
          </cell>
          <cell r="C937" t="str">
            <v>RHES-SHPLT</v>
          </cell>
          <cell r="D937">
            <v>1.2851866983078182</v>
          </cell>
          <cell r="E937">
            <v>1.4868681115021982</v>
          </cell>
          <cell r="F937">
            <v>1.4810097216824341</v>
          </cell>
          <cell r="G937">
            <v>1.486299902250253</v>
          </cell>
          <cell r="H937">
            <v>1.4860942468118803</v>
          </cell>
          <cell r="I937">
            <v>1.4863279928602535</v>
          </cell>
          <cell r="J937">
            <v>1.4852580784629095</v>
          </cell>
          <cell r="K937">
            <v>1.4853368469720483</v>
          </cell>
          <cell r="L937">
            <v>1.4866688591887904</v>
          </cell>
          <cell r="M937">
            <v>1.4860957427498129</v>
          </cell>
          <cell r="N937">
            <v>1.4850961927094433</v>
          </cell>
          <cell r="O937">
            <v>1.4710625152507077</v>
          </cell>
        </row>
        <row r="938">
          <cell r="A938" t="str">
            <v>RHES-SHDEM</v>
          </cell>
          <cell r="B938" t="str">
            <v>VAR_fin</v>
          </cell>
          <cell r="C938" t="str">
            <v>RHES-SHLTHC-NGA</v>
          </cell>
          <cell r="D938">
            <v>5.8488055571669001E-2</v>
          </cell>
          <cell r="E938">
            <v>1.2668228754328414E-4</v>
          </cell>
          <cell r="F938">
            <v>1.0645290222746915E-2</v>
          </cell>
          <cell r="G938">
            <v>5.311376212568171E-3</v>
          </cell>
          <cell r="H938">
            <v>5.1824651099338223E-3</v>
          </cell>
          <cell r="I938">
            <v>4.1607715556617499E-3</v>
          </cell>
          <cell r="J938">
            <v>1.8625949603277125E-3</v>
          </cell>
          <cell r="K938">
            <v>1.7440181707961078E-4</v>
          </cell>
          <cell r="L938">
            <v>1.8124218900032623E-3</v>
          </cell>
          <cell r="M938">
            <v>3.6064493141630626E-3</v>
          </cell>
          <cell r="N938">
            <v>6.083051491237423E-3</v>
          </cell>
          <cell r="O938">
            <v>1.8977450785413175E-2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RHES-SHSOL</v>
          </cell>
          <cell r="D939">
            <v>0.36970159502817679</v>
          </cell>
          <cell r="E939">
            <v>0.43546864116168871</v>
          </cell>
          <cell r="F939">
            <v>0.43583868502850953</v>
          </cell>
          <cell r="G939">
            <v>0.34584703660216731</v>
          </cell>
          <cell r="H939">
            <v>0.33466993016084684</v>
          </cell>
          <cell r="I939">
            <v>0.34997248521882729</v>
          </cell>
          <cell r="J939">
            <v>0.34740818929230238</v>
          </cell>
          <cell r="K939">
            <v>0.99455094385183385</v>
          </cell>
          <cell r="L939">
            <v>0.95808348080863759</v>
          </cell>
          <cell r="M939">
            <v>0.93674381156055653</v>
          </cell>
          <cell r="N939">
            <v>0.97687798777016888</v>
          </cell>
          <cell r="O939">
            <v>0.86974569830996351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RHES-SHLTHC-WOD</v>
          </cell>
          <cell r="D940">
            <v>1.5994185335783846E-3</v>
          </cell>
          <cell r="E940">
            <v>4.2431622523877758E-7</v>
          </cell>
          <cell r="G940">
            <v>7.5264815408498085E-4</v>
          </cell>
          <cell r="H940">
            <v>1.3187075057351134E-3</v>
          </cell>
          <cell r="I940">
            <v>2.1424660450658894E-3</v>
          </cell>
          <cell r="J940">
            <v>8.1653447980319111E-3</v>
          </cell>
          <cell r="K940">
            <v>8.1450206509485947E-3</v>
          </cell>
          <cell r="L940">
            <v>4.0274299327717243E-3</v>
          </cell>
          <cell r="M940">
            <v>2.7356422879138264E-3</v>
          </cell>
          <cell r="N940">
            <v>5.0078618991971783E-3</v>
          </cell>
          <cell r="O940">
            <v>1.8299290912001089E-2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RHES-SHNGA</v>
          </cell>
          <cell r="D941">
            <v>17.531922194558909</v>
          </cell>
          <cell r="E941">
            <v>20.469401958092945</v>
          </cell>
          <cell r="F941">
            <v>18.584697810629365</v>
          </cell>
          <cell r="G941">
            <v>18.590571536824655</v>
          </cell>
          <cell r="H941">
            <v>18.550856072824732</v>
          </cell>
          <cell r="I941">
            <v>15.043685710047363</v>
          </cell>
          <cell r="J941">
            <v>8.3577043764526291</v>
          </cell>
          <cell r="K941">
            <v>4.169499763453052</v>
          </cell>
          <cell r="L941">
            <v>2.0723278830192373</v>
          </cell>
          <cell r="M941">
            <v>0.51590703480539424</v>
          </cell>
          <cell r="N941">
            <v>0.51493139162022672</v>
          </cell>
          <cell r="O941">
            <v>0.1852449974032655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RHES-SHNGAH</v>
          </cell>
          <cell r="D942">
            <v>1.8825171195416181E-3</v>
          </cell>
          <cell r="E942">
            <v>1.2818869731236654E-6</v>
          </cell>
          <cell r="F942">
            <v>7.2479460682332141E-3</v>
          </cell>
          <cell r="G942">
            <v>1.2205022441507353E-3</v>
          </cell>
          <cell r="H942">
            <v>5.7279221783482459</v>
          </cell>
          <cell r="I942">
            <v>9.695362206209845</v>
          </cell>
          <cell r="J942">
            <v>9.6932959841485893</v>
          </cell>
          <cell r="K942">
            <v>3.9754863733002779</v>
          </cell>
          <cell r="L942">
            <v>0.46188355742399667</v>
          </cell>
          <cell r="M942">
            <v>1.8821085432543796E-3</v>
          </cell>
          <cell r="N942">
            <v>3.2969935615404212E-3</v>
          </cell>
          <cell r="O942">
            <v>1.6662396530242898E-2</v>
          </cell>
        </row>
        <row r="943">
          <cell r="A943" t="str">
            <v>RHES-SHDEM</v>
          </cell>
          <cell r="B943" t="str">
            <v>VAR_fin</v>
          </cell>
          <cell r="C943" t="str">
            <v>RHES-SHCOA</v>
          </cell>
          <cell r="D943">
            <v>9.6002667080814535E-2</v>
          </cell>
          <cell r="E943">
            <v>7.1985108239308274E-2</v>
          </cell>
          <cell r="F943">
            <v>6.8860339278939975E-3</v>
          </cell>
          <cell r="G943">
            <v>8.2766232326018799E-4</v>
          </cell>
          <cell r="H943">
            <v>1.1807927975614426E-3</v>
          </cell>
          <cell r="I943">
            <v>3.2176081069707526E-4</v>
          </cell>
          <cell r="J943">
            <v>2.8843900869229979E-4</v>
          </cell>
          <cell r="K943">
            <v>1.5299366797966128E-4</v>
          </cell>
          <cell r="M943">
            <v>3.0902957214294337E-4</v>
          </cell>
          <cell r="N943">
            <v>9.6285118284542069E-4</v>
          </cell>
          <cell r="O943">
            <v>6.0329691710812915E-3</v>
          </cell>
        </row>
        <row r="944">
          <cell r="A944" t="str">
            <v>RHES-SHDEM</v>
          </cell>
          <cell r="B944" t="str">
            <v>VAR_fin</v>
          </cell>
          <cell r="C944" t="str">
            <v>RHES-SHLFO</v>
          </cell>
          <cell r="D944">
            <v>21.629426660889084</v>
          </cell>
          <cell r="E944">
            <v>19.94618475230693</v>
          </cell>
          <cell r="F944">
            <v>21.489014121302247</v>
          </cell>
          <cell r="G944">
            <v>19.762708187502039</v>
          </cell>
          <cell r="H944">
            <v>7.4197990801385147</v>
          </cell>
          <cell r="I944">
            <v>1.9008166876063781</v>
          </cell>
          <cell r="J944">
            <v>1.8995541160096183</v>
          </cell>
          <cell r="K944">
            <v>1.8997272179732343</v>
          </cell>
          <cell r="L944">
            <v>1.9011239839592524</v>
          </cell>
          <cell r="M944">
            <v>1.8972143604363334</v>
          </cell>
          <cell r="N944">
            <v>1.8961725612441986</v>
          </cell>
          <cell r="O944">
            <v>0.69607124667773934</v>
          </cell>
        </row>
        <row r="945">
          <cell r="A945" t="str">
            <v>RHES-SHDEM</v>
          </cell>
          <cell r="B945" t="str">
            <v>VAR_fin</v>
          </cell>
          <cell r="C945" t="str">
            <v>RHES-SHCON</v>
          </cell>
          <cell r="D945">
            <v>1.4257120525881684</v>
          </cell>
          <cell r="E945">
            <v>3.5058094272400613</v>
          </cell>
          <cell r="F945">
            <v>3.5054268119675407</v>
          </cell>
          <cell r="G945">
            <v>5.708497924103642</v>
          </cell>
          <cell r="H945">
            <v>7.522477229504541</v>
          </cell>
          <cell r="I945">
            <v>11.083221612047959</v>
          </cell>
          <cell r="J945">
            <v>11.083120774092565</v>
          </cell>
          <cell r="K945">
            <v>11.083240029978242</v>
          </cell>
          <cell r="L945">
            <v>11.082846529381001</v>
          </cell>
          <cell r="M945">
            <v>11.082922107609605</v>
          </cell>
          <cell r="N945">
            <v>11.083113505505953</v>
          </cell>
          <cell r="O945">
            <v>7.7506911880620395</v>
          </cell>
        </row>
        <row r="946">
          <cell r="A946" t="str">
            <v>RHES-SHDEM</v>
          </cell>
          <cell r="B946" t="str">
            <v>VAR_fin</v>
          </cell>
          <cell r="C946" t="str">
            <v>RHES-SHWOD</v>
          </cell>
          <cell r="D946">
            <v>4.3604778716257417</v>
          </cell>
          <cell r="E946">
            <v>4.3870909413462966</v>
          </cell>
          <cell r="F946">
            <v>4.3407287019247569</v>
          </cell>
          <cell r="G946">
            <v>4.5751139465154287</v>
          </cell>
          <cell r="H946">
            <v>3.3738177118165664</v>
          </cell>
          <cell r="I946">
            <v>2.7899033910327464</v>
          </cell>
          <cell r="J946">
            <v>2.4234011542528426</v>
          </cell>
          <cell r="K946">
            <v>2.8481093702726268</v>
          </cell>
          <cell r="L946">
            <v>2.3025971312196005</v>
          </cell>
          <cell r="M946">
            <v>1.7504155201150076</v>
          </cell>
          <cell r="N946">
            <v>1.7237658595436778</v>
          </cell>
          <cell r="O946">
            <v>1.4906799554671064</v>
          </cell>
        </row>
        <row r="947">
          <cell r="A947" t="str">
            <v>RHES-SHDEM</v>
          </cell>
          <cell r="B947" t="str">
            <v>VAR_fin</v>
          </cell>
          <cell r="C947" t="str">
            <v>RHES-SHLTHD</v>
          </cell>
          <cell r="D947">
            <v>1.8703438879802878</v>
          </cell>
          <cell r="E947">
            <v>3.5037776540446934</v>
          </cell>
          <cell r="F947">
            <v>3.4981184151083</v>
          </cell>
          <cell r="G947">
            <v>1.7376034569145855</v>
          </cell>
          <cell r="H947">
            <v>1.7373690901774952</v>
          </cell>
          <cell r="I947">
            <v>2.3560223325552019</v>
          </cell>
          <cell r="J947">
            <v>2.652648681108543</v>
          </cell>
          <cell r="K947">
            <v>2.5520069719370797</v>
          </cell>
          <cell r="L947">
            <v>2.3881760177767513</v>
          </cell>
          <cell r="M947">
            <v>2.2557307554127055</v>
          </cell>
          <cell r="N947">
            <v>2.2556063066587875</v>
          </cell>
          <cell r="O947">
            <v>2.0868924310318184</v>
          </cell>
        </row>
        <row r="948">
          <cell r="A948" t="str">
            <v>RHES-SHDEM</v>
          </cell>
          <cell r="B948" t="str">
            <v>VAR_fin</v>
          </cell>
          <cell r="C948" t="str">
            <v>RHES-SHELCB</v>
          </cell>
          <cell r="D948">
            <v>4.2536038422230238</v>
          </cell>
          <cell r="E948">
            <v>3.7838880870446028</v>
          </cell>
          <cell r="F948">
            <v>3.8243081369492491</v>
          </cell>
          <cell r="G948">
            <v>2.8575599139388834</v>
          </cell>
          <cell r="H948">
            <v>1.2383898059302785</v>
          </cell>
          <cell r="I948">
            <v>0.75665028195965933</v>
          </cell>
          <cell r="J948">
            <v>0.48978956084876268</v>
          </cell>
          <cell r="K948">
            <v>1.8498966140019926</v>
          </cell>
          <cell r="L948">
            <v>1.725488973501383</v>
          </cell>
          <cell r="M948">
            <v>1.6245501022191304</v>
          </cell>
          <cell r="N948">
            <v>1.6242457321572152</v>
          </cell>
          <cell r="O948">
            <v>0.88298420916527909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RHES-SHELCH</v>
          </cell>
          <cell r="D949">
            <v>9.1236308083732371</v>
          </cell>
          <cell r="E949">
            <v>10.275890586887197</v>
          </cell>
          <cell r="F949">
            <v>10.269296397316021</v>
          </cell>
          <cell r="G949">
            <v>10.275152940381146</v>
          </cell>
          <cell r="H949">
            <v>15.980438272867314</v>
          </cell>
          <cell r="I949">
            <v>15.980656450701314</v>
          </cell>
          <cell r="J949">
            <v>20.292090886879894</v>
          </cell>
          <cell r="K949">
            <v>26.054249736512567</v>
          </cell>
          <cell r="L949">
            <v>29.570905341592773</v>
          </cell>
          <cell r="M949">
            <v>30.031073827892033</v>
          </cell>
          <cell r="N949">
            <v>30.029994624828024</v>
          </cell>
          <cell r="O949">
            <v>30.010625753609801</v>
          </cell>
        </row>
        <row r="950">
          <cell r="A950" t="str">
            <v>RHES-SHDEM</v>
          </cell>
          <cell r="B950" t="str">
            <v>VAR_fin</v>
          </cell>
          <cell r="C950" t="str">
            <v>RHES-SHNST</v>
          </cell>
          <cell r="D950">
            <v>1.6962821173870407E-2</v>
          </cell>
          <cell r="E950">
            <v>2.1559452338530867E-5</v>
          </cell>
          <cell r="F950">
            <v>3.4471068452619153E-3</v>
          </cell>
          <cell r="G950">
            <v>4.1753856269766121E-4</v>
          </cell>
          <cell r="H950">
            <v>6.4781906001144037E-4</v>
          </cell>
          <cell r="I950">
            <v>2.6729822890578421E-4</v>
          </cell>
          <cell r="J950">
            <v>5.9633724327007285E-5</v>
          </cell>
          <cell r="K950">
            <v>1.5939261574359201E-3</v>
          </cell>
          <cell r="L950">
            <v>2.6516138512467274E-4</v>
          </cell>
          <cell r="M950">
            <v>3.5327364063268669E-4</v>
          </cell>
          <cell r="N950">
            <v>3.1512619772970727E-4</v>
          </cell>
          <cell r="O950">
            <v>2.7198800505257494E-3</v>
          </cell>
        </row>
        <row r="951">
          <cell r="A951" t="str">
            <v>D-RHEM_LTH_CHPNGA</v>
          </cell>
          <cell r="B951" t="str">
            <v>VAR_fout</v>
          </cell>
          <cell r="C951" t="str">
            <v>RHSA_LTH</v>
          </cell>
          <cell r="D951">
            <v>7.6221224914366052E-4</v>
          </cell>
          <cell r="E951">
            <v>9.0634081787755866E-2</v>
          </cell>
          <cell r="F951">
            <v>3.8479559361314829E-2</v>
          </cell>
          <cell r="G951">
            <v>4.9707987719362968E-4</v>
          </cell>
          <cell r="H951">
            <v>6.4672343509139597E-5</v>
          </cell>
          <cell r="I951">
            <v>1.5937383993358648E-4</v>
          </cell>
          <cell r="J951">
            <v>4.154184268511702E-6</v>
          </cell>
          <cell r="K951">
            <v>8.2734558006058414E-6</v>
          </cell>
          <cell r="L951">
            <v>7.1260859103518311E-5</v>
          </cell>
          <cell r="M951">
            <v>4.5207609344161855E-5</v>
          </cell>
          <cell r="N951">
            <v>7.2306424907706387E-5</v>
          </cell>
          <cell r="O951">
            <v>6.2521932287292457E-5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RHEM_LTH_CHPNGA_ON</v>
          </cell>
          <cell r="D952">
            <v>4.5007380631031095E-2</v>
          </cell>
          <cell r="E952">
            <v>9.2684393383930786E-5</v>
          </cell>
          <cell r="F952">
            <v>0.32477146938936979</v>
          </cell>
          <cell r="G952">
            <v>0.34704685718378209</v>
          </cell>
          <cell r="H952">
            <v>0.34474709382526142</v>
          </cell>
          <cell r="I952">
            <v>0.16447613576904394</v>
          </cell>
          <cell r="J952">
            <v>2.7505492911939845E-6</v>
          </cell>
          <cell r="K952">
            <v>3.9341871224145365E-7</v>
          </cell>
          <cell r="L952">
            <v>1.0960397550250382E-3</v>
          </cell>
          <cell r="M952">
            <v>3.9508077007842993E-3</v>
          </cell>
          <cell r="N952">
            <v>3.4708214325162379E-3</v>
          </cell>
          <cell r="O952">
            <v>5.7600973804922302E-3</v>
          </cell>
        </row>
        <row r="953">
          <cell r="A953" t="str">
            <v>D-RHEM_LTH_CHPNGA</v>
          </cell>
          <cell r="B953" t="str">
            <v>VAR_fout</v>
          </cell>
          <cell r="C953" t="str">
            <v>LTH</v>
          </cell>
          <cell r="E953">
            <v>2.0227299300245755E-6</v>
          </cell>
          <cell r="F953">
            <v>1.0442615807684128E-4</v>
          </cell>
          <cell r="G953">
            <v>4.0797391949493056E-4</v>
          </cell>
          <cell r="H953">
            <v>6.2446704010873304E-4</v>
          </cell>
          <cell r="I953">
            <v>3.7171571965872975E-4</v>
          </cell>
          <cell r="J953">
            <v>3.5984866467961445E-6</v>
          </cell>
          <cell r="K953">
            <v>4.8769528782314649E-6</v>
          </cell>
          <cell r="L953">
            <v>1.2536595211840943E-6</v>
          </cell>
          <cell r="M953">
            <v>8.7411884616562657E-6</v>
          </cell>
          <cell r="N953">
            <v>8.2045326993730088E-6</v>
          </cell>
          <cell r="O953">
            <v>1.6477668056088261E-5</v>
          </cell>
        </row>
        <row r="954">
          <cell r="A954" t="str">
            <v>D-RHEM_LTH_CHPNGA</v>
          </cell>
          <cell r="B954" t="str">
            <v>VAR_fin</v>
          </cell>
          <cell r="C954" t="str">
            <v>RHEM_LTH_CHPNGA</v>
          </cell>
          <cell r="D954">
            <v>4.5769592880174757E-2</v>
          </cell>
          <cell r="E954">
            <v>9.0729786123656522E-2</v>
          </cell>
          <cell r="F954">
            <v>0.36335545490876153</v>
          </cell>
          <cell r="G954">
            <v>0.34795197747265033</v>
          </cell>
          <cell r="H954">
            <v>0.34543628662925019</v>
          </cell>
          <cell r="I954">
            <v>0.16500722532863635</v>
          </cell>
          <cell r="J954">
            <v>1.0519920334195569E-5</v>
          </cell>
          <cell r="K954">
            <v>1.3570925510173215E-5</v>
          </cell>
          <cell r="L954">
            <v>1.1697907687575507E-3</v>
          </cell>
          <cell r="M954">
            <v>4.005255685350719E-3</v>
          </cell>
          <cell r="N954">
            <v>3.5518341544017312E-3</v>
          </cell>
          <cell r="O954">
            <v>5.8391149640440836E-3</v>
          </cell>
        </row>
        <row r="955">
          <cell r="A955" t="str">
            <v>RHEM-SHLTHCHPNGA</v>
          </cell>
          <cell r="B955" t="str">
            <v>VAR_fout</v>
          </cell>
          <cell r="C955" t="str">
            <v>RHEM-SHLTHC-NGA</v>
          </cell>
          <cell r="D955">
            <v>4.3565584015872461E-2</v>
          </cell>
          <cell r="E955">
            <v>9.1757549450091378E-5</v>
          </cell>
          <cell r="F955">
            <v>0.30414364984554582</v>
          </cell>
          <cell r="G955">
            <v>0.34352352570574907</v>
          </cell>
          <cell r="H955">
            <v>0.34124834972584583</v>
          </cell>
          <cell r="I955">
            <v>0.16211859880319343</v>
          </cell>
          <cell r="L955">
            <v>1.0498864499481585E-3</v>
          </cell>
          <cell r="M955">
            <v>3.817059034591533E-3</v>
          </cell>
          <cell r="N955">
            <v>3.3876744043563707E-3</v>
          </cell>
          <cell r="O955">
            <v>5.5108497081576384E-3</v>
          </cell>
        </row>
        <row r="956">
          <cell r="A956" t="str">
            <v>RHEM-SHLTHCHPNGA</v>
          </cell>
          <cell r="B956" t="str">
            <v>VAR_fin</v>
          </cell>
          <cell r="C956" t="str">
            <v>RHEM_LTH_CHPNGA_ON</v>
          </cell>
          <cell r="D956">
            <v>4.4005640420073204E-2</v>
          </cell>
          <cell r="E956">
            <v>9.2684393383930786E-5</v>
          </cell>
          <cell r="F956">
            <v>0.30721580792479369</v>
          </cell>
          <cell r="G956">
            <v>0.34699346030883682</v>
          </cell>
          <cell r="H956">
            <v>0.34469530275337951</v>
          </cell>
          <cell r="I956">
            <v>0.16375616040726607</v>
          </cell>
          <cell r="L956">
            <v>1.060491363583998E-3</v>
          </cell>
          <cell r="M956">
            <v>3.8556151864560916E-3</v>
          </cell>
          <cell r="N956">
            <v>3.4218933377337091E-3</v>
          </cell>
          <cell r="O956">
            <v>5.5665148567248888E-3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RHEMLTHCHPC</v>
          </cell>
          <cell r="D957">
            <v>4.3565584015872461E-2</v>
          </cell>
          <cell r="E957">
            <v>9.1757549450091378E-5</v>
          </cell>
          <cell r="F957">
            <v>0.30414364984554582</v>
          </cell>
          <cell r="G957">
            <v>0.34352352570574907</v>
          </cell>
          <cell r="H957">
            <v>0.34124834972584583</v>
          </cell>
          <cell r="I957">
            <v>0.16211859880319343</v>
          </cell>
          <cell r="L957">
            <v>1.0498864499481585E-3</v>
          </cell>
          <cell r="M957">
            <v>3.817059034591533E-3</v>
          </cell>
          <cell r="N957">
            <v>3.3876744043563707E-3</v>
          </cell>
          <cell r="O957">
            <v>5.5108497081576384E-3</v>
          </cell>
        </row>
        <row r="958">
          <cell r="A958" t="str">
            <v>RHEM-SHLTHCHPNGA</v>
          </cell>
          <cell r="B958" t="str">
            <v>VAR_ncap</v>
          </cell>
          <cell r="C958" t="str">
            <v>-</v>
          </cell>
          <cell r="D958">
            <v>9.4249251501351294E-8</v>
          </cell>
          <cell r="E958">
            <v>7.2546646464677096E-6</v>
          </cell>
          <cell r="F958">
            <v>2.7014667745117099E-2</v>
          </cell>
          <cell r="G958">
            <v>1.20802114029782E-2</v>
          </cell>
          <cell r="H958">
            <v>1.00029507610764E-2</v>
          </cell>
          <cell r="I958">
            <v>6.9650809161996702E-3</v>
          </cell>
          <cell r="J958">
            <v>1.34757885588321E-7</v>
          </cell>
          <cell r="K958">
            <v>1.73949340471726E-7</v>
          </cell>
          <cell r="L958">
            <v>1.25332292521669E-4</v>
          </cell>
          <cell r="M958">
            <v>2.9983697560840802E-4</v>
          </cell>
          <cell r="N958">
            <v>2.3842287675208E-4</v>
          </cell>
          <cell r="O958">
            <v>4.44444804098884E-4</v>
          </cell>
        </row>
        <row r="959">
          <cell r="A959" t="str">
            <v>RHEM-SHLTHCHPNGA</v>
          </cell>
          <cell r="B959" t="str">
            <v>VAR_cap</v>
          </cell>
          <cell r="C959" t="str">
            <v>-</v>
          </cell>
          <cell r="D959">
            <v>6.7982952478002311E-3</v>
          </cell>
          <cell r="E959">
            <v>1.1100606379219405E-5</v>
          </cell>
          <cell r="F959">
            <v>2.7022344708384039E-2</v>
          </cell>
          <cell r="G959">
            <v>2.635044439890873E-2</v>
          </cell>
          <cell r="H959">
            <v>2.6028862990759186E-2</v>
          </cell>
          <cell r="I959">
            <v>1.2438825486359599E-2</v>
          </cell>
          <cell r="J959">
            <v>-5.9802508899781115E-8</v>
          </cell>
          <cell r="K959">
            <v>-8.9703762660119091E-8</v>
          </cell>
          <cell r="L959">
            <v>1.2537759233676002E-4</v>
          </cell>
          <cell r="M959">
            <v>3.5832250718497572E-4</v>
          </cell>
          <cell r="N959">
            <v>3.5792489707040496E-4</v>
          </cell>
          <cell r="O959">
            <v>5.9280913896344592E-4</v>
          </cell>
        </row>
        <row r="960">
          <cell r="A960" t="str">
            <v>D-RHES_SOLELC</v>
          </cell>
          <cell r="B960" t="str">
            <v>VAR_fout</v>
          </cell>
          <cell r="C960" t="str">
            <v>RHES_ELC</v>
          </cell>
          <cell r="D960">
            <v>1.8085792484913847</v>
          </cell>
          <cell r="E960">
            <v>1.5169667243994791</v>
          </cell>
          <cell r="F960">
            <v>1.818473122662045</v>
          </cell>
          <cell r="G960">
            <v>3.9932619083882779</v>
          </cell>
          <cell r="H960">
            <v>6.31420248726418</v>
          </cell>
          <cell r="I960">
            <v>7.5601420675895552</v>
          </cell>
          <cell r="J960">
            <v>7.9379074379113987</v>
          </cell>
          <cell r="K960">
            <v>9.9226638618241321</v>
          </cell>
          <cell r="L960">
            <v>10.640692214822474</v>
          </cell>
          <cell r="M960">
            <v>11.103480370276896</v>
          </cell>
          <cell r="N960">
            <v>11.213090718734186</v>
          </cell>
          <cell r="O960">
            <v>11.697644064454906</v>
          </cell>
        </row>
        <row r="961">
          <cell r="A961" t="str">
            <v>D-RHES_SOLELC</v>
          </cell>
          <cell r="B961" t="str">
            <v>VAR_fout</v>
          </cell>
          <cell r="C961" t="str">
            <v>ELC5</v>
          </cell>
          <cell r="D961">
            <v>0.32635984024327791</v>
          </cell>
          <cell r="E961">
            <v>1.8736987506717036</v>
          </cell>
          <cell r="F961">
            <v>2.4989536865506294</v>
          </cell>
          <cell r="G961">
            <v>14.923606948032342</v>
          </cell>
          <cell r="H961">
            <v>13.567569075285734</v>
          </cell>
          <cell r="I961">
            <v>13.335819160493219</v>
          </cell>
          <cell r="J961">
            <v>14.023951334885984</v>
          </cell>
          <cell r="K961">
            <v>13.04237706010597</v>
          </cell>
          <cell r="L961">
            <v>13.347966396495782</v>
          </cell>
          <cell r="M961">
            <v>14.09882348607886</v>
          </cell>
          <cell r="N961">
            <v>15.249498157217513</v>
          </cell>
          <cell r="O961">
            <v>16.095069514437856</v>
          </cell>
        </row>
        <row r="962">
          <cell r="A962" t="str">
            <v>D-RHES_SOLELC</v>
          </cell>
          <cell r="B962" t="str">
            <v>VAR_fin</v>
          </cell>
          <cell r="C962" t="str">
            <v>RHES_SOL_ELC</v>
          </cell>
          <cell r="D962">
            <v>2.1349390887346629</v>
          </cell>
          <cell r="E962">
            <v>3.3906651644488628</v>
          </cell>
          <cell r="F962">
            <v>4.317426809212674</v>
          </cell>
          <cell r="G962">
            <v>18.916868856420599</v>
          </cell>
          <cell r="H962">
            <v>19.881771562549915</v>
          </cell>
          <cell r="I962">
            <v>20.895961228082768</v>
          </cell>
          <cell r="J962">
            <v>21.961858772797385</v>
          </cell>
          <cell r="K962">
            <v>22.965040921930107</v>
          </cell>
          <cell r="L962">
            <v>23.98865861131825</v>
          </cell>
          <cell r="M962">
            <v>25.202303856355748</v>
          </cell>
          <cell r="N962">
            <v>26.462588875951692</v>
          </cell>
          <cell r="O962">
            <v>27.792713578892762</v>
          </cell>
        </row>
        <row r="963">
          <cell r="A963" t="str">
            <v>D-DH2</v>
          </cell>
          <cell r="B963" t="str">
            <v>VAR_fout</v>
          </cell>
          <cell r="C963" t="str">
            <v>H2</v>
          </cell>
          <cell r="G963">
            <v>7.9582645479971928E-7</v>
          </cell>
          <cell r="H963">
            <v>4.6623355862756514E-4</v>
          </cell>
          <cell r="I963">
            <v>6.0505756729815864E-4</v>
          </cell>
          <cell r="J963">
            <v>6.2504037791262035E-4</v>
          </cell>
          <cell r="K963">
            <v>6.4346428581119888E-4</v>
          </cell>
          <cell r="L963">
            <v>6.4306575224177967E-4</v>
          </cell>
          <cell r="M963">
            <v>6.4617868413625228E-4</v>
          </cell>
          <cell r="N963">
            <v>4.125883491122514E-4</v>
          </cell>
          <cell r="O963">
            <v>6.5058379469398644E-4</v>
          </cell>
        </row>
        <row r="964">
          <cell r="A964" t="str">
            <v>D-DH2</v>
          </cell>
          <cell r="B964" t="str">
            <v>VAR_fin</v>
          </cell>
          <cell r="C964" t="str">
            <v>H2_E</v>
          </cell>
          <cell r="G964">
            <v>8.0386510585830335E-7</v>
          </cell>
          <cell r="H964">
            <v>4.7094298851269235E-4</v>
          </cell>
          <cell r="I964">
            <v>6.1116925989713035E-4</v>
          </cell>
          <cell r="J964">
            <v>6.3135391708345472E-4</v>
          </cell>
          <cell r="K964">
            <v>6.499639250618169E-4</v>
          </cell>
          <cell r="L964">
            <v>6.4956136590078742E-4</v>
          </cell>
          <cell r="M964">
            <v>6.5270574155176992E-4</v>
          </cell>
          <cell r="N964">
            <v>4.167559081941934E-4</v>
          </cell>
          <cell r="O964">
            <v>6.5715534817574397E-4</v>
          </cell>
        </row>
        <row r="965">
          <cell r="A965" t="str">
            <v>D-DH2</v>
          </cell>
          <cell r="B965" t="str">
            <v>VAR_ncap</v>
          </cell>
          <cell r="C965" t="str">
            <v>-</v>
          </cell>
          <cell r="G965">
            <v>1.1395495501849001E-5</v>
          </cell>
          <cell r="H965">
            <v>5.3005878293739703E-5</v>
          </cell>
          <cell r="I965">
            <v>5.9520907896363103E-5</v>
          </cell>
          <cell r="J965">
            <v>8.0534427603932706E-6</v>
          </cell>
          <cell r="K965">
            <v>4.9547492257614897E-5</v>
          </cell>
          <cell r="L965">
            <v>2.38495782828869E-6</v>
          </cell>
          <cell r="M965">
            <v>3.5366944540099699E-5</v>
          </cell>
          <cell r="N965">
            <v>5.5163501628030504E-6</v>
          </cell>
          <cell r="O965">
            <v>1.90418660160426E-4</v>
          </cell>
        </row>
        <row r="966">
          <cell r="A966" t="str">
            <v>D-DH2</v>
          </cell>
          <cell r="B966" t="str">
            <v>VAR_cap</v>
          </cell>
          <cell r="C966" t="str">
            <v>-</v>
          </cell>
          <cell r="G966">
            <v>1.1395495501849001E-5</v>
          </cell>
          <cell r="H966">
            <v>6.4401373795588702E-5</v>
          </cell>
          <cell r="I966">
            <v>1.2392228169195199E-4</v>
          </cell>
          <cell r="J966">
            <v>1.3197572445234501E-4</v>
          </cell>
          <cell r="K966">
            <v>1.8152321670996001E-4</v>
          </cell>
          <cell r="L966">
            <v>1.8390817453824899E-4</v>
          </cell>
          <cell r="M966">
            <v>2.1927511907834799E-4</v>
          </cell>
          <cell r="N966">
            <v>2.21178941158809E-4</v>
          </cell>
          <cell r="O966">
            <v>4.0381463389972802E-4</v>
          </cell>
        </row>
        <row r="967">
          <cell r="A967" t="str">
            <v>ITOT-SWHHFOBR</v>
          </cell>
          <cell r="B967" t="str">
            <v>VAR_fout</v>
          </cell>
          <cell r="C967" t="str">
            <v>ITOT-SWH</v>
          </cell>
          <cell r="D967">
            <v>1.8458218600670044</v>
          </cell>
          <cell r="E967">
            <v>1.6025893652716034</v>
          </cell>
          <cell r="F967">
            <v>7.5404654771251474E-4</v>
          </cell>
          <cell r="G967">
            <v>1.154612729537416E-4</v>
          </cell>
          <cell r="H967">
            <v>8.4878188230416859E-5</v>
          </cell>
          <cell r="I967">
            <v>4.0477450405172896E-4</v>
          </cell>
          <cell r="J967">
            <v>2.9756915190156665E-4</v>
          </cell>
        </row>
        <row r="968">
          <cell r="A968" t="str">
            <v>ITOT-SWHHFOBR</v>
          </cell>
          <cell r="B968" t="str">
            <v>VAR_fout</v>
          </cell>
          <cell r="C968" t="str">
            <v>CO2_I</v>
          </cell>
          <cell r="D968">
            <v>210.21006947703299</v>
          </cell>
          <cell r="E968">
            <v>181.723556624569</v>
          </cell>
          <cell r="F968">
            <v>8.4955221470673803E-2</v>
          </cell>
          <cell r="G968">
            <v>1.2870818700598001E-2</v>
          </cell>
          <cell r="H968">
            <v>9.3625148088345902E-3</v>
          </cell>
          <cell r="I968">
            <v>4.4185910773678103E-2</v>
          </cell>
          <cell r="J968">
            <v>3.2149889953760398E-2</v>
          </cell>
        </row>
        <row r="969">
          <cell r="A969" t="str">
            <v>ITOT-SWHHFOBR</v>
          </cell>
          <cell r="B969" t="str">
            <v>VAR_fin</v>
          </cell>
          <cell r="C969" t="str">
            <v>IHFO</v>
          </cell>
          <cell r="D969">
            <v>2.7300009022991358</v>
          </cell>
          <cell r="E969">
            <v>2.3600461899294669</v>
          </cell>
          <cell r="F969">
            <v>1.1033145645542059E-3</v>
          </cell>
          <cell r="G969">
            <v>1.6715348961815645E-4</v>
          </cell>
          <cell r="H969">
            <v>1.2159110141343625E-4</v>
          </cell>
          <cell r="I969">
            <v>5.7384299706075392E-4</v>
          </cell>
          <cell r="J969">
            <v>4.1753103836052489E-4</v>
          </cell>
        </row>
        <row r="970">
          <cell r="A970" t="str">
            <v>ITOT-SWHHFOBR</v>
          </cell>
          <cell r="B970" t="str">
            <v>VAR_ncap</v>
          </cell>
          <cell r="C970" t="str">
            <v>-</v>
          </cell>
          <cell r="D970">
            <v>5.7588318606558303E-5</v>
          </cell>
          <cell r="E970">
            <v>5.3317031498693298E-6</v>
          </cell>
          <cell r="F970">
            <v>4.4406752614646099E-6</v>
          </cell>
          <cell r="G970">
            <v>3.18916362135758E-6</v>
          </cell>
          <cell r="H970">
            <v>5.4222401668011201E-6</v>
          </cell>
          <cell r="I970">
            <v>3.3395197682160098E-5</v>
          </cell>
          <cell r="J970">
            <v>4.5651002396994301E-6</v>
          </cell>
          <cell r="K970">
            <v>2.2050749973735001E-6</v>
          </cell>
          <cell r="L970">
            <v>3.5600664226195999E-6</v>
          </cell>
          <cell r="M970">
            <v>3.1998474477523898E-6</v>
          </cell>
          <cell r="N970">
            <v>2.1541816614938299E-6</v>
          </cell>
          <cell r="O970">
            <v>9.9643030118570903E-7</v>
          </cell>
        </row>
        <row r="971">
          <cell r="A971" t="str">
            <v>ITOT-SWHHFOBR</v>
          </cell>
          <cell r="B971" t="str">
            <v>VAR_cap</v>
          </cell>
          <cell r="C971" t="str">
            <v>-</v>
          </cell>
          <cell r="D971">
            <v>0.10077458831860656</v>
          </cell>
          <cell r="E971">
            <v>0.10069479548742095</v>
          </cell>
          <cell r="F971">
            <v>7.1543567899887139E-5</v>
          </cell>
          <cell r="G971">
            <v>1.0971557714248292E-5</v>
          </cell>
          <cell r="H971">
            <v>8.0204066130740159E-6</v>
          </cell>
          <cell r="I971">
            <v>3.8244452662665172E-5</v>
          </cell>
          <cell r="J971">
            <v>2.8183407002527903E-5</v>
          </cell>
          <cell r="K971">
            <v>-9.1795697454259695E-7</v>
          </cell>
          <cell r="L971">
            <v>-2.0672762271880031E-7</v>
          </cell>
          <cell r="M971">
            <v>-1.3490032979180098E-6</v>
          </cell>
          <cell r="N971">
            <v>-2.5650589397301988E-7</v>
          </cell>
          <cell r="O971">
            <v>-2.1220603171656198E-6</v>
          </cell>
        </row>
        <row r="972">
          <cell r="A972" t="str">
            <v>RHSA-WHSTG-ELCHP</v>
          </cell>
          <cell r="B972" t="str">
            <v>VAR_fout</v>
          </cell>
          <cell r="C972" t="str">
            <v>RHSA-WHAELCH</v>
          </cell>
          <cell r="D972">
            <v>5.0492114347239201E-8</v>
          </cell>
          <cell r="E972">
            <v>6.0697900999655301E-8</v>
          </cell>
          <cell r="F972">
            <v>0.8597177081720595</v>
          </cell>
          <cell r="G972">
            <v>1.213226480111244</v>
          </cell>
          <cell r="H972">
            <v>1.8470399958716706</v>
          </cell>
          <cell r="I972">
            <v>1.8763013905236356</v>
          </cell>
          <cell r="J972">
            <v>2.3693552438687799</v>
          </cell>
          <cell r="K972">
            <v>2.7811863475331688</v>
          </cell>
          <cell r="L972">
            <v>3.4389369971693067</v>
          </cell>
          <cell r="M972">
            <v>3.0365426235547024</v>
          </cell>
          <cell r="N972">
            <v>3.1818062421231663</v>
          </cell>
          <cell r="O972">
            <v>3.5819192411365526</v>
          </cell>
        </row>
        <row r="973">
          <cell r="A973" t="str">
            <v>RHSA-WHSTG-ELCHP</v>
          </cell>
          <cell r="B973" t="str">
            <v>VAR_fin</v>
          </cell>
          <cell r="C973" t="str">
            <v>RHSA-WHAELCH</v>
          </cell>
          <cell r="D973">
            <v>1.5360696963570913E-7</v>
          </cell>
          <cell r="E973">
            <v>7.6254284911599093E-8</v>
          </cell>
          <cell r="F973">
            <v>0.85975359719302458</v>
          </cell>
          <cell r="G973">
            <v>1.21326695443183</v>
          </cell>
          <cell r="H973">
            <v>1.8471104523392075</v>
          </cell>
          <cell r="I973">
            <v>1.8763681951780753</v>
          </cell>
          <cell r="J973">
            <v>2.3694278372393534</v>
          </cell>
          <cell r="K973">
            <v>2.7812971476704518</v>
          </cell>
          <cell r="L973">
            <v>3.4390568520460816</v>
          </cell>
          <cell r="M973">
            <v>3.0366468063931742</v>
          </cell>
          <cell r="N973">
            <v>3.1819269395137706</v>
          </cell>
          <cell r="O973">
            <v>3.5820331010633963</v>
          </cell>
        </row>
        <row r="974">
          <cell r="A974" t="str">
            <v>RHSA-WHSTG-ELCHP</v>
          </cell>
          <cell r="B974" t="str">
            <v>VAR_ncap</v>
          </cell>
          <cell r="C974" t="str">
            <v>-</v>
          </cell>
          <cell r="D974">
            <v>2.41543356039713E-3</v>
          </cell>
          <cell r="E974">
            <v>5.55013456962744E-2</v>
          </cell>
          <cell r="F974">
            <v>2.2005416330185799E-2</v>
          </cell>
          <cell r="G974">
            <v>3.8718835153455797E-2</v>
          </cell>
          <cell r="H974">
            <v>9.4512442254718096E-2</v>
          </cell>
          <cell r="I974">
            <v>2.0895352833213102E-2</v>
          </cell>
          <cell r="J974">
            <v>7.55626896128926E-2</v>
          </cell>
          <cell r="K974">
            <v>0.145536556205384</v>
          </cell>
          <cell r="L974">
            <v>6.4350401667644594E-2</v>
          </cell>
          <cell r="M974">
            <v>6.8652553747529099E-2</v>
          </cell>
          <cell r="N974">
            <v>0.13309629159014799</v>
          </cell>
          <cell r="O974">
            <v>0.101150428882986</v>
          </cell>
        </row>
        <row r="975">
          <cell r="A975" t="str">
            <v>RHSA-WHSTG-ELCHP</v>
          </cell>
          <cell r="B975" t="str">
            <v>VAR_cap</v>
          </cell>
          <cell r="C975" t="str">
            <v>-</v>
          </cell>
          <cell r="D975">
            <v>2.4166730898002187E-3</v>
          </cell>
          <cell r="E975">
            <v>5.7911442931836588E-2</v>
          </cell>
          <cell r="F975">
            <v>7.9910752873171301E-2</v>
          </cell>
          <cell r="G975">
            <v>0.11862171131349861</v>
          </cell>
          <cell r="H975">
            <v>0.18425634766836221</v>
          </cell>
          <cell r="I975">
            <v>0.1513486712737625</v>
          </cell>
          <cell r="J975">
            <v>0.19094931392760914</v>
          </cell>
          <cell r="K975">
            <v>0.2419360750171668</v>
          </cell>
          <cell r="L975">
            <v>0.27855681075306282</v>
          </cell>
          <cell r="M975">
            <v>0.27843820607466113</v>
          </cell>
          <cell r="N975">
            <v>0.27133034285392993</v>
          </cell>
          <cell r="O975">
            <v>0.30278867438336304</v>
          </cell>
        </row>
        <row r="976">
          <cell r="A976" t="str">
            <v>ITOT-SWHSTG-ELCHP</v>
          </cell>
          <cell r="B976" t="str">
            <v>VAR_fout</v>
          </cell>
          <cell r="C976" t="str">
            <v>ITOT-SWHAELCH</v>
          </cell>
          <cell r="D976">
            <v>1.5948855699554573E-5</v>
          </cell>
          <cell r="E976">
            <v>5.9397170400973665E-6</v>
          </cell>
          <cell r="F976">
            <v>1.4072093133788725E-3</v>
          </cell>
          <cell r="G976">
            <v>2.1425470789321297E-4</v>
          </cell>
          <cell r="H976">
            <v>1.9314090504159035E-4</v>
          </cell>
          <cell r="I976">
            <v>7.5221154067275961E-2</v>
          </cell>
          <cell r="J976">
            <v>3.2215691936201399E-2</v>
          </cell>
          <cell r="K976">
            <v>2.7695397697953652E-3</v>
          </cell>
          <cell r="L976">
            <v>0.12336221214006821</v>
          </cell>
          <cell r="M976">
            <v>1.5302727622259478E-3</v>
          </cell>
          <cell r="N976">
            <v>0.37866576654982387</v>
          </cell>
          <cell r="O976">
            <v>0.21657469128816023</v>
          </cell>
        </row>
        <row r="977">
          <cell r="A977" t="str">
            <v>ITOT-SWHSTG-ELCHP</v>
          </cell>
          <cell r="B977" t="str">
            <v>VAR_fin</v>
          </cell>
          <cell r="C977" t="str">
            <v>ITOT-SWHAELCH</v>
          </cell>
          <cell r="D977">
            <v>2.2507788787396446E-5</v>
          </cell>
          <cell r="E977">
            <v>5.0471744964977008E-6</v>
          </cell>
          <cell r="F977">
            <v>1.8292142710610955E-3</v>
          </cell>
          <cell r="G977">
            <v>2.7796573695267523E-4</v>
          </cell>
          <cell r="H977">
            <v>2.4628974728369869E-4</v>
          </cell>
          <cell r="I977">
            <v>8.8523916784562159E-2</v>
          </cell>
          <cell r="J977">
            <v>3.6842310349158629E-2</v>
          </cell>
          <cell r="K977">
            <v>3.1225725544733558E-3</v>
          </cell>
          <cell r="L977">
            <v>0.13710670857693683</v>
          </cell>
          <cell r="M977">
            <v>1.7334960510643072E-3</v>
          </cell>
          <cell r="N977">
            <v>0.42079763730191916</v>
          </cell>
          <cell r="O977">
            <v>0.24069880098420005</v>
          </cell>
        </row>
        <row r="978">
          <cell r="A978" t="str">
            <v>ITOT-SWHSTG-ELCHP</v>
          </cell>
          <cell r="B978" t="str">
            <v>VAR_ncap</v>
          </cell>
          <cell r="C978" t="str">
            <v>-</v>
          </cell>
          <cell r="D978">
            <v>8.1062515017959903E-3</v>
          </cell>
          <cell r="E978">
            <v>9.8565541697367594E-3</v>
          </cell>
          <cell r="F978">
            <v>2.8134497403257901E-2</v>
          </cell>
          <cell r="G978">
            <v>3.0089195542455201E-2</v>
          </cell>
          <cell r="H978">
            <v>4.0054863279506997E-2</v>
          </cell>
          <cell r="I978">
            <v>3.5063712785281802E-2</v>
          </cell>
          <cell r="J978">
            <v>5.2194802269271499E-2</v>
          </cell>
          <cell r="K978">
            <v>8.1813639891509402E-2</v>
          </cell>
          <cell r="L978">
            <v>3.6739398339908601E-2</v>
          </cell>
          <cell r="M978">
            <v>5.2000400948870998E-2</v>
          </cell>
          <cell r="N978">
            <v>7.86124630969149E-2</v>
          </cell>
          <cell r="O978">
            <v>3.99335362636562E-2</v>
          </cell>
        </row>
        <row r="979">
          <cell r="A979" t="str">
            <v>ITOT-SWHSTG-ELCHP</v>
          </cell>
          <cell r="B979" t="str">
            <v>VAR_cap</v>
          </cell>
          <cell r="C979" t="str">
            <v>-</v>
          </cell>
          <cell r="D979">
            <v>8.1062515017959903E-3</v>
          </cell>
          <cell r="E979">
            <v>1.7935630010391768E-2</v>
          </cell>
          <cell r="F979">
            <v>4.6064671219456031E-2</v>
          </cell>
          <cell r="G979">
            <v>7.6153652114067771E-2</v>
          </cell>
          <cell r="H979">
            <v>0.10537328044303218</v>
          </cell>
          <cell r="I979">
            <v>0.10536090499061401</v>
          </cell>
          <cell r="J979">
            <v>0.12729157752360287</v>
          </cell>
          <cell r="K979">
            <v>0.16900375904436921</v>
          </cell>
          <cell r="L979">
            <v>0.16911772334886799</v>
          </cell>
          <cell r="M979">
            <v>0.17044648120057179</v>
          </cell>
          <cell r="N979">
            <v>0.17004667008003668</v>
          </cell>
          <cell r="O979">
            <v>0.17044173281360378</v>
          </cell>
        </row>
        <row r="980">
          <cell r="A980" t="str">
            <v>D-RHNS_LTH_CHPWOD</v>
          </cell>
          <cell r="B980" t="str">
            <v>VAR_fout</v>
          </cell>
          <cell r="C980" t="str">
            <v>RHNS_LTH_CHPWOD_ON</v>
          </cell>
          <cell r="D980">
            <v>4.0465890307596765E-6</v>
          </cell>
          <cell r="E980">
            <v>2.2769180381875447E-6</v>
          </cell>
          <cell r="F980">
            <v>1.6972609369242887E-6</v>
          </cell>
          <cell r="G980">
            <v>3.1349227369836428E-4</v>
          </cell>
          <cell r="H980">
            <v>5.2433415845368344E-4</v>
          </cell>
          <cell r="I980">
            <v>2.0976959192074598E-3</v>
          </cell>
          <cell r="J980">
            <v>1.9574870670078454E-3</v>
          </cell>
          <cell r="K980">
            <v>3.1651733791833916E-3</v>
          </cell>
          <cell r="L980">
            <v>1.6627907879520889E-3</v>
          </cell>
          <cell r="M980">
            <v>1.14386601622629E-3</v>
          </cell>
          <cell r="N980">
            <v>6.395545297059079E-4</v>
          </cell>
          <cell r="O980">
            <v>2.1182090064732224E-3</v>
          </cell>
        </row>
        <row r="981">
          <cell r="A981" t="str">
            <v>D-RHNS_LTH_CHPWOD</v>
          </cell>
          <cell r="B981" t="str">
            <v>VAR_fout</v>
          </cell>
          <cell r="C981" t="str">
            <v>RHSA_LTH</v>
          </cell>
          <cell r="D981">
            <v>1.4495760830618197E-6</v>
          </cell>
          <cell r="E981">
            <v>7.9253610374201914E-6</v>
          </cell>
          <cell r="F981">
            <v>5.1028300490170251E-6</v>
          </cell>
          <cell r="G981">
            <v>5.6260493121177538E-6</v>
          </cell>
          <cell r="H981">
            <v>8.1297406964712609E-6</v>
          </cell>
          <cell r="I981">
            <v>9.7085467837531362E-6</v>
          </cell>
          <cell r="J981">
            <v>1.5830340531178895E-4</v>
          </cell>
          <cell r="K981">
            <v>8.1966893985855593E-5</v>
          </cell>
          <cell r="L981">
            <v>9.2234040785148911E-5</v>
          </cell>
          <cell r="M981">
            <v>3.4486818458987489E-5</v>
          </cell>
          <cell r="N981">
            <v>4.4052674640242797E-5</v>
          </cell>
          <cell r="O981">
            <v>1.6472901918797748E-5</v>
          </cell>
        </row>
        <row r="982">
          <cell r="A982" t="str">
            <v>D-RHNS_LTH_CHPWOD</v>
          </cell>
          <cell r="B982" t="str">
            <v>VAR_fout</v>
          </cell>
          <cell r="C982" t="str">
            <v>LTH</v>
          </cell>
          <cell r="I982">
            <v>2.882787757855018E-6</v>
          </cell>
          <cell r="J982">
            <v>2.3424049066106794E-6</v>
          </cell>
          <cell r="K982">
            <v>5.2362210737063243E-6</v>
          </cell>
          <cell r="L982">
            <v>2.8700766946254074E-6</v>
          </cell>
          <cell r="M982">
            <v>2.1619509379938632E-6</v>
          </cell>
          <cell r="N982">
            <v>9.4181173428200663E-7</v>
          </cell>
          <cell r="O982">
            <v>6.3541650076738129E-6</v>
          </cell>
        </row>
        <row r="983">
          <cell r="A983" t="str">
            <v>D-RHNS_LTH_CHPWOD</v>
          </cell>
          <cell r="B983" t="str">
            <v>VAR_fin</v>
          </cell>
          <cell r="C983" t="str">
            <v>RHNS_LTH_CHPWOD</v>
          </cell>
          <cell r="D983">
            <v>5.4961651138214966E-6</v>
          </cell>
          <cell r="E983">
            <v>1.0363398852257393E-5</v>
          </cell>
          <cell r="F983">
            <v>7.025765781533901E-6</v>
          </cell>
          <cell r="G983">
            <v>3.1935130392007904E-4</v>
          </cell>
          <cell r="H983">
            <v>5.3301094105448509E-4</v>
          </cell>
          <cell r="I983">
            <v>2.1111226332699642E-3</v>
          </cell>
          <cell r="J983">
            <v>2.1192053482369396E-3</v>
          </cell>
          <cell r="K983">
            <v>3.252745648384086E-3</v>
          </cell>
          <cell r="L983">
            <v>1.7588404801384292E-3</v>
          </cell>
          <cell r="M983">
            <v>1.1815336548152101E-3</v>
          </cell>
          <cell r="N983">
            <v>6.855972541423746E-4</v>
          </cell>
          <cell r="O983">
            <v>2.1414504503462621E-3</v>
          </cell>
        </row>
        <row r="984">
          <cell r="A984" t="str">
            <v>D-SBIO</v>
          </cell>
          <cell r="B984" t="str">
            <v>VAR_fout</v>
          </cell>
          <cell r="C984" t="str">
            <v>SBIO</v>
          </cell>
          <cell r="D984">
            <v>4.0476709797021559</v>
          </cell>
          <cell r="E984">
            <v>4.5832859672695205</v>
          </cell>
          <cell r="F984">
            <v>4.597482865379372</v>
          </cell>
          <cell r="G984">
            <v>4.5200486513116811</v>
          </cell>
          <cell r="H984">
            <v>4.6298465472756991</v>
          </cell>
          <cell r="I984">
            <v>6.6009377800843669</v>
          </cell>
          <cell r="J984">
            <v>12.19398540538905</v>
          </cell>
          <cell r="K984">
            <v>14.246300766928288</v>
          </cell>
          <cell r="L984">
            <v>21.738272042628584</v>
          </cell>
          <cell r="M984">
            <v>24.891314062088675</v>
          </cell>
          <cell r="N984">
            <v>30.0561619614177</v>
          </cell>
          <cell r="O984">
            <v>31.311825480068027</v>
          </cell>
        </row>
        <row r="985">
          <cell r="A985" t="str">
            <v>D-SBIO</v>
          </cell>
          <cell r="B985" t="str">
            <v>VAR_fin</v>
          </cell>
          <cell r="C985" t="str">
            <v>BIO</v>
          </cell>
          <cell r="D985">
            <v>4.0476709797021559</v>
          </cell>
          <cell r="E985">
            <v>4.5832859672695205</v>
          </cell>
          <cell r="F985">
            <v>4.597482865379372</v>
          </cell>
          <cell r="G985">
            <v>4.5200486513116811</v>
          </cell>
          <cell r="H985">
            <v>4.6298465472756991</v>
          </cell>
          <cell r="I985">
            <v>6.6009377800843669</v>
          </cell>
          <cell r="J985">
            <v>12.19398540538905</v>
          </cell>
          <cell r="K985">
            <v>14.246300766928288</v>
          </cell>
          <cell r="L985">
            <v>21.738272042628584</v>
          </cell>
          <cell r="M985">
            <v>24.891314062088675</v>
          </cell>
          <cell r="N985">
            <v>30.0561619614177</v>
          </cell>
          <cell r="O985">
            <v>31.311825480068027</v>
          </cell>
        </row>
        <row r="986">
          <cell r="A986" t="str">
            <v>RHEM-SHDEM</v>
          </cell>
          <cell r="B986" t="str">
            <v>VAR_fout</v>
          </cell>
          <cell r="C986" t="str">
            <v>RHEM-SHD</v>
          </cell>
          <cell r="D986">
            <v>66.986774791699034</v>
          </cell>
          <cell r="E986">
            <v>66.832236554610816</v>
          </cell>
          <cell r="F986">
            <v>66.89351301888513</v>
          </cell>
          <cell r="G986">
            <v>65.75912460796016</v>
          </cell>
          <cell r="H986">
            <v>65.029824014067131</v>
          </cell>
          <cell r="I986">
            <v>64.496684553178937</v>
          </cell>
          <cell r="J986">
            <v>63.191765114852537</v>
          </cell>
          <cell r="K986">
            <v>62.757584661612597</v>
          </cell>
          <cell r="L986">
            <v>60.714862081499298</v>
          </cell>
          <cell r="M986">
            <v>58.670602785372012</v>
          </cell>
          <cell r="N986">
            <v>58.688826299205019</v>
          </cell>
          <cell r="O986">
            <v>49.554861160532084</v>
          </cell>
        </row>
        <row r="987">
          <cell r="A987" t="str">
            <v>RHEM-SHDEM</v>
          </cell>
          <cell r="B987" t="str">
            <v>VAR_fin</v>
          </cell>
          <cell r="C987" t="str">
            <v>RHEM-SHNST</v>
          </cell>
          <cell r="D987">
            <v>8.5602112756101578E-3</v>
          </cell>
          <cell r="E987">
            <v>2.2264250923334007E-5</v>
          </cell>
          <cell r="F987">
            <v>8.6700392119371775E-4</v>
          </cell>
          <cell r="G987">
            <v>3.0796237092016497E-4</v>
          </cell>
          <cell r="H987">
            <v>1.3344956656358021E-3</v>
          </cell>
          <cell r="I987">
            <v>1.3161593342885603E-3</v>
          </cell>
          <cell r="J987">
            <v>1.1167331095517095E-3</v>
          </cell>
          <cell r="K987">
            <v>2.1544558881559606E-4</v>
          </cell>
          <cell r="L987">
            <v>1.6487770862422797E-4</v>
          </cell>
          <cell r="M987">
            <v>4.3531708156227669E-4</v>
          </cell>
          <cell r="N987">
            <v>3.1120246436989324E-4</v>
          </cell>
          <cell r="O987">
            <v>1.0218821750659151E-2</v>
          </cell>
        </row>
        <row r="988">
          <cell r="A988" t="str">
            <v>RHEM-SHDEM</v>
          </cell>
          <cell r="B988" t="str">
            <v>VAR_fin</v>
          </cell>
          <cell r="C988" t="str">
            <v>RHEM-SHPLT</v>
          </cell>
          <cell r="D988">
            <v>1.3986731950053299</v>
          </cell>
          <cell r="E988">
            <v>1.6077781487980047</v>
          </cell>
          <cell r="F988">
            <v>1.6070589793698247</v>
          </cell>
          <cell r="G988">
            <v>1.6075013721584066</v>
          </cell>
          <cell r="H988">
            <v>1.6066762527279439</v>
          </cell>
          <cell r="I988">
            <v>1.6069346462650009</v>
          </cell>
          <cell r="J988">
            <v>1.6062576679292895</v>
          </cell>
          <cell r="K988">
            <v>1.6076634323954755</v>
          </cell>
          <cell r="L988">
            <v>1.6076939718976926</v>
          </cell>
          <cell r="M988">
            <v>1.6075199342636999</v>
          </cell>
          <cell r="N988">
            <v>1.6076047628818264</v>
          </cell>
          <cell r="O988">
            <v>1.5949535452134105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RHEM-SHNGAH</v>
          </cell>
          <cell r="D989">
            <v>3.9353403217149549E-3</v>
          </cell>
          <cell r="E989">
            <v>9.4268406342155209E-7</v>
          </cell>
          <cell r="F989">
            <v>1.6462557357531976E-3</v>
          </cell>
          <cell r="G989">
            <v>1.1322703447189122E-3</v>
          </cell>
          <cell r="H989">
            <v>0.83592205335315417</v>
          </cell>
          <cell r="I989">
            <v>2.1501904675241934</v>
          </cell>
          <cell r="J989">
            <v>2.1488921081356054</v>
          </cell>
          <cell r="K989">
            <v>4.4766271307966274</v>
          </cell>
          <cell r="L989">
            <v>4.3085937739839535</v>
          </cell>
          <cell r="M989">
            <v>4.3083990977706366</v>
          </cell>
          <cell r="N989">
            <v>4.3084914957741489</v>
          </cell>
          <cell r="O989">
            <v>4.2936951411024324</v>
          </cell>
        </row>
        <row r="990">
          <cell r="A990" t="str">
            <v>RHEM-SHDEM</v>
          </cell>
          <cell r="B990" t="str">
            <v>VAR_fin</v>
          </cell>
          <cell r="C990" t="str">
            <v>RHEM-SHLTHC-WOD</v>
          </cell>
          <cell r="D990">
            <v>2.7497746002528144E-3</v>
          </cell>
          <cell r="E990">
            <v>2.8463676601034811E-6</v>
          </cell>
          <cell r="G990">
            <v>6.7260973120936954E-4</v>
          </cell>
          <cell r="H990">
            <v>2.8717958372892582E-3</v>
          </cell>
          <cell r="I990">
            <v>0.33196065837691674</v>
          </cell>
          <cell r="J990">
            <v>0.50080652070142384</v>
          </cell>
          <cell r="K990">
            <v>0.50179219671261333</v>
          </cell>
          <cell r="L990">
            <v>0.5012137838760109</v>
          </cell>
          <cell r="M990">
            <v>0.49399621517934661</v>
          </cell>
          <cell r="N990">
            <v>0.49770277750192804</v>
          </cell>
          <cell r="O990">
            <v>0.48269108506204922</v>
          </cell>
        </row>
        <row r="991">
          <cell r="A991" t="str">
            <v>RHEM-SHDEM</v>
          </cell>
          <cell r="B991" t="str">
            <v>VAR_fin</v>
          </cell>
          <cell r="C991" t="str">
            <v>RHEM-SHSOL</v>
          </cell>
          <cell r="D991">
            <v>0.40611369893379512</v>
          </cell>
          <cell r="E991">
            <v>0.47087929463638001</v>
          </cell>
          <cell r="F991">
            <v>0.46997829687847315</v>
          </cell>
          <cell r="G991">
            <v>0.47048666789479265</v>
          </cell>
          <cell r="H991">
            <v>0.42515008383211716</v>
          </cell>
          <cell r="I991">
            <v>0.40701487007863935</v>
          </cell>
          <cell r="J991">
            <v>0.43452286033677079</v>
          </cell>
          <cell r="K991">
            <v>1.3936110431762643</v>
          </cell>
          <cell r="L991">
            <v>1.4372792804666681</v>
          </cell>
          <cell r="M991">
            <v>1.4265434016830989</v>
          </cell>
          <cell r="N991">
            <v>1.4275171201311714</v>
          </cell>
          <cell r="O991">
            <v>1.0155513709138564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RHEM-SHLTHD</v>
          </cell>
          <cell r="D992">
            <v>2.0340880722354884</v>
          </cell>
          <cell r="E992">
            <v>3.7887028858217588</v>
          </cell>
          <cell r="F992">
            <v>4.0075196202570211</v>
          </cell>
          <cell r="G992">
            <v>3.1656867400053139</v>
          </cell>
          <cell r="H992">
            <v>3.1206661479508151</v>
          </cell>
          <cell r="I992">
            <v>2.9941676794539309</v>
          </cell>
          <cell r="J992">
            <v>3.7428986645713431</v>
          </cell>
          <cell r="K992">
            <v>3.7156271981787539</v>
          </cell>
          <cell r="L992">
            <v>3.5791846487601533</v>
          </cell>
          <cell r="M992">
            <v>3.4423806582555199</v>
          </cell>
          <cell r="N992">
            <v>3.4437984517092479</v>
          </cell>
          <cell r="O992">
            <v>2.3473854816323114</v>
          </cell>
        </row>
        <row r="993">
          <cell r="A993" t="str">
            <v>RHEM-SHDEM</v>
          </cell>
          <cell r="B993" t="str">
            <v>VAR_fin</v>
          </cell>
          <cell r="C993" t="str">
            <v>RHEM-SHNGA</v>
          </cell>
          <cell r="D993">
            <v>18.972969605217077</v>
          </cell>
          <cell r="E993">
            <v>18.849756545103904</v>
          </cell>
          <cell r="F993">
            <v>19.104597465546775</v>
          </cell>
          <cell r="G993">
            <v>19.105087375911449</v>
          </cell>
          <cell r="H993">
            <v>16.910812591418324</v>
          </cell>
          <cell r="I993">
            <v>15.243336860391686</v>
          </cell>
          <cell r="J993">
            <v>14.890657954353562</v>
          </cell>
          <cell r="K993">
            <v>5.6883592153982798</v>
          </cell>
          <cell r="L993">
            <v>4.1091706996123261</v>
          </cell>
          <cell r="M993">
            <v>3.7908039454291469</v>
          </cell>
          <cell r="N993">
            <v>3.7908900361795821</v>
          </cell>
          <cell r="O993">
            <v>2.8749680854741904</v>
          </cell>
        </row>
        <row r="994">
          <cell r="A994" t="str">
            <v>RHEM-SHDEM</v>
          </cell>
          <cell r="B994" t="str">
            <v>VAR_fin</v>
          </cell>
          <cell r="C994" t="str">
            <v>RHEM-SHELCB</v>
          </cell>
          <cell r="D994">
            <v>4.6112794944322593</v>
          </cell>
          <cell r="E994">
            <v>3.7236088492817641</v>
          </cell>
          <cell r="F994">
            <v>3.8825879057428221</v>
          </cell>
          <cell r="G994">
            <v>2.3105316184930769</v>
          </cell>
          <cell r="H994">
            <v>1.6212089374418306</v>
          </cell>
          <cell r="I994">
            <v>1.0238161571670952</v>
          </cell>
          <cell r="J994">
            <v>0.68480464266844998</v>
          </cell>
          <cell r="K994">
            <v>1.9820944559544103</v>
          </cell>
          <cell r="L994">
            <v>1.9093187343488354</v>
          </cell>
          <cell r="M994">
            <v>1.8125173697836361</v>
          </cell>
          <cell r="N994">
            <v>1.8370525244402098</v>
          </cell>
          <cell r="O994">
            <v>0.29634041315480825</v>
          </cell>
        </row>
        <row r="995">
          <cell r="A995" t="str">
            <v>RHEM-SHDEM</v>
          </cell>
          <cell r="B995" t="str">
            <v>VAR_fin</v>
          </cell>
          <cell r="C995" t="str">
            <v>RHEM-SHELCH</v>
          </cell>
          <cell r="D995">
            <v>9.8798300333771181</v>
          </cell>
          <cell r="E995">
            <v>11.655175208203387</v>
          </cell>
          <cell r="F995">
            <v>11.654273764148014</v>
          </cell>
          <cell r="G995">
            <v>16.812494883550126</v>
          </cell>
          <cell r="H995">
            <v>23.672493749451377</v>
          </cell>
          <cell r="I995">
            <v>24.605987788743292</v>
          </cell>
          <cell r="J995">
            <v>27.737762639062272</v>
          </cell>
          <cell r="K995">
            <v>31.961977123391915</v>
          </cell>
          <cell r="L995">
            <v>32.130081086870831</v>
          </cell>
          <cell r="M995">
            <v>32.129829651919231</v>
          </cell>
          <cell r="N995">
            <v>32.129952489149773</v>
          </cell>
          <cell r="O995">
            <v>32.111991587144459</v>
          </cell>
        </row>
        <row r="996">
          <cell r="A996" t="str">
            <v>RHEM-SHDEM</v>
          </cell>
          <cell r="B996" t="str">
            <v>VAR_fin</v>
          </cell>
          <cell r="C996" t="str">
            <v>RHEM-SHLFO</v>
          </cell>
          <cell r="D996">
            <v>23.408118003614291</v>
          </cell>
          <cell r="E996">
            <v>18.501702149998334</v>
          </cell>
          <cell r="F996">
            <v>18.541211426837034</v>
          </cell>
          <cell r="G996">
            <v>16.022680094629866</v>
          </cell>
          <cell r="H996">
            <v>10.717638439665267</v>
          </cell>
          <cell r="I996">
            <v>7.1008430744128423</v>
          </cell>
          <cell r="J996">
            <v>2.8372151568290591</v>
          </cell>
          <cell r="K996">
            <v>2.8389033920798896</v>
          </cell>
          <cell r="L996">
            <v>2.8389338765828467</v>
          </cell>
          <cell r="M996">
            <v>1.4552899831486796</v>
          </cell>
          <cell r="N996">
            <v>1.4553722776028828</v>
          </cell>
          <cell r="O996">
            <v>1.815560862379912E-2</v>
          </cell>
        </row>
        <row r="997">
          <cell r="A997" t="str">
            <v>RHEM-SHDEM</v>
          </cell>
          <cell r="B997" t="str">
            <v>VAR_fin</v>
          </cell>
          <cell r="C997" t="str">
            <v>RHEM-SHCON</v>
          </cell>
          <cell r="D997">
            <v>1.4676225387700694</v>
          </cell>
          <cell r="E997">
            <v>3.4931157780579545</v>
          </cell>
          <cell r="F997">
            <v>3.4928653348904404</v>
          </cell>
          <cell r="G997">
            <v>3.4929953915713021</v>
          </cell>
          <cell r="H997">
            <v>3.493076759970291</v>
          </cell>
          <cell r="I997">
            <v>7.1404717367204436</v>
          </cell>
          <cell r="J997">
            <v>7.1403955074690169</v>
          </cell>
          <cell r="K997">
            <v>7.1405287862180185</v>
          </cell>
          <cell r="L997">
            <v>7.1405493348438807</v>
          </cell>
          <cell r="M997">
            <v>7.1404552150375871</v>
          </cell>
          <cell r="N997">
            <v>7.1395002149699334</v>
          </cell>
          <cell r="O997">
            <v>3.7461751406156689</v>
          </cell>
        </row>
        <row r="998">
          <cell r="A998" t="str">
            <v>RHEM-SHDEM</v>
          </cell>
          <cell r="B998" t="str">
            <v>VAR_fin</v>
          </cell>
          <cell r="C998" t="str">
            <v>RHEM-SHWOD</v>
          </cell>
          <cell r="D998">
            <v>4.7273421930277957</v>
          </cell>
          <cell r="E998">
            <v>4.7415212713492041</v>
          </cell>
          <cell r="F998">
            <v>3.8274158898060362</v>
          </cell>
          <cell r="G998">
            <v>2.4263269648055665</v>
          </cell>
          <cell r="H998">
            <v>2.2816544692316776</v>
          </cell>
          <cell r="I998">
            <v>1.7284061426098702</v>
          </cell>
          <cell r="J998">
            <v>1.4650046698075125</v>
          </cell>
          <cell r="K998">
            <v>1.45030033743094</v>
          </cell>
          <cell r="L998">
            <v>1.1516563863261911</v>
          </cell>
          <cell r="M998">
            <v>1.0586887128993063</v>
          </cell>
          <cell r="N998">
            <v>1.0472656660965636</v>
          </cell>
          <cell r="O998">
            <v>0.74168941167149549</v>
          </cell>
        </row>
        <row r="999">
          <cell r="A999" t="str">
            <v>RHEM-SHDEM</v>
          </cell>
          <cell r="B999" t="str">
            <v>VAR_fin</v>
          </cell>
          <cell r="C999" t="str">
            <v>RHEM-SHLTHC-NGA</v>
          </cell>
          <cell r="D999">
            <v>6.5634883505563721E-2</v>
          </cell>
          <cell r="E999">
            <v>1.0560913672384301E-4</v>
          </cell>
          <cell r="F999">
            <v>0.30364610928232394</v>
          </cell>
          <cell r="G999">
            <v>0.3433075995164796</v>
          </cell>
          <cell r="H999">
            <v>0.34043703597440056</v>
          </cell>
          <cell r="I999">
            <v>0.16235137987086637</v>
          </cell>
          <cell r="J999">
            <v>1.576141190925782E-3</v>
          </cell>
          <cell r="K999">
            <v>3.5857255331742883E-5</v>
          </cell>
          <cell r="L999">
            <v>1.1076949419929825E-3</v>
          </cell>
          <cell r="M999">
            <v>3.9229184094360034E-3</v>
          </cell>
          <cell r="N999">
            <v>3.4513299778685994E-3</v>
          </cell>
          <cell r="O999">
            <v>2.1238533605520846E-2</v>
          </cell>
        </row>
        <row r="1000">
          <cell r="A1000" t="str">
            <v>ITOT-SWHH2BR</v>
          </cell>
          <cell r="B1000" t="str">
            <v>VAR_fout</v>
          </cell>
          <cell r="C1000" t="str">
            <v>ITOT-SWH</v>
          </cell>
          <cell r="G1000">
            <v>1.9256608111575188E-2</v>
          </cell>
          <cell r="H1000">
            <v>7.2216006609210437</v>
          </cell>
          <cell r="I1000">
            <v>7.2216006424711567</v>
          </cell>
          <cell r="J1000">
            <v>7.2216058561969572</v>
          </cell>
          <cell r="K1000">
            <v>7.3590007390666985</v>
          </cell>
          <cell r="L1000">
            <v>8.3348288933364838</v>
          </cell>
          <cell r="M1000">
            <v>8.9618270413224383</v>
          </cell>
          <cell r="N1000">
            <v>8.9618168640371341</v>
          </cell>
          <cell r="O1000">
            <v>8.9618236248654828</v>
          </cell>
        </row>
        <row r="1001">
          <cell r="A1001" t="str">
            <v>ITOT-SWHH2BR</v>
          </cell>
          <cell r="B1001" t="str">
            <v>VAR_fin</v>
          </cell>
          <cell r="C1001" t="str">
            <v>IH2</v>
          </cell>
          <cell r="G1001">
            <v>2.3921153326643598E-2</v>
          </cell>
          <cell r="H1001">
            <v>8.9513075559565163</v>
          </cell>
          <cell r="I1001">
            <v>8.9318050657515915</v>
          </cell>
          <cell r="J1001">
            <v>8.9123938292342508</v>
          </cell>
          <cell r="K1001">
            <v>9.0622555810682659</v>
          </cell>
          <cell r="L1001">
            <v>10.259489901480759</v>
          </cell>
          <cell r="M1001">
            <v>11.026491306259979</v>
          </cell>
          <cell r="N1001">
            <v>11.021701108013259</v>
          </cell>
          <cell r="O1001">
            <v>11.016935881407264</v>
          </cell>
        </row>
        <row r="1002">
          <cell r="A1002" t="str">
            <v>ITOT-SWHH2BR</v>
          </cell>
          <cell r="B1002" t="str">
            <v>VAR_ncap</v>
          </cell>
          <cell r="C1002" t="str">
            <v>-</v>
          </cell>
          <cell r="G1002">
            <v>1.58724108300616E-3</v>
          </cell>
          <cell r="H1002">
            <v>0.75321439843260896</v>
          </cell>
          <cell r="I1002">
            <v>5.4639377346402004E-6</v>
          </cell>
          <cell r="J1002">
            <v>7.2374808204808098E-6</v>
          </cell>
          <cell r="K1002">
            <v>0.61913479187158205</v>
          </cell>
          <cell r="L1002">
            <v>0.107073837476855</v>
          </cell>
          <cell r="M1002">
            <v>4.4975056265511897E-2</v>
          </cell>
          <cell r="N1002">
            <v>0.55897686822867299</v>
          </cell>
          <cell r="O1002">
            <v>0.18216414001706499</v>
          </cell>
        </row>
        <row r="1003">
          <cell r="A1003" t="str">
            <v>ITOT-SWHH2BR</v>
          </cell>
          <cell r="B1003" t="str">
            <v>VAR_cap</v>
          </cell>
          <cell r="C1003" t="str">
            <v>-</v>
          </cell>
          <cell r="G1003">
            <v>1.58724108300616E-3</v>
          </cell>
          <cell r="H1003">
            <v>0.75480090443348968</v>
          </cell>
          <cell r="I1003">
            <v>0.67964552506594622</v>
          </cell>
          <cell r="J1003">
            <v>0.64712010586412494</v>
          </cell>
          <cell r="K1003">
            <v>0.61914213769042203</v>
          </cell>
          <cell r="L1003">
            <v>0.72621018714058949</v>
          </cell>
          <cell r="M1003">
            <v>0.77116947875347641</v>
          </cell>
          <cell r="N1003">
            <v>0.78672593981551919</v>
          </cell>
          <cell r="O1003">
            <v>0.78610314684662685</v>
          </cell>
        </row>
        <row r="1004">
          <cell r="A1004" t="str">
            <v>RHNS-SHSTG-ELC</v>
          </cell>
          <cell r="B1004" t="str">
            <v>VAR_fout</v>
          </cell>
          <cell r="C1004" t="str">
            <v>RHNS-SHAELCB</v>
          </cell>
          <cell r="F1004">
            <v>8.4060434873583865E-3</v>
          </cell>
          <cell r="G1004">
            <v>1.332500113772331E-4</v>
          </cell>
          <cell r="H1004">
            <v>6.4122688743297604E-5</v>
          </cell>
          <cell r="I1004">
            <v>8.275706243925376E-6</v>
          </cell>
          <cell r="J1004">
            <v>2.361932643864348E-4</v>
          </cell>
          <cell r="K1004">
            <v>1.9677624012426684E-4</v>
          </cell>
          <cell r="L1004">
            <v>2.4504142143890947E-4</v>
          </cell>
          <cell r="M1004">
            <v>4.8615762683399679E-5</v>
          </cell>
          <cell r="N1004">
            <v>4.4297022365436373E-5</v>
          </cell>
          <cell r="O1004">
            <v>7.127156446130844E-5</v>
          </cell>
        </row>
        <row r="1005">
          <cell r="A1005" t="str">
            <v>RHNS-SHSTG-ELC</v>
          </cell>
          <cell r="B1005" t="str">
            <v>VAR_fin</v>
          </cell>
          <cell r="C1005" t="str">
            <v>RHNS-SHAELCB</v>
          </cell>
          <cell r="E1005">
            <v>3.4028242564139305E-8</v>
          </cell>
          <cell r="F1005">
            <v>8.4061450839187438E-3</v>
          </cell>
          <cell r="G1005">
            <v>1.3290542776970865E-4</v>
          </cell>
          <cell r="H1005">
            <v>6.4124418554585655E-5</v>
          </cell>
          <cell r="I1005">
            <v>8.1897348658417579E-6</v>
          </cell>
          <cell r="J1005">
            <v>2.3603169585323979E-4</v>
          </cell>
          <cell r="K1005">
            <v>1.9674777768154461E-4</v>
          </cell>
          <cell r="L1005">
            <v>2.4489560539850636E-4</v>
          </cell>
          <cell r="M1005">
            <v>4.8656779009740656E-5</v>
          </cell>
          <cell r="N1005">
            <v>4.4311577638251071E-5</v>
          </cell>
          <cell r="O1005">
            <v>7.1297943763341869E-5</v>
          </cell>
        </row>
        <row r="1006">
          <cell r="A1006" t="str">
            <v>RHNS-SHSTG-ELC</v>
          </cell>
          <cell r="B1006" t="str">
            <v>VAR_ncap</v>
          </cell>
          <cell r="C1006" t="str">
            <v>-</v>
          </cell>
          <cell r="D1006">
            <v>3.5077136171140901E-5</v>
          </cell>
          <cell r="E1006">
            <v>9.0886176952521304E-4</v>
          </cell>
          <cell r="F1006">
            <v>1.43288078199645E-5</v>
          </cell>
          <cell r="G1006">
            <v>4.0496140205458896E-6</v>
          </cell>
          <cell r="H1006">
            <v>6.8137333198557404E-6</v>
          </cell>
          <cell r="I1006">
            <v>2.4284621315832301E-6</v>
          </cell>
          <cell r="J1006">
            <v>4.3514554347540802E-5</v>
          </cell>
          <cell r="K1006">
            <v>2.39891318695538E-5</v>
          </cell>
          <cell r="L1006">
            <v>2.7320811072043701E-5</v>
          </cell>
          <cell r="M1006">
            <v>1.0952095622929899E-5</v>
          </cell>
          <cell r="N1006">
            <v>9.5939407853124406E-6</v>
          </cell>
          <cell r="O1006">
            <v>1.8352272114608502E-5</v>
          </cell>
        </row>
        <row r="1007">
          <cell r="A1007" t="str">
            <v>RHNS-SHSTG-ELC</v>
          </cell>
          <cell r="B1007" t="str">
            <v>VAR_cap</v>
          </cell>
          <cell r="C1007" t="str">
            <v>-</v>
          </cell>
          <cell r="D1007">
            <v>3.5077136171140901E-5</v>
          </cell>
          <cell r="E1007">
            <v>9.4257185153870469E-4</v>
          </cell>
          <cell r="F1007">
            <v>9.5411086648933816E-4</v>
          </cell>
          <cell r="G1007">
            <v>3.0528150821673987E-5</v>
          </cell>
          <cell r="H1007">
            <v>1.9152334094183995E-5</v>
          </cell>
          <cell r="I1007">
            <v>3.5900090608989982E-6</v>
          </cell>
          <cell r="J1007">
            <v>4.4734107606840013E-5</v>
          </cell>
          <cell r="K1007">
            <v>4.4571996238081001E-5</v>
          </cell>
          <cell r="L1007">
            <v>5.0427549615782299E-5</v>
          </cell>
          <cell r="M1007">
            <v>1.59785077632294E-5</v>
          </cell>
          <cell r="N1007">
            <v>1.4041555377468196E-5</v>
          </cell>
          <cell r="O1007">
            <v>2.38316272301972E-5</v>
          </cell>
        </row>
        <row r="1008">
          <cell r="A1008" t="str">
            <v>RHES-SHCOABR</v>
          </cell>
          <cell r="B1008" t="str">
            <v>VAR_fout</v>
          </cell>
          <cell r="C1008" t="str">
            <v>CO2_R</v>
          </cell>
          <cell r="D1008">
            <v>9.2700336049313599</v>
          </cell>
          <cell r="E1008">
            <v>9.2700093903441108</v>
          </cell>
          <cell r="F1008">
            <v>6.4806820586420899E-2</v>
          </cell>
          <cell r="G1008">
            <v>3.8297484813674301E-2</v>
          </cell>
          <cell r="H1008">
            <v>1.4529111402083E-2</v>
          </cell>
        </row>
        <row r="1009">
          <cell r="A1009" t="str">
            <v>RHES-SHCOABR</v>
          </cell>
          <cell r="B1009" t="str">
            <v>VAR_fout</v>
          </cell>
          <cell r="C1009" t="str">
            <v>RHES-SHCOA</v>
          </cell>
          <cell r="D1009">
            <v>7.2000261009175628E-2</v>
          </cell>
          <cell r="E1009">
            <v>7.2000072934711556E-2</v>
          </cell>
          <cell r="F1009">
            <v>5.0335394630229748E-4</v>
          </cell>
          <cell r="G1009">
            <v>2.9745619272756772E-4</v>
          </cell>
          <cell r="H1009">
            <v>1.1284746720064453E-4</v>
          </cell>
        </row>
        <row r="1010">
          <cell r="A1010" t="str">
            <v>RHES-SHCOABR</v>
          </cell>
          <cell r="B1010" t="str">
            <v>VAR_fin</v>
          </cell>
          <cell r="C1010" t="str">
            <v>RCOA</v>
          </cell>
          <cell r="D1010">
            <v>0.10000036251274387</v>
          </cell>
          <cell r="E1010">
            <v>0.10000010129821046</v>
          </cell>
          <cell r="F1010">
            <v>6.9910270319763635E-4</v>
          </cell>
          <cell r="G1010">
            <v>4.1313360101051066E-4</v>
          </cell>
          <cell r="H1010">
            <v>1.5673259333422843E-4</v>
          </cell>
        </row>
        <row r="1011">
          <cell r="A1011" t="str">
            <v>RHES-SHCOABR</v>
          </cell>
          <cell r="B1011" t="str">
            <v>VAR_cap</v>
          </cell>
          <cell r="C1011" t="str">
            <v>-</v>
          </cell>
          <cell r="D1011">
            <v>7.0000000000000001E-3</v>
          </cell>
          <cell r="E1011">
            <v>6.2415986673996443E-3</v>
          </cell>
          <cell r="F1011">
            <v>7.050081151366034E-5</v>
          </cell>
          <cell r="G1011">
            <v>4.5658452341700191E-5</v>
          </cell>
          <cell r="H1011">
            <v>1.1825019410689882E-5</v>
          </cell>
        </row>
        <row r="1012">
          <cell r="A1012" t="str">
            <v>D-INGA</v>
          </cell>
          <cell r="B1012" t="str">
            <v>VAR_fout</v>
          </cell>
          <cell r="C1012" t="str">
            <v>CO2</v>
          </cell>
          <cell r="D1012">
            <v>2101.45954781825</v>
          </cell>
          <cell r="E1012">
            <v>1750.8132944967699</v>
          </cell>
          <cell r="F1012">
            <v>1826.05711802413</v>
          </cell>
          <cell r="G1012">
            <v>1353.34730241593</v>
          </cell>
          <cell r="H1012">
            <v>632.41120539539497</v>
          </cell>
          <cell r="I1012">
            <v>678.76376967964802</v>
          </cell>
          <cell r="J1012">
            <v>499.56555427619497</v>
          </cell>
          <cell r="K1012">
            <v>99.459870037036794</v>
          </cell>
          <cell r="L1012">
            <v>1.43121206670206</v>
          </cell>
          <cell r="M1012">
            <v>1.8451390775151399E-2</v>
          </cell>
          <cell r="N1012">
            <v>7.6290591485590302E-3</v>
          </cell>
          <cell r="O1012">
            <v>3.7532956044325902E-3</v>
          </cell>
        </row>
        <row r="1013">
          <cell r="A1013" t="str">
            <v>D-INGA</v>
          </cell>
          <cell r="B1013" t="str">
            <v>VAR_fout</v>
          </cell>
          <cell r="C1013" t="str">
            <v>IH2</v>
          </cell>
          <cell r="G1013">
            <v>2.8010166227423708E-2</v>
          </cell>
          <cell r="H1013">
            <v>0.38503289825787074</v>
          </cell>
          <cell r="I1013">
            <v>0.45743618210674147</v>
          </cell>
          <cell r="J1013">
            <v>0.35967302088084341</v>
          </cell>
          <cell r="K1013">
            <v>0.14082018595702825</v>
          </cell>
          <cell r="L1013">
            <v>8.707608829507435E-2</v>
          </cell>
          <cell r="M1013">
            <v>8.5671300914584914E-2</v>
          </cell>
          <cell r="N1013">
            <v>8.5806967839698919E-2</v>
          </cell>
          <cell r="O1013">
            <v>8.5370890848490436E-2</v>
          </cell>
        </row>
        <row r="1014">
          <cell r="A1014" t="str">
            <v>D-INGA</v>
          </cell>
          <cell r="B1014" t="str">
            <v>VAR_fout</v>
          </cell>
          <cell r="C1014" t="str">
            <v>INGA</v>
          </cell>
          <cell r="D1014">
            <v>37.468603808862071</v>
          </cell>
          <cell r="E1014">
            <v>30.943944574539035</v>
          </cell>
          <cell r="F1014">
            <v>34.607730118198177</v>
          </cell>
          <cell r="G1014">
            <v>26.702408065089351</v>
          </cell>
          <cell r="H1014">
            <v>13.959418974231857</v>
          </cell>
          <cell r="I1014">
            <v>14.778404539102967</v>
          </cell>
          <cell r="J1014">
            <v>11.611547470708407</v>
          </cell>
          <cell r="K1014">
            <v>4.5407623745756496</v>
          </cell>
          <cell r="L1014">
            <v>2.8083735022275151</v>
          </cell>
          <cell r="M1014">
            <v>2.7834073211662353</v>
          </cell>
          <cell r="N1014">
            <v>2.7832147125136313</v>
          </cell>
          <cell r="O1014">
            <v>2.7831533287745009</v>
          </cell>
        </row>
        <row r="1015">
          <cell r="A1015" t="str">
            <v>D-INGA</v>
          </cell>
          <cell r="B1015" t="str">
            <v>VAR_fin</v>
          </cell>
          <cell r="C1015" t="str">
            <v>NGA</v>
          </cell>
          <cell r="D1015">
            <v>37.259921060607311</v>
          </cell>
          <cell r="E1015">
            <v>31.042788909517206</v>
          </cell>
          <cell r="F1015">
            <v>32.376899255747091</v>
          </cell>
          <cell r="G1015">
            <v>23.99551954638175</v>
          </cell>
          <cell r="H1015">
            <v>11.212964634670108</v>
          </cell>
          <cell r="I1015">
            <v>12.034818611341265</v>
          </cell>
          <cell r="J1015">
            <v>8.8575452885850208</v>
          </cell>
          <cell r="K1015">
            <v>1.763472872997105</v>
          </cell>
          <cell r="L1015">
            <v>2.537610047344082E-2</v>
          </cell>
          <cell r="M1015">
            <v>3.2715231870835906E-4</v>
          </cell>
          <cell r="N1015">
            <v>1.3526700618012472E-4</v>
          </cell>
          <cell r="O1015">
            <v>6.6547794404833106E-5</v>
          </cell>
        </row>
        <row r="1016">
          <cell r="A1016" t="str">
            <v>D-INGA</v>
          </cell>
          <cell r="B1016" t="str">
            <v>VAR_fin</v>
          </cell>
          <cell r="C1016" t="str">
            <v>BNGA</v>
          </cell>
          <cell r="D1016">
            <v>0.32838068391988368</v>
          </cell>
          <cell r="E1016">
            <v>2.4274469596684433E-5</v>
          </cell>
          <cell r="F1016">
            <v>2.3413893949850979</v>
          </cell>
          <cell r="G1016">
            <v>2.7922986886946228</v>
          </cell>
          <cell r="H1016">
            <v>2.7922990697999701</v>
          </cell>
          <cell r="I1016">
            <v>2.7922991734230003</v>
          </cell>
          <cell r="J1016">
            <v>2.7922992688532315</v>
          </cell>
          <cell r="K1016">
            <v>2.7922984021019692</v>
          </cell>
          <cell r="L1016">
            <v>2.792277190360724</v>
          </cell>
          <cell r="M1016">
            <v>2.7922773739329174</v>
          </cell>
          <cell r="N1016">
            <v>2.7922717766767149</v>
          </cell>
          <cell r="O1016">
            <v>2.7922741296046993</v>
          </cell>
        </row>
        <row r="1017">
          <cell r="A1017" t="str">
            <v>D-INGA</v>
          </cell>
          <cell r="B1017" t="str">
            <v>VAR_fin</v>
          </cell>
          <cell r="C1017" t="str">
            <v>H2</v>
          </cell>
          <cell r="G1017">
            <v>2.8010166363021411E-2</v>
          </cell>
          <cell r="H1017">
            <v>0.38503289845712468</v>
          </cell>
          <cell r="I1017">
            <v>0.4574361821067261</v>
          </cell>
          <cell r="J1017">
            <v>0.3596721446331308</v>
          </cell>
          <cell r="K1017">
            <v>0.14082011753067006</v>
          </cell>
          <cell r="L1017">
            <v>8.7076068038001886E-2</v>
          </cell>
          <cell r="M1017">
            <v>8.5671156506972268E-2</v>
          </cell>
          <cell r="N1017">
            <v>8.5806897580700411E-2</v>
          </cell>
          <cell r="O1017">
            <v>8.536910204721708E-2</v>
          </cell>
        </row>
        <row r="1018">
          <cell r="A1018" t="str">
            <v>D-INGA</v>
          </cell>
          <cell r="B1018" t="str">
            <v>VAR_ncap</v>
          </cell>
          <cell r="C1018" t="str">
            <v>-</v>
          </cell>
          <cell r="D1018">
            <v>1.5176851238208099E-7</v>
          </cell>
          <cell r="E1018">
            <v>1.06615570787305E-7</v>
          </cell>
          <cell r="F1018">
            <v>1.3780329120546301E-7</v>
          </cell>
          <cell r="G1018">
            <v>1.8798215144963599E-7</v>
          </cell>
          <cell r="H1018">
            <v>3.3732214393702702E-7</v>
          </cell>
          <cell r="I1018">
            <v>5.3248942634780905E-7</v>
          </cell>
          <cell r="J1018">
            <v>7.7642604249755701E-7</v>
          </cell>
          <cell r="K1018">
            <v>0.25433490673044401</v>
          </cell>
          <cell r="L1018">
            <v>1.71056063207549E-6</v>
          </cell>
          <cell r="M1018">
            <v>5.4223884472494403E-6</v>
          </cell>
          <cell r="N1018">
            <v>2.3285587506727598E-6</v>
          </cell>
          <cell r="O1018">
            <v>2.2340404243974899E-5</v>
          </cell>
        </row>
        <row r="1019">
          <cell r="A1019" t="str">
            <v>D-INGA</v>
          </cell>
          <cell r="B1019" t="str">
            <v>VAR_cap</v>
          </cell>
          <cell r="C1019" t="str">
            <v>-</v>
          </cell>
          <cell r="D1019">
            <v>1.9844835220346124</v>
          </cell>
          <cell r="E1019">
            <v>1.9844836286501832</v>
          </cell>
          <cell r="F1019">
            <v>1.9844837664534745</v>
          </cell>
          <cell r="G1019">
            <v>1.9844839544356259</v>
          </cell>
          <cell r="H1019">
            <v>1.9844842917577699</v>
          </cell>
          <cell r="I1019">
            <v>1.9844848242471962</v>
          </cell>
          <cell r="J1019">
            <v>1.9844856006732385</v>
          </cell>
          <cell r="K1019">
            <v>1.1477513923456288</v>
          </cell>
          <cell r="L1019">
            <v>0.36118689689689404</v>
          </cell>
          <cell r="M1019">
            <v>0.25434410568521798</v>
          </cell>
          <cell r="N1019">
            <v>0.25434616727310599</v>
          </cell>
          <cell r="O1019">
            <v>0.25436835488012999</v>
          </cell>
        </row>
        <row r="1020">
          <cell r="A1020" t="str">
            <v>RHEM-SHNGAHP</v>
          </cell>
          <cell r="B1020" t="str">
            <v>VAR_fout</v>
          </cell>
          <cell r="C1020" t="str">
            <v>CO2_R</v>
          </cell>
          <cell r="F1020">
            <v>1.23541299576877E-2</v>
          </cell>
          <cell r="G1020">
            <v>2.45660286150499E-2</v>
          </cell>
          <cell r="H1020">
            <v>21.957814401764999</v>
          </cell>
          <cell r="I1020">
            <v>54.650541897694801</v>
          </cell>
          <cell r="J1020">
            <v>53.2018590157126</v>
          </cell>
          <cell r="K1020">
            <v>107.902526640741</v>
          </cell>
          <cell r="L1020">
            <v>103.85169128605899</v>
          </cell>
          <cell r="M1020">
            <v>103.85171425765</v>
          </cell>
          <cell r="N1020">
            <v>103.851675644018</v>
          </cell>
          <cell r="O1020">
            <v>103.851742812628</v>
          </cell>
        </row>
        <row r="1021">
          <cell r="A1021" t="str">
            <v>RHEM-SHNGAHP</v>
          </cell>
          <cell r="B1021" t="str">
            <v>VAR_fout</v>
          </cell>
          <cell r="C1021" t="str">
            <v>RHEM-SHANGAH</v>
          </cell>
          <cell r="F1021">
            <v>4.3808971481162223E-4</v>
          </cell>
          <cell r="G1021">
            <v>9.059811971507748E-4</v>
          </cell>
          <cell r="H1021">
            <v>0.83704434332969557</v>
          </cell>
          <cell r="I1021">
            <v>2.1511383512922411</v>
          </cell>
          <cell r="J1021">
            <v>2.150713449571362</v>
          </cell>
          <cell r="K1021">
            <v>4.4768069563711812</v>
          </cell>
          <cell r="L1021">
            <v>4.3087403831449906</v>
          </cell>
          <cell r="M1021">
            <v>4.308741336221634</v>
          </cell>
          <cell r="N1021">
            <v>4.3087397341666991</v>
          </cell>
          <cell r="O1021">
            <v>4.3087425209494619</v>
          </cell>
        </row>
        <row r="1022">
          <cell r="A1022" t="str">
            <v>RHEM-SHNGAHP</v>
          </cell>
          <cell r="B1022" t="str">
            <v>VAR_fin</v>
          </cell>
          <cell r="C1022" t="str">
            <v>RHEMELCHPC</v>
          </cell>
          <cell r="F1022">
            <v>4.3808971481162223E-4</v>
          </cell>
          <cell r="G1022">
            <v>9.059811971507748E-4</v>
          </cell>
          <cell r="H1022">
            <v>0.83704434332969557</v>
          </cell>
          <cell r="I1022">
            <v>2.1511383512922411</v>
          </cell>
          <cell r="J1022">
            <v>2.150713449571362</v>
          </cell>
          <cell r="K1022">
            <v>4.4768069563711812</v>
          </cell>
          <cell r="L1022">
            <v>4.3087403831449906</v>
          </cell>
          <cell r="M1022">
            <v>4.308741336221634</v>
          </cell>
          <cell r="N1022">
            <v>4.3087397341666991</v>
          </cell>
          <cell r="O1022">
            <v>4.3087425209494619</v>
          </cell>
        </row>
        <row r="1023">
          <cell r="A1023" t="str">
            <v>RHEM-SHNGAHP</v>
          </cell>
          <cell r="B1023" t="str">
            <v>VAR_fin</v>
          </cell>
          <cell r="C1023" t="str">
            <v>RNGA</v>
          </cell>
          <cell r="F1023">
            <v>2.1904485740581104E-4</v>
          </cell>
          <cell r="G1023">
            <v>4.3556788324556516E-4</v>
          </cell>
          <cell r="H1023">
            <v>0.38932295038590459</v>
          </cell>
          <cell r="I1023">
            <v>0.96898123932082969</v>
          </cell>
          <cell r="J1023">
            <v>0.94329537261901919</v>
          </cell>
          <cell r="K1023">
            <v>1.9131653659705901</v>
          </cell>
          <cell r="L1023">
            <v>1.8413420440790553</v>
          </cell>
          <cell r="M1023">
            <v>1.8413424513767651</v>
          </cell>
          <cell r="N1023">
            <v>1.8413417667379048</v>
          </cell>
          <cell r="O1023">
            <v>1.841342957670711</v>
          </cell>
        </row>
        <row r="1024">
          <cell r="A1024" t="str">
            <v>RHEM-SHNGAHP</v>
          </cell>
          <cell r="B1024" t="str">
            <v>VAR_ncap</v>
          </cell>
          <cell r="C1024" t="str">
            <v>-</v>
          </cell>
          <cell r="D1024">
            <v>5.0976907194525703E-8</v>
          </cell>
          <cell r="E1024">
            <v>1.2927857925522401E-7</v>
          </cell>
          <cell r="F1024">
            <v>4.4747370200208599E-5</v>
          </cell>
          <cell r="G1024">
            <v>2.3905591760547101E-5</v>
          </cell>
          <cell r="H1024">
            <v>5.9147913431227099E-2</v>
          </cell>
          <cell r="I1024">
            <v>9.2999721054592102E-2</v>
          </cell>
          <cell r="J1024">
            <v>6.63177806358944E-7</v>
          </cell>
          <cell r="K1024">
            <v>0.223935360622975</v>
          </cell>
          <cell r="L1024">
            <v>6.6583790159204306E-2</v>
          </cell>
          <cell r="M1024">
            <v>1.4578757739007501E-2</v>
          </cell>
          <cell r="N1024">
            <v>0.206113436792667</v>
          </cell>
          <cell r="O1024">
            <v>8.3675617531876398E-2</v>
          </cell>
        </row>
        <row r="1025">
          <cell r="A1025" t="str">
            <v>RHEM-SHNGAHP</v>
          </cell>
          <cell r="B1025" t="str">
            <v>VAR_cap</v>
          </cell>
          <cell r="C1025" t="str">
            <v>-</v>
          </cell>
          <cell r="D1025">
            <v>5.0976907194525703E-8</v>
          </cell>
          <cell r="E1025">
            <v>1.414705036439545E-7</v>
          </cell>
          <cell r="F1025">
            <v>4.4875947323593627E-5</v>
          </cell>
          <cell r="G1025">
            <v>6.8782334323570597E-5</v>
          </cell>
          <cell r="H1025">
            <v>5.921650678379068E-2</v>
          </cell>
          <cell r="I1025">
            <v>0.15217628555822918</v>
          </cell>
          <cell r="J1025">
            <v>0.15214822172298464</v>
          </cell>
          <cell r="K1025">
            <v>0.31693560051839442</v>
          </cell>
          <cell r="L1025">
            <v>0.30480939176711641</v>
          </cell>
          <cell r="M1025">
            <v>0.30509774989720673</v>
          </cell>
          <cell r="N1025">
            <v>0.30583168113697062</v>
          </cell>
          <cell r="O1025">
            <v>0.3043676741429554</v>
          </cell>
        </row>
        <row r="1026">
          <cell r="A1026" t="str">
            <v>D-SPLT</v>
          </cell>
          <cell r="B1026" t="str">
            <v>VAR_fout</v>
          </cell>
          <cell r="C1026" t="str">
            <v>SPLT</v>
          </cell>
          <cell r="D1026">
            <v>2.0856339593770303</v>
          </cell>
          <cell r="E1026">
            <v>2.4000912170886473</v>
          </cell>
          <cell r="F1026">
            <v>2.3592250297710899</v>
          </cell>
          <cell r="G1026">
            <v>2.3266065043868873</v>
          </cell>
          <cell r="H1026">
            <v>2.4745439870547523</v>
          </cell>
          <cell r="I1026">
            <v>2.6628903396591248</v>
          </cell>
          <cell r="J1026">
            <v>2.7493482831609128</v>
          </cell>
          <cell r="K1026">
            <v>3.6631545729684536</v>
          </cell>
          <cell r="L1026">
            <v>2.6290592210072607</v>
          </cell>
          <cell r="M1026">
            <v>2.6461056434166914</v>
          </cell>
          <cell r="N1026">
            <v>2.6468717935026014</v>
          </cell>
          <cell r="O1026">
            <v>2.647829625678896</v>
          </cell>
        </row>
        <row r="1027">
          <cell r="A1027" t="str">
            <v>D-SPLT</v>
          </cell>
          <cell r="B1027" t="str">
            <v>VAR_fin</v>
          </cell>
          <cell r="C1027" t="str">
            <v>PLT</v>
          </cell>
          <cell r="D1027">
            <v>2.0856339593770303</v>
          </cell>
          <cell r="E1027">
            <v>2.4000912170886473</v>
          </cell>
          <cell r="F1027">
            <v>2.3592250297710899</v>
          </cell>
          <cell r="G1027">
            <v>2.3266065043868873</v>
          </cell>
          <cell r="H1027">
            <v>2.4745439870547523</v>
          </cell>
          <cell r="I1027">
            <v>2.6628903396591248</v>
          </cell>
          <cell r="J1027">
            <v>2.7493482831609128</v>
          </cell>
          <cell r="K1027">
            <v>3.6631545729684536</v>
          </cell>
          <cell r="L1027">
            <v>2.6290592210072607</v>
          </cell>
          <cell r="M1027">
            <v>2.6461056434166914</v>
          </cell>
          <cell r="N1027">
            <v>2.6468717935026014</v>
          </cell>
          <cell r="O1027">
            <v>2.647829625678896</v>
          </cell>
        </row>
        <row r="1028">
          <cell r="A1028" t="str">
            <v>RHES-SHCONBR</v>
          </cell>
          <cell r="B1028" t="str">
            <v>VAR_fout</v>
          </cell>
          <cell r="C1028" t="str">
            <v>RHES-SHCON</v>
          </cell>
          <cell r="F1028">
            <v>3.1602023162266965E-5</v>
          </cell>
          <cell r="G1028">
            <v>2.6319916979774847E-5</v>
          </cell>
          <cell r="H1028">
            <v>4.8581454470418914E-5</v>
          </cell>
          <cell r="I1028">
            <v>4.9293926026478938E-5</v>
          </cell>
          <cell r="J1028">
            <v>4.9594723873747212E-5</v>
          </cell>
          <cell r="K1028">
            <v>1.1244536530013163E-4</v>
          </cell>
          <cell r="L1028">
            <v>1.086554817774487E-4</v>
          </cell>
          <cell r="M1028">
            <v>1.3887724681889898E-4</v>
          </cell>
          <cell r="N1028">
            <v>4.80310670469029E-4</v>
          </cell>
          <cell r="O1028">
            <v>2.4357001021099066E-4</v>
          </cell>
        </row>
        <row r="1029">
          <cell r="A1029" t="str">
            <v>RHES-SHCONBR</v>
          </cell>
          <cell r="B1029" t="str">
            <v>VAR_fin</v>
          </cell>
          <cell r="C1029" t="str">
            <v>CON</v>
          </cell>
          <cell r="F1029">
            <v>3.1602023162266965E-5</v>
          </cell>
          <cell r="G1029">
            <v>2.6319916979774847E-5</v>
          </cell>
          <cell r="H1029">
            <v>4.8581454470418914E-5</v>
          </cell>
          <cell r="I1029">
            <v>4.9293926026478938E-5</v>
          </cell>
          <cell r="J1029">
            <v>4.9594723873747212E-5</v>
          </cell>
          <cell r="K1029">
            <v>1.1244536530013163E-4</v>
          </cell>
          <cell r="L1029">
            <v>1.086554817774487E-4</v>
          </cell>
          <cell r="M1029">
            <v>1.3887724681889898E-4</v>
          </cell>
          <cell r="N1029">
            <v>4.80310670469029E-4</v>
          </cell>
          <cell r="O1029">
            <v>2.4357001021099066E-4</v>
          </cell>
        </row>
        <row r="1030">
          <cell r="A1030" t="str">
            <v>RHES-SHCONBR</v>
          </cell>
          <cell r="B1030" t="str">
            <v>VAR_ncap</v>
          </cell>
          <cell r="C1030" t="str">
            <v>-</v>
          </cell>
          <cell r="F1030">
            <v>1.9684554903293501E-6</v>
          </cell>
          <cell r="G1030">
            <v>2.8635893897299801E-8</v>
          </cell>
          <cell r="H1030">
            <v>1.6509074708837501E-6</v>
          </cell>
          <cell r="I1030">
            <v>3.4466922709181699E-8</v>
          </cell>
          <cell r="J1030">
            <v>3.0224555023158101E-8</v>
          </cell>
          <cell r="K1030">
            <v>4.7316656490080902E-6</v>
          </cell>
          <cell r="L1030">
            <v>1.9338454957203299E-7</v>
          </cell>
          <cell r="M1030">
            <v>2.6752453709788599E-6</v>
          </cell>
          <cell r="N1030">
            <v>2.8136050338549501E-5</v>
          </cell>
          <cell r="O1030">
            <v>2.5733822820719799E-8</v>
          </cell>
        </row>
        <row r="1031">
          <cell r="A1031" t="str">
            <v>RHES-SHCONBR</v>
          </cell>
          <cell r="B1031" t="str">
            <v>VAR_cap</v>
          </cell>
          <cell r="C1031" t="str">
            <v>-</v>
          </cell>
          <cell r="F1031">
            <v>1.9684554903293501E-6</v>
          </cell>
          <cell r="G1031">
            <v>1.9970913842266499E-6</v>
          </cell>
          <cell r="H1031">
            <v>3.6479988551104E-6</v>
          </cell>
          <cell r="I1031">
            <v>3.6824657778195901E-6</v>
          </cell>
          <cell r="J1031">
            <v>3.7126903328427399E-6</v>
          </cell>
          <cell r="K1031">
            <v>8.3667865438700528E-6</v>
          </cell>
          <cell r="L1031">
            <v>8.6377405314228601E-6</v>
          </cell>
          <cell r="M1031">
            <v>1.1211333752484979E-5</v>
          </cell>
          <cell r="N1031">
            <v>3.94490362409512E-5</v>
          </cell>
          <cell r="O1031">
            <v>3.9474770063771899E-5</v>
          </cell>
        </row>
        <row r="1032">
          <cell r="A1032" t="str">
            <v>RHSA-WHSOLBR</v>
          </cell>
          <cell r="B1032" t="str">
            <v>VAR_fout</v>
          </cell>
          <cell r="C1032" t="str">
            <v>RHSA-WHASOL</v>
          </cell>
          <cell r="D1032">
            <v>1.721488024659851</v>
          </cell>
          <cell r="E1032">
            <v>1.986719260710051</v>
          </cell>
          <cell r="F1032">
            <v>1.9476146890495025</v>
          </cell>
          <cell r="G1032">
            <v>1.5102566296051652</v>
          </cell>
          <cell r="H1032">
            <v>1.0056914131360621</v>
          </cell>
          <cell r="I1032">
            <v>0.98951772562455387</v>
          </cell>
          <cell r="J1032">
            <v>1.0152718167702297</v>
          </cell>
          <cell r="K1032">
            <v>3.0638539825226059</v>
          </cell>
          <cell r="L1032">
            <v>3.0638213630855051</v>
          </cell>
          <cell r="M1032">
            <v>3.0168959788336083</v>
          </cell>
          <cell r="N1032">
            <v>3.0638086396845345</v>
          </cell>
          <cell r="O1032">
            <v>2.444449243097</v>
          </cell>
        </row>
        <row r="1033">
          <cell r="A1033" t="str">
            <v>RHSA-WHSOLBR</v>
          </cell>
          <cell r="B1033" t="str">
            <v>VAR_fin</v>
          </cell>
          <cell r="C1033" t="str">
            <v>SOL</v>
          </cell>
          <cell r="D1033">
            <v>1.721488024659851</v>
          </cell>
          <cell r="E1033">
            <v>1.986719260710051</v>
          </cell>
          <cell r="F1033">
            <v>1.9476146890495025</v>
          </cell>
          <cell r="G1033">
            <v>1.5102566296051652</v>
          </cell>
          <cell r="H1033">
            <v>1.0056914131360621</v>
          </cell>
          <cell r="I1033">
            <v>0.98951772562455387</v>
          </cell>
          <cell r="J1033">
            <v>1.0152718167702297</v>
          </cell>
          <cell r="K1033">
            <v>3.0638539825226059</v>
          </cell>
          <cell r="L1033">
            <v>3.0638213630855051</v>
          </cell>
          <cell r="M1033">
            <v>3.0168959788336083</v>
          </cell>
          <cell r="N1033">
            <v>3.0638086396845345</v>
          </cell>
          <cell r="O1033">
            <v>2.444449243097</v>
          </cell>
        </row>
        <row r="1034">
          <cell r="A1034" t="str">
            <v>RHSA-WHSOLBR</v>
          </cell>
          <cell r="B1034" t="str">
            <v>VAR_fin</v>
          </cell>
          <cell r="C1034" t="str">
            <v>RHSASOLBRC</v>
          </cell>
          <cell r="D1034">
            <v>1.721488024659851</v>
          </cell>
          <cell r="E1034">
            <v>1.986719260710051</v>
          </cell>
          <cell r="F1034">
            <v>1.9476146890495025</v>
          </cell>
          <cell r="G1034">
            <v>1.5102566296051652</v>
          </cell>
          <cell r="H1034">
            <v>1.0056914131360621</v>
          </cell>
          <cell r="I1034">
            <v>0.98951772562455387</v>
          </cell>
          <cell r="J1034">
            <v>1.0152718167702297</v>
          </cell>
          <cell r="K1034">
            <v>3.0638539825226059</v>
          </cell>
          <cell r="L1034">
            <v>3.0638213630855051</v>
          </cell>
          <cell r="M1034">
            <v>3.0168959788336083</v>
          </cell>
          <cell r="N1034">
            <v>3.0638086396845345</v>
          </cell>
          <cell r="O1034">
            <v>2.444449243097</v>
          </cell>
        </row>
        <row r="1035">
          <cell r="A1035" t="str">
            <v>RHSA-WHSOLBR</v>
          </cell>
          <cell r="B1035" t="str">
            <v>VAR_ncap</v>
          </cell>
          <cell r="C1035" t="str">
            <v>-</v>
          </cell>
          <cell r="E1035">
            <v>8.2550001054421798E-2</v>
          </cell>
          <cell r="F1035">
            <v>2.15512716351619E-7</v>
          </cell>
          <cell r="G1035">
            <v>8.6386350084690298E-7</v>
          </cell>
          <cell r="H1035">
            <v>9.4875439259067704E-2</v>
          </cell>
          <cell r="I1035">
            <v>4.8889969344445103E-2</v>
          </cell>
          <cell r="J1035">
            <v>3.7564759695890401E-3</v>
          </cell>
          <cell r="K1035">
            <v>0.41292477090509599</v>
          </cell>
          <cell r="L1035">
            <v>2.4835671179378099E-2</v>
          </cell>
          <cell r="M1035">
            <v>5.41214147778047E-4</v>
          </cell>
          <cell r="N1035">
            <v>0.35446304621428998</v>
          </cell>
          <cell r="O1035">
            <v>3.9950507678465299E-4</v>
          </cell>
        </row>
        <row r="1036">
          <cell r="A1036" t="str">
            <v>RHSA-WHSOLBR</v>
          </cell>
          <cell r="B1036" t="str">
            <v>VAR_cap</v>
          </cell>
          <cell r="C1036" t="str">
            <v>-</v>
          </cell>
          <cell r="D1036">
            <v>0.25000991745774798</v>
          </cell>
          <cell r="E1036">
            <v>0.33255991851216976</v>
          </cell>
          <cell r="F1036">
            <v>0.33256013402488616</v>
          </cell>
          <cell r="G1036">
            <v>0.332560997888387</v>
          </cell>
          <cell r="H1036">
            <v>0.20200670057468439</v>
          </cell>
          <cell r="I1036">
            <v>0.14376615337670601</v>
          </cell>
          <cell r="J1036">
            <v>0.147521884573102</v>
          </cell>
          <cell r="K1036">
            <v>0.465571216219131</v>
          </cell>
          <cell r="L1036">
            <v>0.44853134531910099</v>
          </cell>
          <cell r="M1036">
            <v>0.43830165623225198</v>
          </cell>
          <cell r="N1036">
            <v>0.44510471335354301</v>
          </cell>
          <cell r="O1036">
            <v>0.35540376543885299</v>
          </cell>
        </row>
        <row r="1037">
          <cell r="A1037" t="str">
            <v>SCOM-SHCONBR</v>
          </cell>
          <cell r="B1037" t="str">
            <v>VAR_ncap</v>
          </cell>
          <cell r="C1037" t="str">
            <v>-</v>
          </cell>
          <cell r="O1037">
            <v>1.3812818589125101E-8</v>
          </cell>
        </row>
        <row r="1038">
          <cell r="A1038" t="str">
            <v>SCOM-SHCONBR</v>
          </cell>
          <cell r="B1038" t="str">
            <v>VAR_cap</v>
          </cell>
          <cell r="C1038" t="str">
            <v>-</v>
          </cell>
          <cell r="E1038">
            <v>-2.5344541914954801E-8</v>
          </cell>
          <cell r="F1038">
            <v>-4.3113267476525899E-8</v>
          </cell>
          <cell r="G1038">
            <v>-7.5479698594375395E-8</v>
          </cell>
          <cell r="I1038">
            <v>-6.1789631515457596E-8</v>
          </cell>
          <cell r="J1038">
            <v>-2.06189828937307E-7</v>
          </cell>
          <cell r="K1038">
            <v>-2.2732437527861099E-7</v>
          </cell>
          <cell r="M1038">
            <v>-2.6083717351373E-7</v>
          </cell>
          <cell r="N1038">
            <v>-2.3997499995265602E-7</v>
          </cell>
          <cell r="O1038">
            <v>1.3812818589125101E-8</v>
          </cell>
        </row>
        <row r="1039">
          <cell r="A1039" t="str">
            <v>RHES-SHSOLBR</v>
          </cell>
          <cell r="B1039" t="str">
            <v>VAR_fout</v>
          </cell>
          <cell r="C1039" t="str">
            <v>RHES-SHASOL</v>
          </cell>
          <cell r="D1039">
            <v>0.37732610756439694</v>
          </cell>
          <cell r="E1039">
            <v>0.43546123078453935</v>
          </cell>
          <cell r="F1039">
            <v>0.43537314283962697</v>
          </cell>
          <cell r="G1039">
            <v>0.34656206344081764</v>
          </cell>
          <cell r="H1039">
            <v>0.33551148309313872</v>
          </cell>
          <cell r="I1039">
            <v>0.3506453676208543</v>
          </cell>
          <cell r="J1039">
            <v>0.34970658436315771</v>
          </cell>
          <cell r="K1039">
            <v>0.99617924290374738</v>
          </cell>
          <cell r="L1039">
            <v>0.95834639304470337</v>
          </cell>
          <cell r="M1039">
            <v>0.93776592302327277</v>
          </cell>
          <cell r="N1039">
            <v>0.978784915536556</v>
          </cell>
          <cell r="O1039">
            <v>0.88818237389193555</v>
          </cell>
        </row>
        <row r="1040">
          <cell r="A1040" t="str">
            <v>RHES-SHSOLBR</v>
          </cell>
          <cell r="B1040" t="str">
            <v>VAR_fin</v>
          </cell>
          <cell r="C1040" t="str">
            <v>SOL</v>
          </cell>
          <cell r="D1040">
            <v>0.37732610756439694</v>
          </cell>
          <cell r="E1040">
            <v>0.43546123078453935</v>
          </cell>
          <cell r="F1040">
            <v>0.43537314283962697</v>
          </cell>
          <cell r="G1040">
            <v>0.34656206344081764</v>
          </cell>
          <cell r="H1040">
            <v>0.33551148309313872</v>
          </cell>
          <cell r="I1040">
            <v>0.3506453676208543</v>
          </cell>
          <cell r="J1040">
            <v>0.34970658436315771</v>
          </cell>
          <cell r="K1040">
            <v>0.99617924290374738</v>
          </cell>
          <cell r="L1040">
            <v>0.95834639304470337</v>
          </cell>
          <cell r="M1040">
            <v>0.93776592302327277</v>
          </cell>
          <cell r="N1040">
            <v>0.978784915536556</v>
          </cell>
          <cell r="O1040">
            <v>0.88818237389193555</v>
          </cell>
        </row>
        <row r="1041">
          <cell r="A1041" t="str">
            <v>RHES-SHSOLBR</v>
          </cell>
          <cell r="B1041" t="str">
            <v>VAR_ncap</v>
          </cell>
          <cell r="C1041" t="str">
            <v>-</v>
          </cell>
          <cell r="E1041">
            <v>8.4449500908704896E-3</v>
          </cell>
          <cell r="F1041">
            <v>4.50761733830485E-8</v>
          </cell>
          <cell r="G1041">
            <v>8.5133813843922004E-8</v>
          </cell>
          <cell r="H1041">
            <v>4.2661670269889103E-2</v>
          </cell>
          <cell r="I1041">
            <v>1.6559886021489501E-2</v>
          </cell>
          <cell r="J1041">
            <v>2.66112692574789E-7</v>
          </cell>
          <cell r="K1041">
            <v>0.17894685797917001</v>
          </cell>
          <cell r="L1041">
            <v>7.7187480132995898E-3</v>
          </cell>
          <cell r="M1041">
            <v>1.69697646282636E-6</v>
          </cell>
          <cell r="N1041">
            <v>0.16098802716091101</v>
          </cell>
          <cell r="O1041">
            <v>3.05694230790487E-2</v>
          </cell>
        </row>
        <row r="1042">
          <cell r="A1042" t="str">
            <v>RHES-SHSOLBR</v>
          </cell>
          <cell r="B1042" t="str">
            <v>VAR_cap</v>
          </cell>
          <cell r="C1042" t="str">
            <v>-</v>
          </cell>
          <cell r="D1042">
            <v>5.4798678617278197E-2</v>
          </cell>
          <cell r="E1042">
            <v>6.3243628708148689E-2</v>
          </cell>
          <cell r="F1042">
            <v>6.3243673784322066E-2</v>
          </cell>
          <cell r="G1042">
            <v>6.3243758918135912E-2</v>
          </cell>
          <cell r="H1042">
            <v>6.11997070576768E-2</v>
          </cell>
          <cell r="I1042">
            <v>5.9221634694610101E-2</v>
          </cell>
          <cell r="J1042">
            <v>5.92218224040712E-2</v>
          </cell>
          <cell r="K1042">
            <v>0.195507010113353</v>
          </cell>
          <cell r="L1042">
            <v>0.18921033086325301</v>
          </cell>
          <cell r="M1042">
            <v>0.186667302968933</v>
          </cell>
          <cell r="N1042">
            <v>0.197956935004936</v>
          </cell>
          <cell r="O1042">
            <v>0.191559147216422</v>
          </cell>
        </row>
        <row r="1043">
          <cell r="A1043" t="str">
            <v>SCOM-SHSOLBR</v>
          </cell>
          <cell r="B1043" t="str">
            <v>VAR_fout</v>
          </cell>
          <cell r="C1043" t="str">
            <v>SCOM-SHASOL</v>
          </cell>
          <cell r="D1043">
            <v>0.62699352435626998</v>
          </cell>
          <cell r="E1043">
            <v>0.68733233533413918</v>
          </cell>
          <cell r="F1043">
            <v>0.68724568738744629</v>
          </cell>
          <cell r="G1043">
            <v>0.68855592679833799</v>
          </cell>
          <cell r="H1043">
            <v>2.098208616757907</v>
          </cell>
          <cell r="I1043">
            <v>3.7290266431894117</v>
          </cell>
          <cell r="J1043">
            <v>3.5950262248602329</v>
          </cell>
          <cell r="K1043">
            <v>3.693173106325033</v>
          </cell>
          <cell r="L1043">
            <v>3.7894274391335387</v>
          </cell>
          <cell r="M1043">
            <v>3.7892036846633377</v>
          </cell>
          <cell r="N1043">
            <v>3.7890324051687259</v>
          </cell>
          <cell r="O1043">
            <v>3.7537127088675972</v>
          </cell>
        </row>
        <row r="1044">
          <cell r="A1044" t="str">
            <v>SCOM-SHSOLBR</v>
          </cell>
          <cell r="B1044" t="str">
            <v>VAR_fin</v>
          </cell>
          <cell r="C1044" t="str">
            <v>SOL</v>
          </cell>
          <cell r="D1044">
            <v>0.62699352435626998</v>
          </cell>
          <cell r="E1044">
            <v>0.68733233533413918</v>
          </cell>
          <cell r="F1044">
            <v>0.68724568738744629</v>
          </cell>
          <cell r="G1044">
            <v>0.68855592679833799</v>
          </cell>
          <cell r="H1044">
            <v>2.098208616757907</v>
          </cell>
          <cell r="I1044">
            <v>3.7290266431894117</v>
          </cell>
          <cell r="J1044">
            <v>3.5950262248602329</v>
          </cell>
          <cell r="K1044">
            <v>3.693173106325033</v>
          </cell>
          <cell r="L1044">
            <v>3.7894274391335387</v>
          </cell>
          <cell r="M1044">
            <v>3.7892036846633377</v>
          </cell>
          <cell r="N1044">
            <v>3.7890324051687259</v>
          </cell>
          <cell r="O1044">
            <v>3.7537127088675972</v>
          </cell>
        </row>
        <row r="1045">
          <cell r="A1045" t="str">
            <v>SCOM-SHSOLBR</v>
          </cell>
          <cell r="B1045" t="str">
            <v>VAR_ncap</v>
          </cell>
          <cell r="C1045" t="str">
            <v>-</v>
          </cell>
          <cell r="D1045">
            <v>7.5178120001051199E-6</v>
          </cell>
          <cell r="E1045">
            <v>8.7614355822731704E-3</v>
          </cell>
          <cell r="F1045">
            <v>7.0172273033006901E-7</v>
          </cell>
          <cell r="G1045">
            <v>1.7972728833577599E-4</v>
          </cell>
          <cell r="H1045">
            <v>0.27657961888579602</v>
          </cell>
          <cell r="I1045">
            <v>0.26485639512555398</v>
          </cell>
          <cell r="J1045">
            <v>8.92223384180197E-3</v>
          </cell>
          <cell r="K1045">
            <v>0.27657947973907099</v>
          </cell>
          <cell r="L1045">
            <v>0.225342095878732</v>
          </cell>
          <cell r="M1045">
            <v>4.8436289524429701E-2</v>
          </cell>
          <cell r="N1045">
            <v>0.29902751258532601</v>
          </cell>
          <cell r="O1045">
            <v>0.20289374626808199</v>
          </cell>
        </row>
        <row r="1046">
          <cell r="A1046" t="str">
            <v>SCOM-SHSOLBR</v>
          </cell>
          <cell r="B1046" t="str">
            <v>VAR_cap</v>
          </cell>
          <cell r="C1046" t="str">
            <v>-</v>
          </cell>
          <cell r="D1046">
            <v>9.1065111288079606E-2</v>
          </cell>
          <cell r="E1046">
            <v>9.9826546870352778E-2</v>
          </cell>
          <cell r="F1046">
            <v>9.9827248593083118E-2</v>
          </cell>
          <cell r="G1046">
            <v>0.10000697588141888</v>
          </cell>
          <cell r="H1046">
            <v>0.304865241597856</v>
          </cell>
          <cell r="I1046">
            <v>0.54158169610715801</v>
          </cell>
          <cell r="J1046">
            <v>0.55035824785315202</v>
          </cell>
          <cell r="K1046">
            <v>0.55035810870642699</v>
          </cell>
          <cell r="L1046">
            <v>0.55035791943312695</v>
          </cell>
          <cell r="M1046">
            <v>0.55035786514223295</v>
          </cell>
          <cell r="N1046">
            <v>0.55035765796999803</v>
          </cell>
          <cell r="O1046">
            <v>0.55035754837783701</v>
          </cell>
        </row>
        <row r="1047">
          <cell r="A1047" t="str">
            <v>RHEM-SHSTG-ELCHP</v>
          </cell>
          <cell r="B1047" t="str">
            <v>VAR_fout</v>
          </cell>
          <cell r="C1047" t="str">
            <v>RHEM-SHAELCH</v>
          </cell>
          <cell r="D1047">
            <v>2.1266588761574909E-7</v>
          </cell>
          <cell r="E1047">
            <v>2.5905666682863102E-7</v>
          </cell>
          <cell r="F1047">
            <v>1.7682759419560476</v>
          </cell>
          <cell r="G1047">
            <v>2.4073295740692759</v>
          </cell>
          <cell r="H1047">
            <v>4.1253229567551575</v>
          </cell>
          <cell r="I1047">
            <v>4.6346715368503828</v>
          </cell>
          <cell r="J1047">
            <v>4.747389460296187</v>
          </cell>
          <cell r="K1047">
            <v>4.5769432306598921</v>
          </cell>
          <cell r="L1047">
            <v>4.5716627119019178</v>
          </cell>
          <cell r="M1047">
            <v>4.9073009253228825</v>
          </cell>
          <cell r="N1047">
            <v>4.6972441634827184</v>
          </cell>
          <cell r="O1047">
            <v>5.4549233417231617</v>
          </cell>
        </row>
        <row r="1048">
          <cell r="A1048" t="str">
            <v>RHEM-SHSTG-ELCHP</v>
          </cell>
          <cell r="B1048" t="str">
            <v>VAR_fin</v>
          </cell>
          <cell r="C1048" t="str">
            <v>RHEM-SHAELCH</v>
          </cell>
          <cell r="D1048">
            <v>3.1138071004125316E-7</v>
          </cell>
          <cell r="E1048">
            <v>3.2846380954837698E-7</v>
          </cell>
          <cell r="F1048">
            <v>1.7683679785368323</v>
          </cell>
          <cell r="G1048">
            <v>2.4074328174847328</v>
          </cell>
          <cell r="H1048">
            <v>4.125479825628843</v>
          </cell>
          <cell r="I1048">
            <v>4.6348393162915693</v>
          </cell>
          <cell r="J1048">
            <v>4.7476142102163816</v>
          </cell>
          <cell r="K1048">
            <v>4.5770963925988282</v>
          </cell>
          <cell r="L1048">
            <v>4.571814012358919</v>
          </cell>
          <cell r="M1048">
            <v>4.9074848797798998</v>
          </cell>
          <cell r="N1048">
            <v>4.6973987795080845</v>
          </cell>
          <cell r="O1048">
            <v>5.4551446857817636</v>
          </cell>
        </row>
        <row r="1049">
          <cell r="A1049" t="str">
            <v>RHEM-SHSTG-ELCHP</v>
          </cell>
          <cell r="B1049" t="str">
            <v>VAR_ncap</v>
          </cell>
          <cell r="C1049" t="str">
            <v>-</v>
          </cell>
          <cell r="D1049">
            <v>2.6691083215125799E-3</v>
          </cell>
          <cell r="E1049">
            <v>0.19098508117307</v>
          </cell>
          <cell r="F1049">
            <v>1.66764318583612E-5</v>
          </cell>
          <cell r="G1049">
            <v>8.5704777444515698E-2</v>
          </cell>
          <cell r="H1049">
            <v>0.21225324164253601</v>
          </cell>
          <cell r="I1049">
            <v>0.13163188584430899</v>
          </cell>
          <cell r="J1049">
            <v>0.117822816494958</v>
          </cell>
          <cell r="K1049">
            <v>0.28262192558497201</v>
          </cell>
          <cell r="L1049">
            <v>0.12985741954197999</v>
          </cell>
          <cell r="M1049">
            <v>0.12243851858929</v>
          </cell>
          <cell r="N1049">
            <v>0.27378450547301902</v>
          </cell>
          <cell r="O1049">
            <v>0.13775908253794</v>
          </cell>
        </row>
        <row r="1050">
          <cell r="A1050" t="str">
            <v>RHEM-SHSTG-ELCHP</v>
          </cell>
          <cell r="B1050" t="str">
            <v>VAR_cap</v>
          </cell>
          <cell r="C1050" t="str">
            <v>-</v>
          </cell>
          <cell r="D1050">
            <v>2.6691083215125799E-3</v>
          </cell>
          <cell r="E1050">
            <v>0.19365041757635909</v>
          </cell>
          <cell r="F1050">
            <v>0.19365191565352091</v>
          </cell>
          <cell r="G1050">
            <v>0.27934934874422868</v>
          </cell>
          <cell r="H1050">
            <v>0.39647188524434901</v>
          </cell>
          <cell r="I1050">
            <v>0.41326455626501107</v>
          </cell>
          <cell r="J1050">
            <v>0.46168391709973616</v>
          </cell>
          <cell r="K1050">
            <v>0.53200590501123846</v>
          </cell>
          <cell r="L1050">
            <v>0.53480453863033905</v>
          </cell>
          <cell r="M1050">
            <v>0.53480196528788859</v>
          </cell>
          <cell r="N1050">
            <v>0.53480286308965452</v>
          </cell>
          <cell r="O1050">
            <v>0.53385499234063183</v>
          </cell>
        </row>
        <row r="1051">
          <cell r="A1051" t="str">
            <v>ITOT-SWHELCBR</v>
          </cell>
          <cell r="B1051" t="str">
            <v>VAR_fout</v>
          </cell>
          <cell r="C1051" t="str">
            <v>ITOT-SWHAELC</v>
          </cell>
          <cell r="D1051">
            <v>9.8138896752775366</v>
          </cell>
          <cell r="E1051">
            <v>10.335082771053173</v>
          </cell>
          <cell r="F1051">
            <v>10.335209178634289</v>
          </cell>
          <cell r="G1051">
            <v>11.131340191874525</v>
          </cell>
          <cell r="H1051">
            <v>11.131340455172616</v>
          </cell>
          <cell r="I1051">
            <v>11.131340654101107</v>
          </cell>
          <cell r="J1051">
            <v>11.131340807044252</v>
          </cell>
          <cell r="K1051">
            <v>15.342476479565264</v>
          </cell>
          <cell r="L1051">
            <v>15.342483284354243</v>
          </cell>
          <cell r="M1051">
            <v>15.342954523114374</v>
          </cell>
          <cell r="N1051">
            <v>15.342954338193898</v>
          </cell>
          <cell r="O1051">
            <v>15.342959976234555</v>
          </cell>
        </row>
        <row r="1052">
          <cell r="A1052" t="str">
            <v>ITOT-SWHELCBR</v>
          </cell>
          <cell r="B1052" t="str">
            <v>VAR_fin</v>
          </cell>
          <cell r="C1052" t="str">
            <v>ITOT_ELC</v>
          </cell>
          <cell r="D1052">
            <v>11.646938013123007</v>
          </cell>
          <cell r="E1052">
            <v>12.258977743999667</v>
          </cell>
          <cell r="F1052">
            <v>12.249386964304579</v>
          </cell>
          <cell r="G1052">
            <v>13.175520824182382</v>
          </cell>
          <cell r="H1052">
            <v>13.158119133161039</v>
          </cell>
          <cell r="I1052">
            <v>13.140763273227785</v>
          </cell>
          <cell r="J1052">
            <v>13.123453084936751</v>
          </cell>
          <cell r="K1052">
            <v>18.064435240433767</v>
          </cell>
          <cell r="L1052">
            <v>18.064443252482551</v>
          </cell>
          <cell r="M1052">
            <v>18.064998095247098</v>
          </cell>
          <cell r="N1052">
            <v>18.064997877519303</v>
          </cell>
          <cell r="O1052">
            <v>18.065004515823105</v>
          </cell>
        </row>
        <row r="1053">
          <cell r="A1053" t="str">
            <v>ITOT-SWHELCBR</v>
          </cell>
          <cell r="B1053" t="str">
            <v>VAR_ncap</v>
          </cell>
          <cell r="C1053" t="str">
            <v>-</v>
          </cell>
          <cell r="E1053">
            <v>0.163646581345151</v>
          </cell>
          <cell r="F1053">
            <v>9.1074528384434394E-5</v>
          </cell>
          <cell r="G1053">
            <v>0.11746869085181499</v>
          </cell>
          <cell r="H1053">
            <v>0.80282693369533098</v>
          </cell>
          <cell r="I1053">
            <v>0.24243786790632599</v>
          </cell>
          <cell r="J1053">
            <v>9.8877530901234204E-2</v>
          </cell>
          <cell r="K1053">
            <v>1.0445624615826601</v>
          </cell>
          <cell r="L1053">
            <v>0.312268985753135</v>
          </cell>
          <cell r="M1053">
            <v>8.4292923677544193E-2</v>
          </cell>
          <cell r="N1053">
            <v>0.96933167378406204</v>
          </cell>
          <cell r="O1053">
            <v>0.35970452304761902</v>
          </cell>
        </row>
        <row r="1054">
          <cell r="A1054" t="str">
            <v>ITOT-SWHELCBR</v>
          </cell>
          <cell r="B1054" t="str">
            <v>VAR_cap</v>
          </cell>
          <cell r="C1054" t="str">
            <v>-</v>
          </cell>
          <cell r="D1054">
            <v>0.55644997413134401</v>
          </cell>
          <cell r="E1054">
            <v>0.72009533682808413</v>
          </cell>
          <cell r="F1054">
            <v>0.7201830400003012</v>
          </cell>
          <cell r="G1054">
            <v>0.83764601584078724</v>
          </cell>
          <cell r="H1054">
            <v>1.1485145932480636</v>
          </cell>
          <cell r="I1054">
            <v>1.1403919120481607</v>
          </cell>
          <cell r="J1054">
            <v>1.1441338857902832</v>
          </cell>
          <cell r="K1054">
            <v>1.3858639532882335</v>
          </cell>
          <cell r="L1054">
            <v>1.4798440248108615</v>
          </cell>
          <cell r="M1054">
            <v>1.4411090815483327</v>
          </cell>
          <cell r="N1054">
            <v>1.4518920784513341</v>
          </cell>
          <cell r="O1054">
            <v>1.4133123050780856</v>
          </cell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17.229536256322429</v>
          </cell>
          <cell r="K4">
            <v>17.363423406403736</v>
          </cell>
          <cell r="L4">
            <v>31.40132642388598</v>
          </cell>
          <cell r="M4">
            <v>54.875843312980088</v>
          </cell>
          <cell r="N4">
            <v>77.435299515262628</v>
          </cell>
          <cell r="O4">
            <v>128.8419910653794</v>
          </cell>
          <cell r="P4">
            <v>159.21195454148184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9.9223982373535437E-3</v>
          </cell>
          <cell r="K5">
            <v>2.5447198736521119E-2</v>
          </cell>
          <cell r="L5">
            <v>11.01234069661699</v>
          </cell>
          <cell r="M5">
            <v>45.722643201870646</v>
          </cell>
          <cell r="N5">
            <v>70.020616127421505</v>
          </cell>
          <cell r="O5">
            <v>121.52666771740378</v>
          </cell>
          <cell r="P5">
            <v>152.9277990467649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16.867372481056144</v>
          </cell>
          <cell r="K6">
            <v>16.88387797232431</v>
          </cell>
          <cell r="L6">
            <v>20.361258077314051</v>
          </cell>
          <cell r="M6">
            <v>9.1263134746525658</v>
          </cell>
          <cell r="N6">
            <v>7.3831132373173407</v>
          </cell>
          <cell r="O6">
            <v>7.286042538131233</v>
          </cell>
          <cell r="P6">
            <v>6.2263372072855434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0.3522413770289109</v>
          </cell>
          <cell r="K7">
            <v>0.45409823534290128</v>
          </cell>
          <cell r="L7">
            <v>2.7727649954940349E-2</v>
          </cell>
          <cell r="M7">
            <v>2.6886636456906175E-2</v>
          </cell>
          <cell r="N7">
            <v>3.1570150523864492E-2</v>
          </cell>
          <cell r="O7">
            <v>2.9280809844512173E-2</v>
          </cell>
          <cell r="P7">
            <v>5.7818287431369138E-2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-86.268477520552068</v>
          </cell>
          <cell r="K8">
            <v>-44.33275870468475</v>
          </cell>
          <cell r="L8">
            <v>-49.068265306561642</v>
          </cell>
          <cell r="M8">
            <v>-61.351062710884449</v>
          </cell>
          <cell r="N8">
            <v>-74.713000901315226</v>
          </cell>
          <cell r="O8">
            <v>-78.772289794326454</v>
          </cell>
          <cell r="P8">
            <v>-87.634291013788115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535.33617111921887</v>
          </cell>
          <cell r="K9">
            <v>1096.6314749032872</v>
          </cell>
          <cell r="L9">
            <v>1140.9250279543892</v>
          </cell>
          <cell r="M9">
            <v>1140.9250563033552</v>
          </cell>
          <cell r="N9">
            <v>1140.9250082730268</v>
          </cell>
          <cell r="O9">
            <v>1140.9249537614394</v>
          </cell>
          <cell r="P9">
            <v>1140.925005085722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1.8259973861184064E-4</v>
          </cell>
          <cell r="L10">
            <v>5.1840736841190218E-3</v>
          </cell>
          <cell r="M10">
            <v>0.40884951741312614</v>
          </cell>
          <cell r="N10">
            <v>0.62027173730061469</v>
          </cell>
          <cell r="O10">
            <v>0.6317802338453542</v>
          </cell>
          <cell r="P10">
            <v>0.80236472652873725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597.15537503489804</v>
          </cell>
          <cell r="K11">
            <v>1132.5291338745515</v>
          </cell>
          <cell r="L11">
            <v>1088.6109654866971</v>
          </cell>
          <cell r="M11">
            <v>1088.6109352779793</v>
          </cell>
          <cell r="N11">
            <v>1088.6109721169951</v>
          </cell>
          <cell r="O11">
            <v>1088.6108716014608</v>
          </cell>
          <cell r="P11">
            <v>1088.6109603192217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137.37426016040899</v>
          </cell>
          <cell r="K12">
            <v>754.0527772728758</v>
          </cell>
          <cell r="L12">
            <v>715.15556525915315</v>
          </cell>
          <cell r="M12">
            <v>715.14175572736895</v>
          </cell>
          <cell r="N12">
            <v>715.16526120051742</v>
          </cell>
          <cell r="O12">
            <v>715.1372883112972</v>
          </cell>
          <cell r="P12">
            <v>715.19363079136428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0.22051569171567795</v>
          </cell>
          <cell r="K13">
            <v>37.910339326730991</v>
          </cell>
          <cell r="L13">
            <v>38.00076543398901</v>
          </cell>
          <cell r="M13">
            <v>35.521076054701574</v>
          </cell>
          <cell r="N13">
            <v>32.237777099795288</v>
          </cell>
          <cell r="O13">
            <v>37.998771290466713</v>
          </cell>
          <cell r="P13">
            <v>38.002563421569789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1.7751776108595253E-3</v>
          </cell>
          <cell r="K14">
            <v>2.3991767538564857E-3</v>
          </cell>
          <cell r="L14">
            <v>1.1859646633610652E-2</v>
          </cell>
          <cell r="M14">
            <v>1.2068185832555929E-2</v>
          </cell>
          <cell r="N14">
            <v>9.5036412601407841E-3</v>
          </cell>
          <cell r="O14">
            <v>1.0809361015769754E-2</v>
          </cell>
          <cell r="P14">
            <v>1.3294669982164347E-2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569.12105118442014</v>
          </cell>
          <cell r="K15">
            <v>1074.4222513315701</v>
          </cell>
          <cell r="L15">
            <v>1244.5038957833053</v>
          </cell>
          <cell r="M15">
            <v>1239.3758120220205</v>
          </cell>
          <cell r="N15">
            <v>1244.5042960746084</v>
          </cell>
          <cell r="O15">
            <v>1241.7558875774814</v>
          </cell>
          <cell r="P15">
            <v>1244.5046634713683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6.0875624985085759E-2</v>
          </cell>
          <cell r="K16">
            <v>7.7537862602946168</v>
          </cell>
          <cell r="L16">
            <v>178.99013385201792</v>
          </cell>
          <cell r="M16">
            <v>179.67141192089659</v>
          </cell>
          <cell r="N16">
            <v>180.31737369441788</v>
          </cell>
          <cell r="O16">
            <v>180.26928694220913</v>
          </cell>
          <cell r="P16">
            <v>180.26826177388634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2.7268493466453339E-2</v>
          </cell>
          <cell r="K17">
            <v>1035.2911964381083</v>
          </cell>
          <cell r="L17">
            <v>1031.8763569962805</v>
          </cell>
          <cell r="M17">
            <v>1031.8772823305997</v>
          </cell>
          <cell r="N17">
            <v>1031.8781060031165</v>
          </cell>
          <cell r="O17">
            <v>1031.878355219942</v>
          </cell>
          <cell r="P17">
            <v>1031.8788841078212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320.71477425606298</v>
          </cell>
          <cell r="M18">
            <v>696.90308499336993</v>
          </cell>
          <cell r="N18">
            <v>812.05870481316981</v>
          </cell>
          <cell r="O18">
            <v>894.53753593930583</v>
          </cell>
          <cell r="P18">
            <v>1018.8608042075431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9.9622764271086323E-3</v>
          </cell>
          <cell r="K19">
            <v>1.3939071401280633E-2</v>
          </cell>
          <cell r="L19">
            <v>3.0032870447992421E-2</v>
          </cell>
          <cell r="M19">
            <v>3.1982585619811064E-2</v>
          </cell>
          <cell r="N19">
            <v>2.9918980030587627E-2</v>
          </cell>
          <cell r="O19">
            <v>3.0039161286664763E-2</v>
          </cell>
          <cell r="P19">
            <v>4.4174785631206297E-2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4.4228708321567677E-3</v>
          </cell>
          <cell r="M20">
            <v>4.9156346273140422E-3</v>
          </cell>
          <cell r="N20">
            <v>4.5154358344396336E-3</v>
          </cell>
          <cell r="O20">
            <v>5.6150602498097691E-3</v>
          </cell>
          <cell r="P20">
            <v>8.0811271460118957E-3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8.124082403106063E-4</v>
          </cell>
          <cell r="K21">
            <v>7.3444719943500567E-4</v>
          </cell>
          <cell r="L21">
            <v>1.8671200251145607E-3</v>
          </cell>
          <cell r="M21">
            <v>8.914457347842503E-4</v>
          </cell>
          <cell r="N21">
            <v>2.6416347696799998E-3</v>
          </cell>
          <cell r="O21">
            <v>1.1756964556623951E-3</v>
          </cell>
          <cell r="P21">
            <v>3.9911388419188567E-3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1.9786500818185114E-3</v>
          </cell>
          <cell r="K22">
            <v>3.4077135257032589E-3</v>
          </cell>
          <cell r="L22">
            <v>379.57709038858644</v>
          </cell>
          <cell r="M22">
            <v>539.4155184489905</v>
          </cell>
          <cell r="N22">
            <v>1658.2427313645221</v>
          </cell>
          <cell r="O22">
            <v>2269.0576244655076</v>
          </cell>
          <cell r="P22">
            <v>2840.8564747255355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8.0196328612902965E-3</v>
          </cell>
          <cell r="K23">
            <v>1.2372813691942933E-2</v>
          </cell>
          <cell r="L23">
            <v>509.17404809686701</v>
          </cell>
          <cell r="M23">
            <v>700.01235571182849</v>
          </cell>
          <cell r="N23">
            <v>604.36680275656829</v>
          </cell>
          <cell r="O23">
            <v>693.33981614502591</v>
          </cell>
          <cell r="P23">
            <v>693.18765774952931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1839.3110019066851</v>
          </cell>
          <cell r="K24">
            <v>5138.6156587099977</v>
          </cell>
          <cell r="L24">
            <v>6647.5723581625225</v>
          </cell>
          <cell r="M24">
            <v>7367.9063083173933</v>
          </cell>
          <cell r="N24">
            <v>8508.9644381191065</v>
          </cell>
          <cell r="O24">
            <v>9294.1823205755609</v>
          </cell>
          <cell r="P24">
            <v>9993.1515884856035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J25">
            <v>-87.598427873519299</v>
          </cell>
          <cell r="K25">
            <v>-45.892194994659683</v>
          </cell>
          <cell r="L25">
            <v>-50.138884371762025</v>
          </cell>
          <cell r="M25">
            <v>-62.287847275342784</v>
          </cell>
          <cell r="N25">
            <v>-75.985950796757962</v>
          </cell>
          <cell r="O25">
            <v>-79.933538617691738</v>
          </cell>
          <cell r="P25">
            <v>-88.533883157174628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833.3335166028379</v>
          </cell>
          <cell r="K26">
            <v>273.2026360276252</v>
          </cell>
          <cell r="L26">
            <v>308.97303771229622</v>
          </cell>
          <cell r="M26">
            <v>1005.8316506916264</v>
          </cell>
          <cell r="N26">
            <v>2124.330304497561</v>
          </cell>
          <cell r="O26">
            <v>2858.1413778141891</v>
          </cell>
          <cell r="P26">
            <v>3526.7396417340601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833.3335166028379</v>
          </cell>
          <cell r="K27">
            <v>273.2026360276252</v>
          </cell>
          <cell r="L27">
            <v>308.97303771229622</v>
          </cell>
          <cell r="M27">
            <v>1005.8316506916264</v>
          </cell>
          <cell r="N27">
            <v>2124.330304497561</v>
          </cell>
          <cell r="O27">
            <v>2858.1413778141891</v>
          </cell>
          <cell r="P27">
            <v>3526.7396417340601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-86.268477520552068</v>
          </cell>
          <cell r="K28">
            <v>-44.33275870468475</v>
          </cell>
          <cell r="L28">
            <v>-49.068265306561642</v>
          </cell>
          <cell r="M28">
            <v>-61.351062710884449</v>
          </cell>
          <cell r="N28">
            <v>-74.713000901315226</v>
          </cell>
          <cell r="O28">
            <v>-78.772289794326454</v>
          </cell>
          <cell r="P28">
            <v>-87.634291013788115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2.97361064354193E-2</v>
          </cell>
          <cell r="H29">
            <v>2.68810447689911E-2</v>
          </cell>
          <cell r="I29">
            <v>0.28827713099596602</v>
          </cell>
          <cell r="J29">
            <v>19.9068946366503</v>
          </cell>
          <cell r="K29">
            <v>19.094469621856401</v>
          </cell>
          <cell r="L29">
            <v>18.6908211531237</v>
          </cell>
          <cell r="M29">
            <v>0.11469199306349701</v>
          </cell>
          <cell r="N29">
            <v>2.5916065442472699E-2</v>
          </cell>
          <cell r="O29">
            <v>2.5752822775711701E-2</v>
          </cell>
          <cell r="P29">
            <v>2.5748870261840199E-2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2.3124278697369601E-2</v>
          </cell>
          <cell r="N30">
            <v>3.8774848577097502E-2</v>
          </cell>
          <cell r="O30">
            <v>3.85216106477426E-2</v>
          </cell>
          <cell r="P30">
            <v>7.9295136195177293E-2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3.1138686517287999</v>
          </cell>
          <cell r="F31">
            <v>0.27882316399384899</v>
          </cell>
          <cell r="G31">
            <v>0.97635249690611303</v>
          </cell>
          <cell r="H31">
            <v>0.56642445145192999</v>
          </cell>
          <cell r="I31">
            <v>0.57516279640543699</v>
          </cell>
          <cell r="J31">
            <v>0.34942443374501497</v>
          </cell>
          <cell r="M31">
            <v>0.141332585708347</v>
          </cell>
          <cell r="N31">
            <v>0.28023992162530098</v>
          </cell>
          <cell r="O31">
            <v>0.39597980655651199</v>
          </cell>
          <cell r="P31">
            <v>0.401539762431949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4.9090125965780898E-2</v>
          </cell>
          <cell r="N32">
            <v>9.6906438287885699E-2</v>
          </cell>
          <cell r="O32">
            <v>9.5089846173414996E-2</v>
          </cell>
          <cell r="P32">
            <v>0.18230970446536399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1127.9631138372999</v>
          </cell>
          <cell r="F33">
            <v>1119.0814881118099</v>
          </cell>
          <cell r="G33">
            <v>1134.2597190849699</v>
          </cell>
          <cell r="H33">
            <v>1134.25910916011</v>
          </cell>
          <cell r="I33">
            <v>1004.04258685051</v>
          </cell>
          <cell r="J33">
            <v>905.03556820843505</v>
          </cell>
          <cell r="K33">
            <v>884.18014004368899</v>
          </cell>
          <cell r="L33">
            <v>337.71796312099298</v>
          </cell>
          <cell r="M33">
            <v>243.96167194553101</v>
          </cell>
          <cell r="N33">
            <v>225.07179838039099</v>
          </cell>
          <cell r="O33">
            <v>225.071737409977</v>
          </cell>
          <cell r="P33">
            <v>171.52151946424701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3.01167335602976E-2</v>
          </cell>
          <cell r="H34">
            <v>3.8132329448307502E-2</v>
          </cell>
          <cell r="I34">
            <v>67.7848861158635</v>
          </cell>
          <cell r="J34">
            <v>138.96631485241201</v>
          </cell>
          <cell r="K34">
            <v>151.57802031493199</v>
          </cell>
          <cell r="L34">
            <v>65.097497518616194</v>
          </cell>
          <cell r="M34">
            <v>28.891332035167601</v>
          </cell>
          <cell r="N34">
            <v>26.077533249976501</v>
          </cell>
          <cell r="O34">
            <v>26.0773892453889</v>
          </cell>
          <cell r="P34">
            <v>26.077427958727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1928.7104691905199</v>
          </cell>
          <cell r="F35">
            <v>1522.1325383319299</v>
          </cell>
          <cell r="G35">
            <v>1525.4504602470699</v>
          </cell>
          <cell r="H35">
            <v>1318.2101963493701</v>
          </cell>
          <cell r="I35">
            <v>881.84028059617003</v>
          </cell>
          <cell r="J35">
            <v>584.26794141151095</v>
          </cell>
          <cell r="K35">
            <v>233.568280599134</v>
          </cell>
          <cell r="L35">
            <v>233.56821614062699</v>
          </cell>
          <cell r="M35">
            <v>233.567943537107</v>
          </cell>
          <cell r="N35">
            <v>119.750125606292</v>
          </cell>
          <cell r="O35">
            <v>119.749957959149</v>
          </cell>
          <cell r="P35">
            <v>4.5722178304739798E-2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2.0113269076755799E-2</v>
          </cell>
          <cell r="H36">
            <v>2.1821272106010099E-2</v>
          </cell>
          <cell r="I36">
            <v>150.28205441012301</v>
          </cell>
          <cell r="J36">
            <v>246.33307478067101</v>
          </cell>
          <cell r="K36">
            <v>239.846171156016</v>
          </cell>
          <cell r="L36">
            <v>95.860808722130997</v>
          </cell>
          <cell r="M36">
            <v>11.137597197913299</v>
          </cell>
          <cell r="N36">
            <v>2.8194182223783101E-2</v>
          </cell>
          <cell r="O36">
            <v>2.8035313711559599E-2</v>
          </cell>
          <cell r="P36">
            <v>2.8066558442136399E-2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2.76303091006222E-2</v>
          </cell>
          <cell r="N37">
            <v>5.0208563004192401E-2</v>
          </cell>
          <cell r="O37">
            <v>5.0404829247056797E-2</v>
          </cell>
          <cell r="P37">
            <v>9.2410034657916307E-2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0.31531113451663101</v>
          </cell>
          <cell r="G38">
            <v>1.30744562507694</v>
          </cell>
          <cell r="H38">
            <v>1.13202568145898</v>
          </cell>
          <cell r="I38">
            <v>1.25895990240474</v>
          </cell>
          <cell r="J38">
            <v>0.77021867108150599</v>
          </cell>
          <cell r="M38">
            <v>4.3206141196870801E-2</v>
          </cell>
          <cell r="N38">
            <v>0.25311294721187699</v>
          </cell>
          <cell r="O38">
            <v>7.8336382428531304E-2</v>
          </cell>
          <cell r="P38">
            <v>0.15116398387841301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6.5370730569833405E-2</v>
          </cell>
          <cell r="H39">
            <v>6.7476497416478098E-2</v>
          </cell>
          <cell r="I39">
            <v>50.652234748278197</v>
          </cell>
          <cell r="J39">
            <v>88.182846357105106</v>
          </cell>
          <cell r="K39">
            <v>84.834824924767005</v>
          </cell>
          <cell r="L39">
            <v>36.997323467887597</v>
          </cell>
          <cell r="M39">
            <v>4.4855552151822603E-2</v>
          </cell>
          <cell r="N39">
            <v>2.83251092569233E-2</v>
          </cell>
          <cell r="O39">
            <v>2.8141174225462001E-2</v>
          </cell>
          <cell r="P39">
            <v>2.82510863326868E-2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1043.1351021284299</v>
          </cell>
          <cell r="F40">
            <v>1215.23703672541</v>
          </cell>
          <cell r="G40">
            <v>1103.7360777879301</v>
          </cell>
          <cell r="H40">
            <v>1103.7359971712599</v>
          </cell>
          <cell r="I40">
            <v>1101.38926014601</v>
          </cell>
          <cell r="J40">
            <v>893.16043622752704</v>
          </cell>
          <cell r="K40">
            <v>496.33281659415297</v>
          </cell>
          <cell r="L40">
            <v>247.63653928732199</v>
          </cell>
          <cell r="M40">
            <v>123.043761740397</v>
          </cell>
          <cell r="N40">
            <v>30.668766766289799</v>
          </cell>
          <cell r="O40">
            <v>30.6685887716697</v>
          </cell>
          <cell r="P40">
            <v>11.1117482871494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479.80983802076901</v>
          </cell>
          <cell r="F41">
            <v>380.001218430172</v>
          </cell>
          <cell r="G41">
            <v>473.49097075300301</v>
          </cell>
          <cell r="H41">
            <v>709.43084117102296</v>
          </cell>
          <cell r="I41">
            <v>506.849232028953</v>
          </cell>
          <cell r="J41">
            <v>558.01691897043099</v>
          </cell>
          <cell r="K41">
            <v>345.715781176745</v>
          </cell>
          <cell r="L41">
            <v>88.931156441777105</v>
          </cell>
          <cell r="M41">
            <v>55.758010959410299</v>
          </cell>
          <cell r="N41">
            <v>38.853956849608998</v>
          </cell>
          <cell r="O41">
            <v>38.8538623639515</v>
          </cell>
          <cell r="P41">
            <v>27.7470302263512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726.71229933483698</v>
          </cell>
          <cell r="F42">
            <v>619.18208786069897</v>
          </cell>
          <cell r="G42">
            <v>402.09964472310003</v>
          </cell>
          <cell r="H42">
            <v>114.901884946235</v>
          </cell>
          <cell r="I42">
            <v>40.0981336781051</v>
          </cell>
          <cell r="J42">
            <v>4.2626466681418597E-2</v>
          </cell>
          <cell r="K42">
            <v>3.7145988787440902E-2</v>
          </cell>
          <cell r="L42">
            <v>2.2087157086591501E-2</v>
          </cell>
          <cell r="M42">
            <v>1.1366716644132101E-2</v>
          </cell>
          <cell r="N42">
            <v>2.1282495341985501E-2</v>
          </cell>
          <cell r="O42">
            <v>1.8694603266579599E-2</v>
          </cell>
          <cell r="P42">
            <v>4.1614387385196502E-2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1783.6626021879099</v>
          </cell>
          <cell r="F43">
            <v>1640.96946561512</v>
          </cell>
          <cell r="G43">
            <v>1768.44021416448</v>
          </cell>
          <cell r="H43">
            <v>1625.93329434354</v>
          </cell>
          <cell r="I43">
            <v>610.49890841835202</v>
          </cell>
          <cell r="J43">
            <v>156.428093554848</v>
          </cell>
          <cell r="K43">
            <v>156.42368610938999</v>
          </cell>
          <cell r="L43">
            <v>156.42365363845599</v>
          </cell>
          <cell r="M43">
            <v>156.42358903389399</v>
          </cell>
          <cell r="N43">
            <v>156.15030040870201</v>
          </cell>
          <cell r="O43">
            <v>156.14999562735099</v>
          </cell>
          <cell r="P43">
            <v>58.317476095346699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0.100048162209516</v>
          </cell>
          <cell r="G44">
            <v>0.17529563136662901</v>
          </cell>
          <cell r="H44">
            <v>0.14778888216542099</v>
          </cell>
          <cell r="I44">
            <v>0.15184939454767499</v>
          </cell>
          <cell r="J44">
            <v>9.5031725385495994E-2</v>
          </cell>
          <cell r="M44">
            <v>5.0291011511984299E-2</v>
          </cell>
          <cell r="N44">
            <v>7.3606682200180407E-2</v>
          </cell>
          <cell r="O44">
            <v>5.2804211425850102E-2</v>
          </cell>
          <cell r="P44">
            <v>0.14051594523040101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3.9604112827408597E-2</v>
          </cell>
          <cell r="N45">
            <v>0.102868528818193</v>
          </cell>
          <cell r="O45">
            <v>6.2161253932049E-2</v>
          </cell>
          <cell r="P45">
            <v>0.14160070104449499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5.7275353382532304</v>
          </cell>
          <cell r="F46">
            <v>8.1475000367435406</v>
          </cell>
          <cell r="G46">
            <v>32.887454793074397</v>
          </cell>
          <cell r="H46">
            <v>32.291044357037798</v>
          </cell>
          <cell r="I46">
            <v>32.182866890064702</v>
          </cell>
          <cell r="J46">
            <v>15.4542818390367</v>
          </cell>
          <cell r="M46">
            <v>8.2945638495214705E-2</v>
          </cell>
          <cell r="N46">
            <v>0.316826075541705</v>
          </cell>
          <cell r="O46">
            <v>0.27299276044717602</v>
          </cell>
          <cell r="P46">
            <v>0.43834633906127601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9.2700336049313599</v>
          </cell>
          <cell r="F47">
            <v>9.2700093903441108</v>
          </cell>
          <cell r="G47">
            <v>6.4806820586420899E-2</v>
          </cell>
          <cell r="H47">
            <v>3.8297484813674301E-2</v>
          </cell>
          <cell r="I47">
            <v>1.4529111402083E-2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1.23541299576877E-2</v>
          </cell>
          <cell r="H48">
            <v>2.45660286150499E-2</v>
          </cell>
          <cell r="I48">
            <v>21.957814401764999</v>
          </cell>
          <cell r="J48">
            <v>54.650541897694801</v>
          </cell>
          <cell r="K48">
            <v>53.2018590157126</v>
          </cell>
          <cell r="L48">
            <v>107.902526640741</v>
          </cell>
          <cell r="M48">
            <v>103.85169128605899</v>
          </cell>
          <cell r="N48">
            <v>103.85171425765</v>
          </cell>
          <cell r="O48">
            <v>103.851675644018</v>
          </cell>
          <cell r="P48">
            <v>103.851742812628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7108.1048622946901</v>
          </cell>
          <cell r="F49">
            <v>6514.7155269629502</v>
          </cell>
          <cell r="G49">
            <v>6443.0461330971602</v>
          </cell>
          <cell r="H49">
            <v>6040.8257811708099</v>
          </cell>
          <cell r="I49">
            <v>4469.8670366199603</v>
          </cell>
          <cell r="J49">
            <v>3661.6602140332202</v>
          </cell>
          <cell r="K49">
            <v>2664.81319554518</v>
          </cell>
          <cell r="L49">
            <v>1388.84859328876</v>
          </cell>
          <cell r="M49">
            <v>957.26373620084303</v>
          </cell>
          <cell r="N49">
            <v>701.74045737644201</v>
          </cell>
          <cell r="O49">
            <v>701.57012163634204</v>
          </cell>
          <cell r="P49">
            <v>400.423529532141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2.0947695660419902E-2</v>
          </cell>
          <cell r="H50">
            <v>2.1117038870711501E-2</v>
          </cell>
          <cell r="I50">
            <v>10.8173765338995</v>
          </cell>
          <cell r="J50">
            <v>10.5158104376289</v>
          </cell>
          <cell r="K50">
            <v>12.682290804203999</v>
          </cell>
          <cell r="L50">
            <v>1.13093316685057</v>
          </cell>
          <cell r="M50">
            <v>26.553742897821301</v>
          </cell>
          <cell r="N50">
            <v>53.941499895729002</v>
          </cell>
          <cell r="O50">
            <v>83.445719535767395</v>
          </cell>
          <cell r="P50">
            <v>115.23003463465299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93.359221694480297</v>
          </cell>
          <cell r="F51">
            <v>98.053360179247406</v>
          </cell>
          <cell r="G51">
            <v>113.61875579896</v>
          </cell>
          <cell r="H51">
            <v>212.40958728629499</v>
          </cell>
          <cell r="I51">
            <v>212.061006231081</v>
          </cell>
          <cell r="J51">
            <v>135.98047355289199</v>
          </cell>
          <cell r="M51">
            <v>0.120838195565923</v>
          </cell>
          <cell r="N51">
            <v>0.14782854117767399</v>
          </cell>
          <cell r="O51">
            <v>0.10498155435512101</v>
          </cell>
          <cell r="P51">
            <v>0.20414945357720099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1440.9459612067701</v>
          </cell>
          <cell r="F52">
            <v>1508.6876346127401</v>
          </cell>
          <cell r="G52">
            <v>1464.2403696573101</v>
          </cell>
          <cell r="H52">
            <v>1370.1050036695201</v>
          </cell>
          <cell r="I52">
            <v>1369.0233730969101</v>
          </cell>
          <cell r="J52">
            <v>1417.44945246618</v>
          </cell>
          <cell r="K52">
            <v>1322.9990856290401</v>
          </cell>
          <cell r="L52">
            <v>460.01472444724902</v>
          </cell>
          <cell r="M52">
            <v>306.09876461503802</v>
          </cell>
          <cell r="N52">
            <v>173.631224485904</v>
          </cell>
          <cell r="O52">
            <v>102.669936279813</v>
          </cell>
          <cell r="P52">
            <v>26.2408856097368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3.0553115088187002E-2</v>
          </cell>
          <cell r="N53">
            <v>5.7333319368849903E-2</v>
          </cell>
          <cell r="O53">
            <v>4.6248070231965997E-2</v>
          </cell>
          <cell r="P53">
            <v>9.9925714236369007E-2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2229.91394560136</v>
          </cell>
          <cell r="F54">
            <v>1972.1941507750801</v>
          </cell>
          <cell r="G54">
            <v>1885.8672388319501</v>
          </cell>
          <cell r="H54">
            <v>1391.10859291068</v>
          </cell>
          <cell r="I54">
            <v>1109.94936962622</v>
          </cell>
          <cell r="J54">
            <v>696.99314896480701</v>
          </cell>
          <cell r="K54">
            <v>299.54532280139802</v>
          </cell>
          <cell r="L54">
            <v>101.955927142204</v>
          </cell>
          <cell r="M54">
            <v>68.285898295067796</v>
          </cell>
          <cell r="N54">
            <v>68.726943574691603</v>
          </cell>
          <cell r="O54">
            <v>68.746652605683593</v>
          </cell>
          <cell r="P54">
            <v>68.771817514126099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3764.2191285026101</v>
          </cell>
          <cell r="F55">
            <v>3578.9351455670599</v>
          </cell>
          <cell r="G55">
            <v>3463.7473119838801</v>
          </cell>
          <cell r="H55">
            <v>2973.6443009053701</v>
          </cell>
          <cell r="I55">
            <v>2701.8511254881</v>
          </cell>
          <cell r="J55">
            <v>2260.9388854215099</v>
          </cell>
          <cell r="K55">
            <v>1635.2266992346399</v>
          </cell>
          <cell r="L55">
            <v>563.10158475630396</v>
          </cell>
          <cell r="M55">
            <v>401.08979711858098</v>
          </cell>
          <cell r="N55">
            <v>296.50482981687202</v>
          </cell>
          <cell r="O55">
            <v>255.01353804585099</v>
          </cell>
          <cell r="P55">
            <v>210.54681292632901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1.78531758600846E-2</v>
          </cell>
          <cell r="F56">
            <v>1.7877155039803101E-2</v>
          </cell>
          <cell r="G56">
            <v>1.7820183043021499E-2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0.66990449717068112</v>
          </cell>
          <cell r="F57">
            <v>6.5886101542519879E-2</v>
          </cell>
          <cell r="G57">
            <v>8.3896802130416601E-2</v>
          </cell>
          <cell r="H57">
            <v>8.1811166645229569E-2</v>
          </cell>
          <cell r="I57">
            <v>7.2614865040908999E-2</v>
          </cell>
          <cell r="J57">
            <v>7.69103076795115E-2</v>
          </cell>
          <cell r="K57">
            <v>7.0754568659173803E-2</v>
          </cell>
          <cell r="L57">
            <v>3.3643605832862897E-2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2.1839659216196499E-2</v>
          </cell>
          <cell r="F58">
            <v>3.6127196134711603E-2</v>
          </cell>
          <cell r="G58">
            <v>3.8919062248983796E-2</v>
          </cell>
          <cell r="H58">
            <v>3.8622568877624802E-2</v>
          </cell>
          <cell r="I58">
            <v>2.875348461492323E-2</v>
          </cell>
          <cell r="J58">
            <v>1.3640540081882147E-2</v>
          </cell>
          <cell r="K58">
            <v>1.1505887815613229E-2</v>
          </cell>
          <cell r="L58">
            <v>4.59153584811534E-3</v>
          </cell>
          <cell r="M58">
            <v>3.4315644144496782E-2</v>
          </cell>
          <cell r="N58">
            <v>5.5417939961078098E-2</v>
          </cell>
          <cell r="O58">
            <v>6.56749365935516E-2</v>
          </cell>
          <cell r="P58">
            <v>8.0067003918408097E-2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6.0930228521747196</v>
          </cell>
          <cell r="F59">
            <v>12.354434655484031</v>
          </cell>
          <cell r="G59">
            <v>8.6464571588770127</v>
          </cell>
          <cell r="H59">
            <v>9.7184835402653889</v>
          </cell>
          <cell r="I59">
            <v>0.94748470278318209</v>
          </cell>
          <cell r="J59">
            <v>5.1440275470026345E-2</v>
          </cell>
          <cell r="K59">
            <v>4.1337330957772998E-2</v>
          </cell>
          <cell r="L59">
            <v>2.095616905228442E-2</v>
          </cell>
          <cell r="M59">
            <v>0.14446117114258439</v>
          </cell>
          <cell r="N59">
            <v>0.14395578454152969</v>
          </cell>
          <cell r="O59">
            <v>0.11335275694289379</v>
          </cell>
          <cell r="P59">
            <v>5.2691376579668103E-2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6.4579440339373404</v>
          </cell>
          <cell r="F60">
            <v>17.739251861855401</v>
          </cell>
          <cell r="G60">
            <v>131.6625005618163</v>
          </cell>
          <cell r="H60">
            <v>341.47846232658674</v>
          </cell>
          <cell r="I60">
            <v>887.11286503222118</v>
          </cell>
          <cell r="J60">
            <v>562.64190490785461</v>
          </cell>
          <cell r="K60">
            <v>483.46498843953168</v>
          </cell>
          <cell r="L60">
            <v>105.03579428940752</v>
          </cell>
          <cell r="M60">
            <v>63.158022196166861</v>
          </cell>
          <cell r="N60">
            <v>0.1880332409666568</v>
          </cell>
          <cell r="O60">
            <v>0.16109528323863551</v>
          </cell>
          <cell r="P60">
            <v>8.4008440919063801E-2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12.8449049718509</v>
          </cell>
          <cell r="F61">
            <v>22.491060126826198</v>
          </cell>
          <cell r="G61">
            <v>21.53091602335175</v>
          </cell>
          <cell r="H61">
            <v>16.210252070210011</v>
          </cell>
          <cell r="I61">
            <v>2.5980593914142722</v>
          </cell>
          <cell r="J61">
            <v>0.15520359708099479</v>
          </cell>
          <cell r="K61">
            <v>8.3329658546158009E-2</v>
          </cell>
          <cell r="L61">
            <v>2.8587667495031201E-2</v>
          </cell>
          <cell r="M61">
            <v>37.096385577973834</v>
          </cell>
          <cell r="N61">
            <v>99.48998419869605</v>
          </cell>
          <cell r="O61">
            <v>90.719605833473281</v>
          </cell>
          <cell r="P61">
            <v>77.278520914195397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31.673960329427199</v>
          </cell>
          <cell r="G62">
            <v>144.06807398826001</v>
          </cell>
          <cell r="H62">
            <v>234.52047590402282</v>
          </cell>
          <cell r="I62">
            <v>206.0139832781237</v>
          </cell>
          <cell r="J62">
            <v>4.2564381375763804E-3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53.203873544111801</v>
          </cell>
          <cell r="F63">
            <v>105.85242399865</v>
          </cell>
          <cell r="G63">
            <v>39.991766642529598</v>
          </cell>
          <cell r="H63">
            <v>19.989353292391499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812.09399629466498</v>
          </cell>
          <cell r="F64">
            <v>570.67355976138504</v>
          </cell>
          <cell r="G64">
            <v>399.5508668375</v>
          </cell>
          <cell r="H64">
            <v>199.76539780603801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0.20763170440603843</v>
          </cell>
          <cell r="F65">
            <v>0.10281043525608505</v>
          </cell>
          <cell r="G65">
            <v>9.9104103491543569E-2</v>
          </cell>
          <cell r="H65">
            <v>6.2553123281611899E-3</v>
          </cell>
          <cell r="I65">
            <v>1.16926034380857E-3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3.162341719515843</v>
          </cell>
          <cell r="F66">
            <v>3.0801495219727992</v>
          </cell>
          <cell r="G66">
            <v>3.3724717052121327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326.1594011575537</v>
          </cell>
          <cell r="F67">
            <v>384.71569399620449</v>
          </cell>
          <cell r="G67">
            <v>373.92232764508481</v>
          </cell>
          <cell r="H67">
            <v>152.60622227878383</v>
          </cell>
          <cell r="I67">
            <v>8.2015428707718607E-2</v>
          </cell>
          <cell r="J67">
            <v>4.9155241928109904E-3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0.2488888885610811</v>
          </cell>
          <cell r="F68">
            <v>0.24495565537047487</v>
          </cell>
          <cell r="G68">
            <v>0.27088118693704266</v>
          </cell>
          <cell r="H68">
            <v>2.1004057359329701E-2</v>
          </cell>
          <cell r="I68">
            <v>3.42802948059807E-3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2.7294629416873555</v>
          </cell>
          <cell r="F69">
            <v>2.6589401393056531</v>
          </cell>
          <cell r="G69">
            <v>2.473878500753377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1.1084164132505301E-2</v>
          </cell>
          <cell r="G70">
            <v>4.3435212083779935E-2</v>
          </cell>
          <cell r="H70">
            <v>5.2570296176250142E-2</v>
          </cell>
          <cell r="I70">
            <v>3.7076837190629278E-2</v>
          </cell>
          <cell r="J70">
            <v>1.129886286097909E-2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1.0076715466097501E-2</v>
          </cell>
          <cell r="G71">
            <v>4.107887991519503E-2</v>
          </cell>
          <cell r="H71">
            <v>5.6632656822446684E-2</v>
          </cell>
          <cell r="I71">
            <v>3.8531065737344591E-2</v>
          </cell>
          <cell r="J71">
            <v>1.3041244822464489E-2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1.0147038549062E-2</v>
          </cell>
          <cell r="G72">
            <v>3.3848595072341475E-2</v>
          </cell>
          <cell r="H72">
            <v>4.496351343024832E-2</v>
          </cell>
          <cell r="I72">
            <v>3.1970176894703141E-2</v>
          </cell>
          <cell r="J72">
            <v>1.0741874184641429E-2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1.41945640082817E-2</v>
          </cell>
          <cell r="G73">
            <v>4.9052597277591398E-2</v>
          </cell>
          <cell r="H73">
            <v>6.1329702839488506E-2</v>
          </cell>
          <cell r="I73">
            <v>4.0454295491384018E-2</v>
          </cell>
          <cell r="J73">
            <v>1.210144455914053E-2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9.1797713392964206E-3</v>
          </cell>
          <cell r="G74">
            <v>3.3986830648316112E-2</v>
          </cell>
          <cell r="H74">
            <v>4.7195728801072707E-2</v>
          </cell>
          <cell r="I74">
            <v>3.1268040223884602E-2</v>
          </cell>
          <cell r="J74">
            <v>1.0500794045408369E-2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1.6819656193930801E-2</v>
          </cell>
          <cell r="G75">
            <v>6.2885805557226893E-2</v>
          </cell>
          <cell r="H75">
            <v>9.0168778226584798E-2</v>
          </cell>
          <cell r="I75">
            <v>5.9068948568789595E-2</v>
          </cell>
          <cell r="J75">
            <v>1.977691096275315E-2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1.24199740284766E-2</v>
          </cell>
          <cell r="G76">
            <v>3.7699994957160601E-2</v>
          </cell>
          <cell r="H76">
            <v>4.7456327098529337E-2</v>
          </cell>
          <cell r="I76">
            <v>3.1100035890508783E-2</v>
          </cell>
          <cell r="J76">
            <v>9.3503123679716995E-3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6.5740951827602298E-2</v>
          </cell>
          <cell r="G77">
            <v>7.48867579141098E-2</v>
          </cell>
          <cell r="K77">
            <v>5.4160568734966802E-3</v>
          </cell>
          <cell r="L77">
            <v>5.4525243816674002E-3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8.4608428658208296E-3</v>
          </cell>
          <cell r="G78">
            <v>2.072129704645434E-2</v>
          </cell>
          <cell r="H78">
            <v>2.751321426931632E-2</v>
          </cell>
          <cell r="I78">
            <v>1.7795680823073069E-2</v>
          </cell>
          <cell r="J78">
            <v>5.6961048558244309E-3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5.4152963743157E-3</v>
          </cell>
          <cell r="G79">
            <v>1.066131778126699E-2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3.3617157230224201E-3</v>
          </cell>
          <cell r="G80">
            <v>6.0446216982870896E-3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5.8409641185034201E-4</v>
          </cell>
          <cell r="G81">
            <v>8.9266203096772492E-4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1410.150796444</v>
          </cell>
          <cell r="F82">
            <v>865.1872067667</v>
          </cell>
          <cell r="G82">
            <v>841.85432098594902</v>
          </cell>
          <cell r="H82">
            <v>362.54170377365398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58.769706807197501</v>
          </cell>
          <cell r="G83">
            <v>117.824048889415</v>
          </cell>
          <cell r="H83">
            <v>155.17636653170601</v>
          </cell>
          <cell r="I83">
            <v>155.17744232709799</v>
          </cell>
          <cell r="J83">
            <v>79.186994310256793</v>
          </cell>
          <cell r="K83">
            <v>15.1657239030881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3.2702575590526561</v>
          </cell>
          <cell r="F84">
            <v>36.631983368619309</v>
          </cell>
          <cell r="G84">
            <v>37.063189719957272</v>
          </cell>
          <cell r="H84">
            <v>45.92273705634625</v>
          </cell>
          <cell r="I84">
            <v>62.628635656585715</v>
          </cell>
          <cell r="J84">
            <v>66.081895736877712</v>
          </cell>
          <cell r="K84">
            <v>67.168618561258199</v>
          </cell>
          <cell r="L84">
            <v>28.547387552792337</v>
          </cell>
          <cell r="M84">
            <v>10.835647691136101</v>
          </cell>
          <cell r="N84">
            <v>0.14009736274502799</v>
          </cell>
          <cell r="O84">
            <v>0.14974896643482499</v>
          </cell>
          <cell r="P84">
            <v>0.24216438685781139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1273.9834179342799</v>
          </cell>
          <cell r="G85">
            <v>1155.4097349464</v>
          </cell>
          <cell r="H85">
            <v>1056.6054868403301</v>
          </cell>
          <cell r="I85">
            <v>1017.0721956885</v>
          </cell>
          <cell r="J85">
            <v>888.18840733325499</v>
          </cell>
          <cell r="K85">
            <v>466.23364230517399</v>
          </cell>
          <cell r="L85">
            <v>149.74624090826299</v>
          </cell>
          <cell r="M85">
            <v>149.74602426862401</v>
          </cell>
          <cell r="N85">
            <v>149.74605439914001</v>
          </cell>
          <cell r="O85">
            <v>149.745984860302</v>
          </cell>
          <cell r="P85">
            <v>149.74597301787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8.296346667735591</v>
          </cell>
          <cell r="F86">
            <v>12.022079497207264</v>
          </cell>
          <cell r="G86">
            <v>11.411672447359825</v>
          </cell>
          <cell r="H86">
            <v>7.4709882854593639</v>
          </cell>
          <cell r="I86">
            <v>0.7142219606608321</v>
          </cell>
          <cell r="J86">
            <v>1.7544629102238439E-2</v>
          </cell>
          <cell r="K86">
            <v>1.9655348820499678E-2</v>
          </cell>
          <cell r="L86">
            <v>2.0574220241203572E-2</v>
          </cell>
          <cell r="M86">
            <v>1.9436280903822559E-2</v>
          </cell>
          <cell r="N86">
            <v>2.4731968449005999E-2</v>
          </cell>
          <cell r="O86">
            <v>2.387092216493391E-2</v>
          </cell>
          <cell r="P86">
            <v>3.64786479281917E-2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11.634046082407389</v>
          </cell>
          <cell r="F87">
            <v>14.502705822800046</v>
          </cell>
          <cell r="G87">
            <v>14.548212732312077</v>
          </cell>
          <cell r="H87">
            <v>14.512385951089831</v>
          </cell>
          <cell r="I87">
            <v>13.873188379533348</v>
          </cell>
          <cell r="J87">
            <v>3.9898818892750412</v>
          </cell>
          <cell r="K87">
            <v>1.807484079746894E-2</v>
          </cell>
          <cell r="L87">
            <v>1.990128580127867E-2</v>
          </cell>
          <cell r="M87">
            <v>2.0593809592801229E-2</v>
          </cell>
          <cell r="N87">
            <v>2.2967413194814192E-2</v>
          </cell>
          <cell r="O87">
            <v>2.5202482462602992E-2</v>
          </cell>
          <cell r="P87">
            <v>3.2550587695036257E-2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4722.2883092714501</v>
          </cell>
          <cell r="F88">
            <v>4010.6147990242898</v>
          </cell>
          <cell r="G88">
            <v>3609.4302357275401</v>
          </cell>
          <cell r="H88">
            <v>1308.1008197846099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7.6346292746487796</v>
          </cell>
          <cell r="F89">
            <v>9.2678464776507639</v>
          </cell>
          <cell r="G89">
            <v>9.3056232547516018</v>
          </cell>
          <cell r="H89">
            <v>9.276711312161007</v>
          </cell>
          <cell r="I89">
            <v>9.2905708060316279</v>
          </cell>
          <cell r="J89">
            <v>8.9334813124831616</v>
          </cell>
          <cell r="K89">
            <v>1.975695218893903</v>
          </cell>
          <cell r="L89">
            <v>1.4844899427897119E-2</v>
          </cell>
          <cell r="M89">
            <v>1.5255958751809091E-2</v>
          </cell>
          <cell r="N89">
            <v>1.7664131835878432E-2</v>
          </cell>
          <cell r="O89">
            <v>1.861117068115109E-2</v>
          </cell>
          <cell r="P89">
            <v>2.393653903852113E-2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3821.2818174261402</v>
          </cell>
          <cell r="F90">
            <v>3569.7775485399302</v>
          </cell>
          <cell r="G90">
            <v>2582.9155421126402</v>
          </cell>
          <cell r="H90">
            <v>842.30232579248002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146.97298574259099</v>
          </cell>
          <cell r="F91">
            <v>52.618904130480203</v>
          </cell>
          <cell r="G91">
            <v>51.062748448495199</v>
          </cell>
          <cell r="H91">
            <v>33.435459067574598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1.4464105337881961</v>
          </cell>
          <cell r="F92">
            <v>1.2578223390344918</v>
          </cell>
          <cell r="G92">
            <v>1.7765361589238389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6.9642517027467604E-3</v>
          </cell>
          <cell r="G93">
            <v>0.55371352650660377</v>
          </cell>
          <cell r="H93">
            <v>0.45394037339238563</v>
          </cell>
          <cell r="J93">
            <v>3.6897422563442799E-6</v>
          </cell>
          <cell r="K93">
            <v>0.10010511171504446</v>
          </cell>
          <cell r="L93">
            <v>0.10014986734029201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2.2834594175001502E-3</v>
          </cell>
          <cell r="G94">
            <v>1.091683002302374E-2</v>
          </cell>
          <cell r="K94">
            <v>1.6804036748235799E-4</v>
          </cell>
          <cell r="L94">
            <v>2.4845484380784299E-4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1.89405213964789E-2</v>
          </cell>
          <cell r="F95">
            <v>14.24679175286207</v>
          </cell>
          <cell r="G95">
            <v>29.435073864003719</v>
          </cell>
          <cell r="H95">
            <v>3.2824787027401002E-3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1.37954692733122E-3</v>
          </cell>
          <cell r="G96">
            <v>6.8066895542303997E-3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8.1116510609802006</v>
          </cell>
          <cell r="F97">
            <v>10.026466376329772</v>
          </cell>
          <cell r="G97">
            <v>17.696717623175694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1.9878689858606E-4</v>
          </cell>
          <cell r="G98">
            <v>7.1070059074840699E-4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45.518297604056002</v>
          </cell>
          <cell r="F99">
            <v>67.134467817877379</v>
          </cell>
          <cell r="G99">
            <v>118.53243546004288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0.2319935037178957</v>
          </cell>
          <cell r="F100">
            <v>8.9675726417877064E-3</v>
          </cell>
          <cell r="G100">
            <v>8.6975873821680313E-3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7.7453650086987801E-3</v>
          </cell>
          <cell r="F101">
            <v>7.7409655992707596E-3</v>
          </cell>
          <cell r="G101">
            <v>7.6940622227477896E-3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1.2710099793301</v>
          </cell>
          <cell r="F102">
            <v>1.26941757538761</v>
          </cell>
          <cell r="G102">
            <v>1.2644503763899699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92.549525553704299</v>
          </cell>
          <cell r="F103">
            <v>91.724474733626096</v>
          </cell>
          <cell r="G103">
            <v>68.278422038893893</v>
          </cell>
          <cell r="H103">
            <v>32.395441958528103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36.59987802934792</v>
          </cell>
          <cell r="F105">
            <v>40.635072466085063</v>
          </cell>
          <cell r="G105">
            <v>99.421651261007526</v>
          </cell>
          <cell r="H105">
            <v>84.002429973158215</v>
          </cell>
          <cell r="I105">
            <v>45.727063304986835</v>
          </cell>
          <cell r="J105">
            <v>7.1618612201162701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26.4749120189935</v>
          </cell>
          <cell r="F106">
            <v>42.580950748484497</v>
          </cell>
          <cell r="G106">
            <v>56.537938044604772</v>
          </cell>
          <cell r="H106">
            <v>100.4290537675094</v>
          </cell>
          <cell r="I106">
            <v>71.566839353634492</v>
          </cell>
          <cell r="J106">
            <v>4.7857208455768302E-3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277.79027899142</v>
          </cell>
          <cell r="F107">
            <v>391.64621202073039</v>
          </cell>
          <cell r="G107">
            <v>322.69093178554954</v>
          </cell>
          <cell r="H107">
            <v>303.0301160193589</v>
          </cell>
          <cell r="I107">
            <v>12.087592187753183</v>
          </cell>
          <cell r="J107">
            <v>5.1603850592215499E-2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0.38581110491336934</v>
          </cell>
          <cell r="F108">
            <v>0.43699238845961691</v>
          </cell>
          <cell r="G108">
            <v>0.32639130671758348</v>
          </cell>
          <cell r="H108">
            <v>0.23993131525983999</v>
          </cell>
          <cell r="I108">
            <v>3.0589329546207671E-2</v>
          </cell>
          <cell r="J108">
            <v>8.7922431484097098E-3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278.11785938322259</v>
          </cell>
          <cell r="F109">
            <v>423.64276815142171</v>
          </cell>
          <cell r="G109">
            <v>524.18402789246215</v>
          </cell>
          <cell r="H109">
            <v>430.05870987130788</v>
          </cell>
          <cell r="I109">
            <v>86.113971105407629</v>
          </cell>
          <cell r="J109">
            <v>10.645774593271828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89.575191116699273</v>
          </cell>
          <cell r="F110">
            <v>94.054781287939718</v>
          </cell>
          <cell r="G110">
            <v>81.482767886346537</v>
          </cell>
          <cell r="H110">
            <v>60.74817718476725</v>
          </cell>
          <cell r="I110">
            <v>1.5224674277407784</v>
          </cell>
          <cell r="J110">
            <v>9.3087643169991897E-3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287.03772607593487</v>
          </cell>
          <cell r="F111">
            <v>387.78710189081289</v>
          </cell>
          <cell r="G111">
            <v>822.54335781808663</v>
          </cell>
          <cell r="H111">
            <v>690.26343135717093</v>
          </cell>
          <cell r="I111">
            <v>290.46279262485575</v>
          </cell>
          <cell r="J111">
            <v>32.769046242652493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369.87434683851887</v>
          </cell>
          <cell r="F112">
            <v>390.45945047448038</v>
          </cell>
          <cell r="G112">
            <v>386.73598501129158</v>
          </cell>
          <cell r="H112">
            <v>295.33591654899857</v>
          </cell>
          <cell r="I112">
            <v>10.135847544689906</v>
          </cell>
          <cell r="J112">
            <v>8.4397471141688298E-3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142.18753885700761</v>
          </cell>
          <cell r="F113">
            <v>162.05426067025215</v>
          </cell>
          <cell r="G113">
            <v>159.31616551827753</v>
          </cell>
          <cell r="H113">
            <v>122.64350108681798</v>
          </cell>
          <cell r="I113">
            <v>7.8339528267579066</v>
          </cell>
          <cell r="J113">
            <v>5.5200710930684597E-3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6.06541614861362</v>
          </cell>
          <cell r="F114">
            <v>1.8273391895650799</v>
          </cell>
          <cell r="G114">
            <v>3.9546605689158798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4.3527753431914098</v>
          </cell>
          <cell r="G115">
            <v>4.3648239493832799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1.7882812353505501E-2</v>
          </cell>
          <cell r="G116">
            <v>2.5782229257621327E-2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1.7930469159069502E-2</v>
          </cell>
          <cell r="G117">
            <v>2.503073277685202E-2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3.4104168824869818</v>
          </cell>
          <cell r="F118">
            <v>3.9461582382582141</v>
          </cell>
          <cell r="G118">
            <v>2.7969136998271034</v>
          </cell>
          <cell r="H118">
            <v>2.1562595080009963</v>
          </cell>
          <cell r="I118">
            <v>0.17174835880628392</v>
          </cell>
          <cell r="J118">
            <v>1.246071924212082E-2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4.30901024998146E-4</v>
          </cell>
          <cell r="G119">
            <v>7.3734623391349605E-4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29.033503621522701</v>
          </cell>
          <cell r="P120">
            <v>5.4983712438875596E-3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10.127344331597371</v>
          </cell>
          <cell r="F121">
            <v>15.54656087551418</v>
          </cell>
          <cell r="G121">
            <v>57.569635395211854</v>
          </cell>
          <cell r="H121">
            <v>49.861263280478973</v>
          </cell>
          <cell r="I121">
            <v>21.327144802034045</v>
          </cell>
          <cell r="J121">
            <v>3.2163335350150395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2.2546204775893402E-3</v>
          </cell>
          <cell r="F122">
            <v>12.132753055889461</v>
          </cell>
          <cell r="G122">
            <v>8.5905409049043762</v>
          </cell>
          <cell r="H122">
            <v>6.9565911044304514</v>
          </cell>
          <cell r="I122">
            <v>2.5780971361530356</v>
          </cell>
          <cell r="J122">
            <v>6.4386783603381501E-2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7.5125990753667153</v>
          </cell>
          <cell r="F123">
            <v>82.59257302112718</v>
          </cell>
          <cell r="G123">
            <v>78.133698876744603</v>
          </cell>
          <cell r="H123">
            <v>62.456190430786414</v>
          </cell>
          <cell r="I123">
            <v>19.760067390456619</v>
          </cell>
          <cell r="J123">
            <v>4.3674555176378589E-3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0.20901309985339112</v>
          </cell>
          <cell r="F124">
            <v>42.731390758812879</v>
          </cell>
          <cell r="G124">
            <v>84.915396946696703</v>
          </cell>
          <cell r="H124">
            <v>71.596171510568041</v>
          </cell>
          <cell r="I124">
            <v>34.915296394846912</v>
          </cell>
          <cell r="J124">
            <v>3.2649906094379975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6.6995792289108271</v>
          </cell>
          <cell r="F125">
            <v>9.975166548880992</v>
          </cell>
          <cell r="G125">
            <v>9.3949267320425438</v>
          </cell>
          <cell r="H125">
            <v>7.9487723486872177</v>
          </cell>
          <cell r="I125">
            <v>1.1549501406812848</v>
          </cell>
          <cell r="J125">
            <v>4.9360968212717295E-3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2.1782901248400077</v>
          </cell>
          <cell r="F126">
            <v>3.3234653380116987</v>
          </cell>
          <cell r="G126">
            <v>3.1840372779386841</v>
          </cell>
          <cell r="H126">
            <v>2.3830889165489735</v>
          </cell>
          <cell r="I126">
            <v>0.45260954850816099</v>
          </cell>
          <cell r="J126">
            <v>4.4466522771964122E-3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2.5957746797167749</v>
          </cell>
          <cell r="F127">
            <v>5.1936921373703626</v>
          </cell>
          <cell r="G127">
            <v>4.9258781937588276</v>
          </cell>
          <cell r="H127">
            <v>4.0409993922364098</v>
          </cell>
          <cell r="I127">
            <v>0.90603816173549467</v>
          </cell>
          <cell r="J127">
            <v>4.936488837366435E-3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224.75489095469001</v>
          </cell>
          <cell r="G128">
            <v>308.1030337764812</v>
          </cell>
          <cell r="H128">
            <v>822.38075080771819</v>
          </cell>
          <cell r="I128">
            <v>888.32358802796</v>
          </cell>
          <cell r="J128">
            <v>793.42323759470298</v>
          </cell>
          <cell r="K128">
            <v>366.69002298142198</v>
          </cell>
          <cell r="L128">
            <v>138.143413289389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385.06602699665035</v>
          </cell>
          <cell r="F129">
            <v>450.7441179762514</v>
          </cell>
          <cell r="G129">
            <v>351.95005425306249</v>
          </cell>
          <cell r="H129">
            <v>32.248838092791161</v>
          </cell>
          <cell r="I129">
            <v>2.3151388963115801E-2</v>
          </cell>
          <cell r="J129">
            <v>2.1975889283582701E-2</v>
          </cell>
          <cell r="K129">
            <v>2.4285780881116298E-2</v>
          </cell>
          <cell r="L129">
            <v>1.24681255679548E-2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1.2333364885906801E-3</v>
          </cell>
          <cell r="F130">
            <v>1.8934011250798351E-2</v>
          </cell>
          <cell r="G130">
            <v>2.6264859415436992E-2</v>
          </cell>
          <cell r="H130">
            <v>3.4096719302953798E-2</v>
          </cell>
          <cell r="I130">
            <v>3.1077414085078758E-2</v>
          </cell>
          <cell r="J130">
            <v>1.4385607648246923E-2</v>
          </cell>
          <cell r="K130">
            <v>5.0949855548878098E-2</v>
          </cell>
          <cell r="L130">
            <v>2.8927596813512702E-2</v>
          </cell>
          <cell r="M130">
            <v>0.13243239660281958</v>
          </cell>
          <cell r="N130">
            <v>6.2074508483691698E-3</v>
          </cell>
          <cell r="O130">
            <v>3.8529004349336601E-3</v>
          </cell>
          <cell r="P130">
            <v>3.6817087258042302E-3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3.2544534982907001E-4</v>
          </cell>
          <cell r="F131">
            <v>2.1958216725535398E-2</v>
          </cell>
          <cell r="G131">
            <v>7.2158738197503292E-2</v>
          </cell>
          <cell r="H131">
            <v>0.17392837907765329</v>
          </cell>
          <cell r="I131">
            <v>0.13490829736793797</v>
          </cell>
          <cell r="J131">
            <v>6.4478489335968087E-2</v>
          </cell>
          <cell r="K131">
            <v>0.2409225036813504</v>
          </cell>
          <cell r="L131">
            <v>0.1314981786985045</v>
          </cell>
          <cell r="M131">
            <v>9.02632209089997E-2</v>
          </cell>
          <cell r="N131">
            <v>1.129283486220552E-2</v>
          </cell>
          <cell r="O131">
            <v>9.7528200591591591E-3</v>
          </cell>
          <cell r="P131">
            <v>6.0656208606976198E-3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6.8781009514050197E-3</v>
          </cell>
          <cell r="F132">
            <v>52.841572436305498</v>
          </cell>
          <cell r="G132">
            <v>105.4079936205726</v>
          </cell>
          <cell r="H132">
            <v>515.87599914461907</v>
          </cell>
          <cell r="I132">
            <v>698.08038941690802</v>
          </cell>
          <cell r="J132">
            <v>398.18884813368993</v>
          </cell>
          <cell r="K132">
            <v>331.07636402437322</v>
          </cell>
          <cell r="L132">
            <v>71.56409218559125</v>
          </cell>
          <cell r="M132">
            <v>45.96146056457853</v>
          </cell>
          <cell r="N132">
            <v>1.4227794693421669E-2</v>
          </cell>
          <cell r="O132">
            <v>1.1918681341881E-2</v>
          </cell>
          <cell r="P132">
            <v>6.5182256292938504E-3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8.3156760298649797</v>
          </cell>
          <cell r="F133">
            <v>22.645090867296929</v>
          </cell>
          <cell r="G133">
            <v>26.97193222983066</v>
          </cell>
          <cell r="H133">
            <v>0.31938542221128574</v>
          </cell>
          <cell r="K133">
            <v>5.9987345643688801E-5</v>
          </cell>
          <cell r="L133">
            <v>6.0137181748988401E-5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0.42838295672558702</v>
          </cell>
          <cell r="F134">
            <v>1.301008244939259</v>
          </cell>
          <cell r="G134">
            <v>1.3103647869966708</v>
          </cell>
          <cell r="H134">
            <v>3.9217109371479251</v>
          </cell>
          <cell r="I134">
            <v>2.0578074224342</v>
          </cell>
          <cell r="J134">
            <v>0.87825019271641014</v>
          </cell>
          <cell r="K134">
            <v>0.56276175925809935</v>
          </cell>
          <cell r="L134">
            <v>0.22546660326431819</v>
          </cell>
          <cell r="M134">
            <v>22.132831301206934</v>
          </cell>
          <cell r="N134">
            <v>68.448215500020439</v>
          </cell>
          <cell r="O134">
            <v>62.438523161886543</v>
          </cell>
          <cell r="P134">
            <v>53.142288304140401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38.082186236610099</v>
          </cell>
          <cell r="F135">
            <v>29.285617760859505</v>
          </cell>
          <cell r="G135">
            <v>36.202133826932332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11.774121042841099</v>
          </cell>
          <cell r="F136">
            <v>9.4412677236468774</v>
          </cell>
          <cell r="G136">
            <v>11.663959915596905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0.91211814219255594</v>
          </cell>
          <cell r="F137">
            <v>8.444081937124058E-3</v>
          </cell>
          <cell r="G137">
            <v>9.3533810715079341E-3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4.1170725639588998E-3</v>
          </cell>
          <cell r="G138">
            <v>1.5673983522618371E-2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3.1847740804317E-3</v>
          </cell>
          <cell r="G139">
            <v>2.8362453307299119E-2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0.44182757235028702</v>
          </cell>
          <cell r="F140">
            <v>0.440764084312736</v>
          </cell>
          <cell r="G140">
            <v>0.43754975244861199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2.8593122291725899E-3</v>
          </cell>
          <cell r="G141">
            <v>0.2854775185901961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G142">
            <v>2.9754785015144892E-4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15008.9356597111</v>
          </cell>
          <cell r="F143">
            <v>14248.2035628214</v>
          </cell>
          <cell r="G143">
            <v>13480.774538161701</v>
          </cell>
          <cell r="H143">
            <v>8697.8429214109001</v>
          </cell>
          <cell r="I143">
            <v>4721.3308328032099</v>
          </cell>
          <cell r="J143">
            <v>3013.6542658465601</v>
          </cell>
          <cell r="K143">
            <v>1871.73965455033</v>
          </cell>
          <cell r="L143">
            <v>616.77273276274695</v>
          </cell>
          <cell r="M143">
            <v>439.29464292652898</v>
          </cell>
          <cell r="N143">
            <v>416.44692051124599</v>
          </cell>
          <cell r="O143">
            <v>391.11615325635398</v>
          </cell>
          <cell r="P143">
            <v>358.98565752476702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-535.33617111921899</v>
          </cell>
          <cell r="K144">
            <v>-1096.6314749032899</v>
          </cell>
          <cell r="L144">
            <v>-1140.9250279543901</v>
          </cell>
          <cell r="M144">
            <v>-1140.92505630336</v>
          </cell>
          <cell r="N144">
            <v>-1140.92500827303</v>
          </cell>
          <cell r="O144">
            <v>-1140.9249537614401</v>
          </cell>
          <cell r="P144">
            <v>-1140.9250050857199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330.01217141364702</v>
          </cell>
          <cell r="F146">
            <v>321.17925371496898</v>
          </cell>
          <cell r="G146">
            <v>28.655858321383299</v>
          </cell>
          <cell r="H146">
            <v>1.2289557798884901E-2</v>
          </cell>
          <cell r="I146">
            <v>7.7713495060769801E-3</v>
          </cell>
          <cell r="J146">
            <v>4.1601244084370097E-2</v>
          </cell>
          <cell r="K146">
            <v>2.83149132178157E-2</v>
          </cell>
          <cell r="L146">
            <v>1.53172758798379E-2</v>
          </cell>
          <cell r="M146">
            <v>1.38553558777112E-2</v>
          </cell>
          <cell r="N146">
            <v>1.45729373251149E-2</v>
          </cell>
          <cell r="O146">
            <v>1.5209326227631799E-2</v>
          </cell>
          <cell r="P146">
            <v>7.07232375641612E-3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-1.8259973861184099E-4</v>
          </cell>
          <cell r="L147">
            <v>-5.1840736841190296E-3</v>
          </cell>
          <cell r="M147">
            <v>-0.40884951741312597</v>
          </cell>
          <cell r="N147">
            <v>-0.62027173730061502</v>
          </cell>
          <cell r="O147">
            <v>-0.63178023384535398</v>
          </cell>
          <cell r="P147">
            <v>-0.80236472652873703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-597.15537503489895</v>
          </cell>
          <cell r="K148">
            <v>-1132.5291338745501</v>
          </cell>
          <cell r="L148">
            <v>-1088.6109654867</v>
          </cell>
          <cell r="M148">
            <v>-1088.6109352779799</v>
          </cell>
          <cell r="N148">
            <v>-1088.6109721170001</v>
          </cell>
          <cell r="O148">
            <v>-1088.6108716014601</v>
          </cell>
          <cell r="P148">
            <v>-1088.6109603192201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310.70785439059898</v>
          </cell>
          <cell r="F149">
            <v>120.131002679658</v>
          </cell>
          <cell r="G149">
            <v>99.676690062641498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688.81962506830303</v>
          </cell>
          <cell r="F150">
            <v>659.57567191030398</v>
          </cell>
          <cell r="G150">
            <v>602.21139261883297</v>
          </cell>
          <cell r="H150">
            <v>434.52944639862699</v>
          </cell>
          <cell r="I150">
            <v>311.9565598401</v>
          </cell>
          <cell r="J150">
            <v>149.218286651764</v>
          </cell>
          <cell r="K150">
            <v>34.334985955604502</v>
          </cell>
          <cell r="M150">
            <v>6.6369595501019297E-3</v>
          </cell>
          <cell r="N150">
            <v>5.8162075236008297E-3</v>
          </cell>
          <cell r="O150">
            <v>5.8913499697821501E-3</v>
          </cell>
          <cell r="P150">
            <v>2.5328089156602201E-3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-137.37426016040899</v>
          </cell>
          <cell r="K151">
            <v>-754.05277727287603</v>
          </cell>
          <cell r="L151">
            <v>-715.15556525915304</v>
          </cell>
          <cell r="M151">
            <v>-715.14175572736997</v>
          </cell>
          <cell r="N151">
            <v>-715.16526120051697</v>
          </cell>
          <cell r="O151">
            <v>-715.13728831129697</v>
          </cell>
          <cell r="P151">
            <v>-715.19363079136394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-0.220515691715678</v>
          </cell>
          <cell r="K152">
            <v>-37.910339326730998</v>
          </cell>
          <cell r="L152">
            <v>-38.000765433989002</v>
          </cell>
          <cell r="M152">
            <v>-35.521076054701503</v>
          </cell>
          <cell r="N152">
            <v>-32.237777099795302</v>
          </cell>
          <cell r="O152">
            <v>-37.998771290466699</v>
          </cell>
          <cell r="P152">
            <v>-38.002563421569803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8689.7938310895606</v>
          </cell>
          <cell r="F153">
            <v>8197.8299375412098</v>
          </cell>
          <cell r="G153">
            <v>7019.1540894191803</v>
          </cell>
          <cell r="H153">
            <v>4625.8199880965303</v>
          </cell>
          <cell r="I153">
            <v>2692.0536154605802</v>
          </cell>
          <cell r="J153">
            <v>1894.27779044061</v>
          </cell>
          <cell r="K153">
            <v>961.23514386849695</v>
          </cell>
          <cell r="L153">
            <v>2.77115374369316E-2</v>
          </cell>
          <cell r="M153">
            <v>3.20179363809764E-2</v>
          </cell>
          <cell r="N153">
            <v>3.7988916151711599E-2</v>
          </cell>
          <cell r="O153">
            <v>3.4222669433470201E-2</v>
          </cell>
          <cell r="P153">
            <v>6.6203524248063195E-2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2093.6571500199002</v>
          </cell>
          <cell r="I154">
            <v>2085.5350657399499</v>
          </cell>
          <cell r="J154">
            <v>2077.4141499417001</v>
          </cell>
          <cell r="K154">
            <v>2070.58112837107</v>
          </cell>
          <cell r="L154">
            <v>2063.7489496983699</v>
          </cell>
          <cell r="M154">
            <v>2063.7492039297399</v>
          </cell>
          <cell r="N154">
            <v>2063.7489603607701</v>
          </cell>
          <cell r="O154">
            <v>2063.7490710362499</v>
          </cell>
          <cell r="P154">
            <v>2063.7492600936398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26.154561609548701</v>
          </cell>
          <cell r="F155">
            <v>16.350414581330899</v>
          </cell>
          <cell r="G155">
            <v>5.2260821890754103</v>
          </cell>
          <cell r="H155">
            <v>4.8363635829439904</v>
          </cell>
          <cell r="I155">
            <v>9.4560068241048706E-2</v>
          </cell>
          <cell r="J155">
            <v>36.9291427947974</v>
          </cell>
          <cell r="K155">
            <v>37.005424363882497</v>
          </cell>
          <cell r="L155">
            <v>3.8858510041852902E-3</v>
          </cell>
          <cell r="M155">
            <v>0.41715669665440802</v>
          </cell>
          <cell r="N155">
            <v>0.39632540870147898</v>
          </cell>
          <cell r="O155">
            <v>0.35206830996006899</v>
          </cell>
          <cell r="P155">
            <v>0.49409878730472201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13.4905485675836</v>
          </cell>
          <cell r="F156">
            <v>8.0392932787169205</v>
          </cell>
          <cell r="G156">
            <v>12.789819962612301</v>
          </cell>
          <cell r="H156">
            <v>0.56135551751283497</v>
          </cell>
          <cell r="I156">
            <v>7.5518981071321004E-2</v>
          </cell>
          <cell r="J156">
            <v>2.8560082102159601E-2</v>
          </cell>
          <cell r="K156">
            <v>0.16905371100635999</v>
          </cell>
          <cell r="L156">
            <v>6.7700179024124493E-2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1521.8399613097699</v>
          </cell>
          <cell r="F157">
            <v>1408.1807653681301</v>
          </cell>
          <cell r="G157">
            <v>1582.2691640180101</v>
          </cell>
          <cell r="H157">
            <v>1587.5876670304999</v>
          </cell>
          <cell r="I157">
            <v>1596.9829749938101</v>
          </cell>
          <cell r="J157">
            <v>1568.3763318793599</v>
          </cell>
          <cell r="K157">
            <v>1339.3893787979</v>
          </cell>
          <cell r="L157">
            <v>356.69873144383899</v>
          </cell>
          <cell r="M157">
            <v>222.931080397268</v>
          </cell>
          <cell r="N157">
            <v>115.806462651046</v>
          </cell>
          <cell r="O157">
            <v>73.061925565704499</v>
          </cell>
          <cell r="P157">
            <v>26.966316844650599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-5887.8937373921699</v>
          </cell>
          <cell r="I158">
            <v>-6411.6673975903996</v>
          </cell>
          <cell r="J158">
            <v>-5941.1133056635299</v>
          </cell>
          <cell r="K158">
            <v>-5470.5568473201802</v>
          </cell>
          <cell r="L158">
            <v>-5000</v>
          </cell>
          <cell r="M158">
            <v>-4603.9825734379001</v>
          </cell>
          <cell r="N158">
            <v>-4207.9651468758102</v>
          </cell>
          <cell r="O158">
            <v>-3874.6796411700602</v>
          </cell>
          <cell r="P158">
            <v>-3541.3940611614198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2650.57895096633</v>
          </cell>
          <cell r="F159">
            <v>2731.84281704261</v>
          </cell>
          <cell r="G159">
            <v>2755.7483963868999</v>
          </cell>
          <cell r="H159">
            <v>2991.2497142453599</v>
          </cell>
          <cell r="I159">
            <v>2946.7813634105401</v>
          </cell>
          <cell r="J159">
            <v>2929.6763240095001</v>
          </cell>
          <cell r="K159">
            <v>2281.4871225090801</v>
          </cell>
          <cell r="L159">
            <v>791.84630753161298</v>
          </cell>
          <cell r="M159">
            <v>350.98294993686801</v>
          </cell>
          <cell r="N159">
            <v>206.28136554350399</v>
          </cell>
          <cell r="O159">
            <v>202.361265367241</v>
          </cell>
          <cell r="P159">
            <v>115.99896594965099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213.78045216698001</v>
          </cell>
          <cell r="F160">
            <v>184.810100682815</v>
          </cell>
          <cell r="G160">
            <v>8.6398171624841494E-2</v>
          </cell>
          <cell r="H160">
            <v>1.30894273924099E-2</v>
          </cell>
          <cell r="I160">
            <v>9.5215355488542895E-3</v>
          </cell>
          <cell r="J160">
            <v>4.4936401039716897E-2</v>
          </cell>
          <cell r="K160">
            <v>3.2695950429646098E-2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-1.77517761085952E-3</v>
          </cell>
          <cell r="K161">
            <v>-2.3991767538564901E-3</v>
          </cell>
          <cell r="L161">
            <v>-1.18596466336107E-2</v>
          </cell>
          <cell r="M161">
            <v>-1.20681858325559E-2</v>
          </cell>
          <cell r="N161">
            <v>-9.5036412601407893E-3</v>
          </cell>
          <cell r="O161">
            <v>-1.08093610157698E-2</v>
          </cell>
          <cell r="P161">
            <v>-1.32946699821644E-2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2267.7886590784701</v>
          </cell>
          <cell r="F162">
            <v>2005.69153686443</v>
          </cell>
          <cell r="G162">
            <v>1917.8968085859501</v>
          </cell>
          <cell r="H162">
            <v>1414.7238400552101</v>
          </cell>
          <cell r="I162">
            <v>1128.7821530124199</v>
          </cell>
          <cell r="J162">
            <v>708.82530445052498</v>
          </cell>
          <cell r="K162">
            <v>304.61979838268502</v>
          </cell>
          <cell r="M162">
            <v>8.0043360451740597E-3</v>
          </cell>
          <cell r="N162">
            <v>9.2851125500385406E-3</v>
          </cell>
          <cell r="O162">
            <v>8.0370808415845697E-3</v>
          </cell>
          <cell r="P162">
            <v>1.4643224863621299E-2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9.2700336049313599</v>
          </cell>
          <cell r="F163">
            <v>9.2700093903441108</v>
          </cell>
          <cell r="G163">
            <v>6.4806820586420899E-2</v>
          </cell>
          <cell r="H163">
            <v>3.8297484813674301E-2</v>
          </cell>
          <cell r="I163">
            <v>1.4529111402083E-2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-569.12105118442105</v>
          </cell>
          <cell r="K164">
            <v>-1074.4222513315699</v>
          </cell>
          <cell r="L164">
            <v>-1244.5038957833001</v>
          </cell>
          <cell r="M164">
            <v>-1239.37581202202</v>
          </cell>
          <cell r="N164">
            <v>-1244.50429607461</v>
          </cell>
          <cell r="O164">
            <v>-1241.7558875774801</v>
          </cell>
          <cell r="P164">
            <v>-1244.5046634713699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4514.4824894441699</v>
          </cell>
          <cell r="F165">
            <v>3846.5255512366298</v>
          </cell>
          <cell r="G165">
            <v>3758.76441699012</v>
          </cell>
          <cell r="H165">
            <v>3110.9902338659799</v>
          </cell>
          <cell r="I165">
            <v>1558.44601752006</v>
          </cell>
          <cell r="J165">
            <v>753.31395307156004</v>
          </cell>
          <cell r="K165">
            <v>396.63974323916</v>
          </cell>
          <cell r="M165">
            <v>7.8723881623802509E-3</v>
          </cell>
          <cell r="N165">
            <v>9.1878270060146705E-3</v>
          </cell>
          <cell r="O165">
            <v>7.9188808476125198E-3</v>
          </cell>
          <cell r="P165">
            <v>1.4349174658785799E-2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5885.5779970219601</v>
          </cell>
          <cell r="F166">
            <v>5605.5607188577596</v>
          </cell>
          <cell r="G166">
            <v>5846.5834430382502</v>
          </cell>
          <cell r="H166">
            <v>3572.7747960516699</v>
          </cell>
          <cell r="I166">
            <v>1600.4832557434099</v>
          </cell>
          <cell r="J166">
            <v>743.49124287760299</v>
          </cell>
          <cell r="K166">
            <v>355.28936158634502</v>
          </cell>
          <cell r="L166">
            <v>20.361258077314002</v>
          </cell>
          <cell r="M166">
            <v>16.954149153767201</v>
          </cell>
          <cell r="N166">
            <v>15.244583292954401</v>
          </cell>
          <cell r="O166">
            <v>13.903054326383099</v>
          </cell>
          <cell r="P166">
            <v>11.8633764735964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-6.0875624985085801E-2</v>
          </cell>
          <cell r="K167">
            <v>-7.7537862602946204</v>
          </cell>
          <cell r="L167">
            <v>-178.990133852018</v>
          </cell>
          <cell r="M167">
            <v>-179.67141192089699</v>
          </cell>
          <cell r="N167">
            <v>-180.317373694418</v>
          </cell>
          <cell r="O167">
            <v>-180.26928694220899</v>
          </cell>
          <cell r="P167">
            <v>-180.268261773886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-2.7268493466453301E-2</v>
          </cell>
          <cell r="K168">
            <v>-1035.2911964381101</v>
          </cell>
          <cell r="L168">
            <v>-1031.87635699628</v>
          </cell>
          <cell r="M168">
            <v>-1031.8772823306001</v>
          </cell>
          <cell r="N168">
            <v>-1031.8781060031199</v>
          </cell>
          <cell r="O168">
            <v>-1031.87835521994</v>
          </cell>
          <cell r="P168">
            <v>-1031.8788841078201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1068.1282218277299</v>
          </cell>
          <cell r="F169">
            <v>1094.4819766088699</v>
          </cell>
          <cell r="G169">
            <v>1024.64114483962</v>
          </cell>
          <cell r="H169">
            <v>1013.19792979053</v>
          </cell>
          <cell r="I169">
            <v>1001.75481605681</v>
          </cell>
          <cell r="J169">
            <v>996.69828370739401</v>
          </cell>
          <cell r="K169">
            <v>991.64172909904505</v>
          </cell>
          <cell r="L169">
            <v>986.58517168286301</v>
          </cell>
          <cell r="M169">
            <v>986.58514363882102</v>
          </cell>
          <cell r="N169">
            <v>986.58517146882502</v>
          </cell>
          <cell r="O169">
            <v>986.58516448506202</v>
          </cell>
          <cell r="P169">
            <v>986.58522393404701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-320.71477425606298</v>
          </cell>
          <cell r="M170">
            <v>-696.90308499337004</v>
          </cell>
          <cell r="N170">
            <v>-812.05870481316902</v>
          </cell>
          <cell r="O170">
            <v>-894.53753593930605</v>
          </cell>
          <cell r="P170">
            <v>-1018.86080420754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-9.9622764271086305E-3</v>
          </cell>
          <cell r="K171">
            <v>-1.39390714012806E-2</v>
          </cell>
          <cell r="L171">
            <v>-3.00328704479924E-2</v>
          </cell>
          <cell r="M171">
            <v>-3.1982585619811099E-2</v>
          </cell>
          <cell r="N171">
            <v>-2.99189800305876E-2</v>
          </cell>
          <cell r="O171">
            <v>-3.0039161286664701E-2</v>
          </cell>
          <cell r="P171">
            <v>-4.4174785631206297E-2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-4.4228708321567703E-3</v>
          </cell>
          <cell r="M172">
            <v>-4.9156346273140396E-3</v>
          </cell>
          <cell r="N172">
            <v>-4.5154358344396397E-3</v>
          </cell>
          <cell r="O172">
            <v>-5.6150602498097699E-3</v>
          </cell>
          <cell r="P172">
            <v>-8.0811271460118905E-3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-8.1240824031060597E-4</v>
          </cell>
          <cell r="K173">
            <v>-7.34447199435006E-4</v>
          </cell>
          <cell r="L173">
            <v>-1.8671200251145601E-3</v>
          </cell>
          <cell r="M173">
            <v>-8.9144573478424998E-4</v>
          </cell>
          <cell r="N173">
            <v>-2.6416347696800002E-3</v>
          </cell>
          <cell r="O173">
            <v>-1.1756964556623999E-3</v>
          </cell>
          <cell r="P173">
            <v>-3.9911388419188497E-3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80.733836789968294</v>
          </cell>
          <cell r="F174">
            <v>102.299104366539</v>
          </cell>
          <cell r="G174">
            <v>134.56781141619001</v>
          </cell>
          <cell r="H174">
            <v>186.46820169282299</v>
          </cell>
          <cell r="I174">
            <v>172.49560813065199</v>
          </cell>
          <cell r="J174">
            <v>156.67521154681199</v>
          </cell>
          <cell r="K174">
            <v>140.77959255457199</v>
          </cell>
          <cell r="L174">
            <v>1.6002609973202001E-5</v>
          </cell>
          <cell r="M174">
            <v>1.0105003259911099E-2</v>
          </cell>
          <cell r="N174">
            <v>1.25129824810488E-2</v>
          </cell>
          <cell r="O174">
            <v>1.0812330040623401E-2</v>
          </cell>
          <cell r="P174">
            <v>2.0349609805812699E-2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2101.45954781825</v>
          </cell>
          <cell r="F175">
            <v>1750.8132944967699</v>
          </cell>
          <cell r="G175">
            <v>1826.05711802413</v>
          </cell>
          <cell r="H175">
            <v>1353.34730241593</v>
          </cell>
          <cell r="I175">
            <v>632.41120539539497</v>
          </cell>
          <cell r="J175">
            <v>678.76376967964802</v>
          </cell>
          <cell r="K175">
            <v>499.56555427619497</v>
          </cell>
          <cell r="L175">
            <v>99.459870037036794</v>
          </cell>
          <cell r="M175">
            <v>1.43121206670206</v>
          </cell>
          <cell r="N175">
            <v>1.8451390775151399E-2</v>
          </cell>
          <cell r="O175">
            <v>7.6290591485590302E-3</v>
          </cell>
          <cell r="P175">
            <v>3.7532956044325902E-3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-1.9786500818185101E-3</v>
          </cell>
          <cell r="K176">
            <v>-3.4077135257032602E-3</v>
          </cell>
          <cell r="L176">
            <v>-379.57709038858599</v>
          </cell>
          <cell r="M176">
            <v>-539.41551844899004</v>
          </cell>
          <cell r="N176">
            <v>-1658.2427313645201</v>
          </cell>
          <cell r="O176">
            <v>-2269.0576244655099</v>
          </cell>
          <cell r="P176">
            <v>-2840.85647472554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-8.0196328612903E-3</v>
          </cell>
          <cell r="K177">
            <v>-1.23728136919429E-2</v>
          </cell>
          <cell r="L177">
            <v>-509.17404809686701</v>
          </cell>
          <cell r="M177">
            <v>-700.01235571182804</v>
          </cell>
          <cell r="N177">
            <v>-604.36680275656795</v>
          </cell>
          <cell r="O177">
            <v>-693.33981614502602</v>
          </cell>
          <cell r="P177">
            <v>-693.18765774952897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2266.2744232341602</v>
          </cell>
          <cell r="F178">
            <v>2235.4031956339099</v>
          </cell>
          <cell r="G178">
            <v>2268.7811267228599</v>
          </cell>
          <cell r="H178">
            <v>2238.5107963124801</v>
          </cell>
          <cell r="I178">
            <v>2240.4529696913301</v>
          </cell>
          <cell r="J178">
            <v>2288.7594240121898</v>
          </cell>
          <cell r="K178">
            <v>2291.7442282525199</v>
          </cell>
          <cell r="L178">
            <v>2317.3897704626402</v>
          </cell>
          <cell r="M178">
            <v>2317.3895964145499</v>
          </cell>
          <cell r="N178">
            <v>2317.3896855601101</v>
          </cell>
          <cell r="O178">
            <v>2317.3896146637198</v>
          </cell>
          <cell r="P178">
            <v>2317.3897275560398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44196.827893397902</v>
          </cell>
          <cell r="F179">
            <v>41425.162714883503</v>
          </cell>
          <cell r="G179">
            <v>39549.185912646797</v>
          </cell>
          <cell r="H179">
            <v>27528.9134040063</v>
          </cell>
          <cell r="I179">
            <v>19270.2407297311</v>
          </cell>
          <cell r="J179">
            <v>13970.922217085899</v>
          </cell>
          <cell r="K179">
            <v>6985.4611085429497</v>
          </cell>
          <cell r="L179">
            <v>4.1871837515368199E-4</v>
          </cell>
          <cell r="M179">
            <v>-1000</v>
          </cell>
          <cell r="N179">
            <v>-1999.99983818755</v>
          </cell>
          <cell r="O179">
            <v>-2500</v>
          </cell>
          <cell r="P179">
            <v>-2999.9999501673801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-0.117152260893588</v>
          </cell>
          <cell r="I180">
            <v>-0.20677159380705401</v>
          </cell>
          <cell r="J180">
            <v>-0.34189814607003499</v>
          </cell>
          <cell r="K180">
            <v>-0.51201650677125599</v>
          </cell>
          <cell r="L180">
            <v>-1.547147048082</v>
          </cell>
          <cell r="M180">
            <v>-1.2600782330384099</v>
          </cell>
          <cell r="N180">
            <v>-1.5174235067373401</v>
          </cell>
          <cell r="O180">
            <v>-1.40495117476926</v>
          </cell>
          <cell r="P180">
            <v>-1.4621578191187301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J181">
            <v>988.74794904752548</v>
          </cell>
          <cell r="K181">
            <v>4848.0495992759688</v>
          </cell>
          <cell r="L181">
            <v>6307.1979940263291</v>
          </cell>
          <cell r="M181">
            <v>6307.1988143127992</v>
          </cell>
          <cell r="N181">
            <v>6307.1988341062925</v>
          </cell>
          <cell r="O181">
            <v>6307.1989516960075</v>
          </cell>
          <cell r="P181">
            <v>6307.1999922100686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J182">
            <v>988.74794904752548</v>
          </cell>
          <cell r="K182">
            <v>4848.0495992759688</v>
          </cell>
          <cell r="L182">
            <v>6307.1979940263291</v>
          </cell>
          <cell r="M182">
            <v>6307.1988143127992</v>
          </cell>
          <cell r="N182">
            <v>6307.1988341062925</v>
          </cell>
          <cell r="O182">
            <v>6307.1989516960075</v>
          </cell>
          <cell r="P182">
            <v>6307.1999922100686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-28.668184870339608</v>
          </cell>
          <cell r="K183">
            <v>13.267533945527717</v>
          </cell>
          <cell r="L183">
            <v>8.5320273436507872</v>
          </cell>
          <cell r="M183">
            <v>-3.7507700606720009</v>
          </cell>
          <cell r="N183">
            <v>-17.112708251102678</v>
          </cell>
          <cell r="O183">
            <v>-21.17199714411397</v>
          </cell>
          <cell r="P183">
            <v>-30.033998363575655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833.3335166028379</v>
          </cell>
          <cell r="K184">
            <v>273.2026360276252</v>
          </cell>
          <cell r="L184">
            <v>308.97303771229622</v>
          </cell>
          <cell r="M184">
            <v>1005.8316506916264</v>
          </cell>
          <cell r="N184">
            <v>2124.330304497561</v>
          </cell>
          <cell r="O184">
            <v>2858.1413778141891</v>
          </cell>
          <cell r="P184">
            <v>3526.7396417340601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833.3335166028379</v>
          </cell>
          <cell r="K185">
            <v>273.2026360276252</v>
          </cell>
          <cell r="L185">
            <v>308.97303771229622</v>
          </cell>
          <cell r="M185">
            <v>1005.8316506916264</v>
          </cell>
          <cell r="N185">
            <v>2124.330304497561</v>
          </cell>
          <cell r="O185">
            <v>2858.1413778141891</v>
          </cell>
          <cell r="P185">
            <v>3526.7396417340601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6491.5468187795559</v>
          </cell>
          <cell r="F186">
            <v>6121.8734672877918</v>
          </cell>
          <cell r="G186">
            <v>5583.9213830368599</v>
          </cell>
          <cell r="H186">
            <v>4894.7572076101742</v>
          </cell>
          <cell r="I186">
            <v>4031.6749399173063</v>
          </cell>
          <cell r="J186">
            <v>3902.1810276256329</v>
          </cell>
          <cell r="K186">
            <v>3596.1844085655662</v>
          </cell>
          <cell r="L186">
            <v>3149.8093510201666</v>
          </cell>
          <cell r="M186">
            <v>3051.7860519506853</v>
          </cell>
          <cell r="N186">
            <v>3050.3729723652191</v>
          </cell>
          <cell r="O186">
            <v>3050.3629652566538</v>
          </cell>
          <cell r="P186">
            <v>3050.3478424559621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7174.3314740154328</v>
          </cell>
          <cell r="F187">
            <v>6587.6383776695748</v>
          </cell>
          <cell r="G187">
            <v>6514.5776201976096</v>
          </cell>
          <cell r="H187">
            <v>6102.2782455961587</v>
          </cell>
          <cell r="I187">
            <v>4505.2419100420111</v>
          </cell>
          <cell r="J187">
            <v>3682.9902770810554</v>
          </cell>
          <cell r="K187">
            <v>2678.1268657482451</v>
          </cell>
          <cell r="L187">
            <v>791.84635383557975</v>
          </cell>
          <cell r="M187">
            <v>350.99082232503031</v>
          </cell>
          <cell r="N187">
            <v>206.29055337051054</v>
          </cell>
          <cell r="O187">
            <v>202.36918424808843</v>
          </cell>
          <cell r="P187">
            <v>116.01331512430944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14668.409740548354</v>
          </cell>
          <cell r="F188">
            <v>13912.225655692695</v>
          </cell>
          <cell r="G188">
            <v>13011.117541186401</v>
          </cell>
          <cell r="H188">
            <v>8382.8839898862861</v>
          </cell>
          <cell r="I188">
            <v>4462.5729958416632</v>
          </cell>
          <cell r="J188">
            <v>2792.1702931588056</v>
          </cell>
          <cell r="K188">
            <v>1455.4042400844201</v>
          </cell>
          <cell r="L188">
            <v>20.456685561209056</v>
          </cell>
          <cell r="M188">
            <v>16.99612358922187</v>
          </cell>
          <cell r="N188">
            <v>15.29490129948616</v>
          </cell>
          <cell r="O188">
            <v>13.947930426722564</v>
          </cell>
          <cell r="P188">
            <v>11.94963054765333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2603.1368392343056</v>
          </cell>
          <cell r="F189">
            <v>2371.884612894894</v>
          </cell>
          <cell r="G189">
            <v>2373.6838989745797</v>
          </cell>
          <cell r="H189">
            <v>2243.3471598954184</v>
          </cell>
          <cell r="I189">
            <v>2240.5475297595726</v>
          </cell>
          <cell r="J189">
            <v>2325.6885668069885</v>
          </cell>
          <cell r="K189">
            <v>2328.7496526164014</v>
          </cell>
          <cell r="L189">
            <v>2317.3936563136463</v>
          </cell>
          <cell r="M189">
            <v>2317.8067531112015</v>
          </cell>
          <cell r="N189">
            <v>2317.7860109688104</v>
          </cell>
          <cell r="O189">
            <v>2317.7416829736835</v>
          </cell>
          <cell r="P189">
            <v>2317.883826343349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3789.6286203882396</v>
          </cell>
          <cell r="F190">
            <v>3413.872302232558</v>
          </cell>
          <cell r="G190">
            <v>3500.1659726039675</v>
          </cell>
          <cell r="H190">
            <v>3002.3115070857089</v>
          </cell>
          <cell r="I190">
            <v>2725.7651280062346</v>
          </cell>
          <cell r="J190">
            <v>2277.2016363298812</v>
          </cell>
          <cell r="K190">
            <v>1644.0091771805892</v>
          </cell>
          <cell r="L190">
            <v>356.69877370420693</v>
          </cell>
          <cell r="M190">
            <v>222.93908473331345</v>
          </cell>
          <cell r="N190">
            <v>115.81574776359562</v>
          </cell>
          <cell r="O190">
            <v>73.069962646546003</v>
          </cell>
          <cell r="P190">
            <v>26.98096006951419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2603.1368392343056</v>
          </cell>
          <cell r="F191">
            <v>2371.884612894894</v>
          </cell>
          <cell r="G191">
            <v>2373.6838989745797</v>
          </cell>
          <cell r="H191">
            <v>2243.3471598954184</v>
          </cell>
          <cell r="I191">
            <v>2240.5475297595726</v>
          </cell>
          <cell r="J191">
            <v>1193.1355227205215</v>
          </cell>
          <cell r="K191">
            <v>91.834643031531812</v>
          </cell>
          <cell r="L191">
            <v>-91.137991305024087</v>
          </cell>
          <cell r="M191">
            <v>-91.809892664334313</v>
          </cell>
          <cell r="N191">
            <v>-92.688066284266839</v>
          </cell>
          <cell r="O191">
            <v>-92.695707969882477</v>
          </cell>
          <cell r="P191">
            <v>-92.723172069465733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-2.0133603231100236E-2</v>
          </cell>
          <cell r="K192">
            <v>-2.8977622656917855E-2</v>
          </cell>
          <cell r="L192">
            <v>-829.93921077688321</v>
          </cell>
          <cell r="M192">
            <v>-1396.9651246731978</v>
          </cell>
          <cell r="N192">
            <v>-1416.4718214238978</v>
          </cell>
          <cell r="O192">
            <v>-1587.9251533885567</v>
          </cell>
          <cell r="P192">
            <v>-1712.118144967633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6491.5468187795559</v>
          </cell>
          <cell r="F193">
            <v>6121.8734672877918</v>
          </cell>
          <cell r="G193">
            <v>5583.9213830368599</v>
          </cell>
          <cell r="H193">
            <v>4894.7381331296583</v>
          </cell>
          <cell r="I193">
            <v>4031.6708303348541</v>
          </cell>
          <cell r="J193">
            <v>3195.4370025076346</v>
          </cell>
          <cell r="K193">
            <v>694.50834352779077</v>
          </cell>
          <cell r="L193">
            <v>120.27319671660248</v>
          </cell>
          <cell r="M193">
            <v>29.871776381020275</v>
          </cell>
          <cell r="N193">
            <v>26.586713574638658</v>
          </cell>
          <cell r="O193">
            <v>23.594704751925605</v>
          </cell>
          <cell r="P193">
            <v>20.788777335114993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43821.737150979781</v>
          </cell>
          <cell r="F194">
            <v>40901.252495960216</v>
          </cell>
          <cell r="G194">
            <v>38941.071698010819</v>
          </cell>
          <cell r="H194">
            <v>31763.663403098803</v>
          </cell>
          <cell r="I194">
            <v>24238.020863661215</v>
          </cell>
          <cell r="J194">
            <v>19368.784192627278</v>
          </cell>
          <cell r="K194">
            <v>12488.788353131888</v>
          </cell>
          <cell r="L194">
            <v>5835.4008150695117</v>
          </cell>
          <cell r="M194">
            <v>4501.6155947529433</v>
          </cell>
          <cell r="N194">
            <v>4222.9870116340971</v>
          </cell>
          <cell r="O194">
            <v>4000.4655689451865</v>
          </cell>
          <cell r="P194">
            <v>3739.1230348388094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K196">
            <v>2.08074578201182E-5</v>
          </cell>
          <cell r="L196">
            <v>6.1633209838167998E-5</v>
          </cell>
          <cell r="M196">
            <v>3.3718830297552803E-5</v>
          </cell>
          <cell r="N196">
            <v>1.00014506862113E-4</v>
          </cell>
          <cell r="O196">
            <v>8.5568954273851797E-5</v>
          </cell>
          <cell r="P196">
            <v>1.20736660479362E-3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988.74794904752298</v>
          </cell>
          <cell r="K197">
            <v>4848.0495992759697</v>
          </cell>
          <cell r="L197">
            <v>6307.19799402635</v>
          </cell>
          <cell r="M197">
            <v>6307.1988143127901</v>
          </cell>
          <cell r="N197">
            <v>6307.1988341062897</v>
          </cell>
          <cell r="O197">
            <v>6307.1989516959902</v>
          </cell>
          <cell r="P197">
            <v>6307.1999922100704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K198">
            <v>-2.4045821151452502E-7</v>
          </cell>
          <cell r="L198">
            <v>1.7899341574842499E-2</v>
          </cell>
          <cell r="M198">
            <v>3.9768943417223999E-2</v>
          </cell>
          <cell r="N198">
            <v>6.7555889873401997E-2</v>
          </cell>
          <cell r="O198">
            <v>9.6019309609976497E-2</v>
          </cell>
          <cell r="P198">
            <v>0.125122196720967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2093.6571500198934</v>
          </cell>
          <cell r="I199">
            <v>2085.5350657399508</v>
          </cell>
          <cell r="J199">
            <v>2077.4141499417028</v>
          </cell>
          <cell r="K199">
            <v>2070.5811283710723</v>
          </cell>
          <cell r="L199">
            <v>2063.7489496983731</v>
          </cell>
          <cell r="M199">
            <v>2063.7492039297358</v>
          </cell>
          <cell r="N199">
            <v>2063.7489603607669</v>
          </cell>
          <cell r="O199">
            <v>2063.749071036249</v>
          </cell>
          <cell r="P199">
            <v>2063.7492600936412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2093.6571500198934</v>
          </cell>
          <cell r="I200">
            <v>2085.5350657399508</v>
          </cell>
          <cell r="J200">
            <v>2077.4141499417028</v>
          </cell>
          <cell r="K200">
            <v>2070.5811283710723</v>
          </cell>
          <cell r="L200">
            <v>2063.7489496983731</v>
          </cell>
          <cell r="M200">
            <v>2063.7492039297358</v>
          </cell>
          <cell r="N200">
            <v>2063.7489603607669</v>
          </cell>
          <cell r="O200">
            <v>2063.749071036249</v>
          </cell>
          <cell r="P200">
            <v>2063.7492600936412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578.14428668232495</v>
          </cell>
          <cell r="K201">
            <v>1172.5975505618101</v>
          </cell>
          <cell r="L201">
            <v>1207.99902908442</v>
          </cell>
          <cell r="M201">
            <v>1207.9990591000001</v>
          </cell>
          <cell r="N201">
            <v>1207.9990082460099</v>
          </cell>
          <cell r="O201">
            <v>1207.9989505297301</v>
          </cell>
          <cell r="P201">
            <v>1207.99900487132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3.7418804084838703E-4</v>
          </cell>
          <cell r="L202">
            <v>1.4851303967382601E-2</v>
          </cell>
          <cell r="M202">
            <v>0.46653072077351398</v>
          </cell>
          <cell r="N202">
            <v>0.71228289690999702</v>
          </cell>
          <cell r="O202">
            <v>0.724732596967539</v>
          </cell>
          <cell r="P202">
            <v>0.92319693441435502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670.96109554482996</v>
          </cell>
          <cell r="K203">
            <v>1269.46998342644</v>
          </cell>
          <cell r="L203">
            <v>1223.1583881873</v>
          </cell>
          <cell r="M203">
            <v>1223.15835424492</v>
          </cell>
          <cell r="N203">
            <v>1223.15839563707</v>
          </cell>
          <cell r="O203">
            <v>1223.1582826982701</v>
          </cell>
          <cell r="P203">
            <v>1223.15838238115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114.38345220938</v>
          </cell>
          <cell r="F204">
            <v>119.718523449017</v>
          </cell>
          <cell r="G204">
            <v>123.799828991876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2843.2556048971101</v>
          </cell>
          <cell r="F205">
            <v>2574.9225495328101</v>
          </cell>
          <cell r="G205">
            <v>2613.2421963264201</v>
          </cell>
          <cell r="H205">
            <v>2556.3784061430301</v>
          </cell>
          <cell r="I205">
            <v>2535.9315433783399</v>
          </cell>
          <cell r="J205">
            <v>1866.4521425105199</v>
          </cell>
          <cell r="K205">
            <v>979.21617023570002</v>
          </cell>
          <cell r="L205">
            <v>995.53757882089496</v>
          </cell>
          <cell r="M205">
            <v>995.53764415572596</v>
          </cell>
          <cell r="N205">
            <v>995.53747865326</v>
          </cell>
          <cell r="O205">
            <v>995.53746366487303</v>
          </cell>
          <cell r="P205">
            <v>995.537646693488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206.98581336681701</v>
          </cell>
          <cell r="F206">
            <v>3.08594856097863E-2</v>
          </cell>
          <cell r="G206">
            <v>0.16964891490658801</v>
          </cell>
          <cell r="M206">
            <v>2.4004837128862601E-3</v>
          </cell>
          <cell r="N206">
            <v>3.8520232784050399E-3</v>
          </cell>
          <cell r="O206">
            <v>3.2900708746513001E-3</v>
          </cell>
          <cell r="P206">
            <v>6.9754896121302298E-3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1689.29324157121</v>
          </cell>
          <cell r="F207">
            <v>1895.88396217218</v>
          </cell>
          <cell r="G207">
            <v>1924.3201337821399</v>
          </cell>
          <cell r="H207">
            <v>1920.6431432998099</v>
          </cell>
          <cell r="I207">
            <v>1944.97444079499</v>
          </cell>
          <cell r="J207">
            <v>1461.9620439052701</v>
          </cell>
          <cell r="K207">
            <v>1162.2054363586701</v>
          </cell>
          <cell r="L207">
            <v>1208.08497442114</v>
          </cell>
          <cell r="M207">
            <v>1208.08485686679</v>
          </cell>
          <cell r="N207">
            <v>1208.0849740439801</v>
          </cell>
          <cell r="O207">
            <v>1208.08486424846</v>
          </cell>
          <cell r="P207">
            <v>1208.08489807806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3.9398416706625601E-4</v>
          </cell>
          <cell r="K208">
            <v>3.64408793814028E-4</v>
          </cell>
          <cell r="L208">
            <v>1.45843871590789E-2</v>
          </cell>
          <cell r="M208">
            <v>5.3096948773822497E-2</v>
          </cell>
          <cell r="N208">
            <v>7.8423596215776895E-2</v>
          </cell>
          <cell r="O208">
            <v>8.1723222131955001E-2</v>
          </cell>
          <cell r="P208">
            <v>0.13753488735321701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15.876342922969799</v>
          </cell>
          <cell r="F209">
            <v>16.031072581481698</v>
          </cell>
          <cell r="G209">
            <v>4.5980648093180196</v>
          </cell>
          <cell r="H209">
            <v>4.6180950649841099</v>
          </cell>
          <cell r="I209">
            <v>2.8654623635030099E-2</v>
          </cell>
          <cell r="J209">
            <v>3.5486721591621601E-3</v>
          </cell>
          <cell r="K209">
            <v>7.5706646464365999E-3</v>
          </cell>
          <cell r="L209">
            <v>2.5646816013085898E-3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8.4831529070137002</v>
          </cell>
          <cell r="F210">
            <v>2.1210745287063099E-2</v>
          </cell>
          <cell r="G210">
            <v>0.26340988292726097</v>
          </cell>
          <cell r="H210">
            <v>4.33786819940679E-2</v>
          </cell>
          <cell r="I210">
            <v>2.7098079660477201E-2</v>
          </cell>
          <cell r="J210">
            <v>36.065101952080603</v>
          </cell>
          <cell r="K210">
            <v>36.275377773254398</v>
          </cell>
          <cell r="L210">
            <v>8.9077271993178797E-4</v>
          </cell>
          <cell r="M210">
            <v>0.38553101996671202</v>
          </cell>
          <cell r="N210">
            <v>0.36193061285366701</v>
          </cell>
          <cell r="O210">
            <v>0.31986677127334301</v>
          </cell>
          <cell r="P210">
            <v>0.45199041041936999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3.0175681162335498E-4</v>
          </cell>
          <cell r="K211">
            <v>5.9656516586761702E-5</v>
          </cell>
          <cell r="L211">
            <v>0.15381064794438601</v>
          </cell>
          <cell r="M211">
            <v>0.17168378482143901</v>
          </cell>
          <cell r="N211">
            <v>0.13908329603974201</v>
          </cell>
          <cell r="O211">
            <v>0.12723425149567</v>
          </cell>
          <cell r="P211">
            <v>0.23598718197091301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1.3582541202796301</v>
          </cell>
          <cell r="F212">
            <v>2.5161327023643699E-2</v>
          </cell>
          <cell r="G212">
            <v>0.27742344756808701</v>
          </cell>
          <cell r="H212">
            <v>9.4140972076226903E-2</v>
          </cell>
          <cell r="I212">
            <v>3.72635504911056E-2</v>
          </cell>
          <cell r="J212">
            <v>0.24376265621391799</v>
          </cell>
          <cell r="K212">
            <v>0.10500980192885501</v>
          </cell>
          <cell r="L212">
            <v>7.2611777285615795E-4</v>
          </cell>
          <cell r="M212">
            <v>2.4546385991751601E-2</v>
          </cell>
          <cell r="N212">
            <v>2.7691209382891602E-2</v>
          </cell>
          <cell r="O212">
            <v>2.62949496347917E-2</v>
          </cell>
          <cell r="P212">
            <v>3.3869692328572898E-2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4879.6358619947796</v>
          </cell>
          <cell r="F213">
            <v>4606.6333392934102</v>
          </cell>
          <cell r="G213">
            <v>4666.6707061551497</v>
          </cell>
          <cell r="H213">
            <v>4481.7771641618901</v>
          </cell>
          <cell r="I213">
            <v>4480.9990004271103</v>
          </cell>
          <cell r="J213">
            <v>4613.8326776643798</v>
          </cell>
          <cell r="K213">
            <v>4619.8778970758003</v>
          </cell>
          <cell r="L213">
            <v>4634.9673984249202</v>
          </cell>
          <cell r="M213">
            <v>4635.8837037114699</v>
          </cell>
          <cell r="N213">
            <v>4636.1031202149998</v>
          </cell>
          <cell r="O213">
            <v>4636.0627030037103</v>
          </cell>
          <cell r="P213">
            <v>4636.5694866201102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108.076096460364</v>
          </cell>
          <cell r="F214">
            <v>53.981619529578197</v>
          </cell>
          <cell r="G214">
            <v>7.9661208230514804</v>
          </cell>
          <cell r="H214">
            <v>38.191334892635602</v>
          </cell>
          <cell r="I214">
            <v>30.368626789180301</v>
          </cell>
          <cell r="J214">
            <v>104.684844587077</v>
          </cell>
          <cell r="K214">
            <v>66.857974088970707</v>
          </cell>
          <cell r="L214">
            <v>67.116776693131698</v>
          </cell>
          <cell r="M214">
            <v>62.735097396487603</v>
          </cell>
          <cell r="N214">
            <v>56.673677233283399</v>
          </cell>
          <cell r="O214">
            <v>66.856935358671393</v>
          </cell>
          <cell r="P214">
            <v>66.855664773932602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2005.1531583594599</v>
          </cell>
          <cell r="F215">
            <v>1691.2568544744199</v>
          </cell>
          <cell r="G215">
            <v>1943.8166912352599</v>
          </cell>
          <cell r="H215">
            <v>1467.7626892440301</v>
          </cell>
          <cell r="I215">
            <v>756.88534985361696</v>
          </cell>
          <cell r="J215">
            <v>661.51928345292697</v>
          </cell>
          <cell r="K215">
            <v>476.19471433998899</v>
          </cell>
          <cell r="L215">
            <v>143.06243531652601</v>
          </cell>
          <cell r="M215">
            <v>52.483045668993299</v>
          </cell>
          <cell r="N215">
            <v>63.703543115010298</v>
          </cell>
          <cell r="O215">
            <v>46.886514776054703</v>
          </cell>
          <cell r="P215">
            <v>46.9335614397611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179.80274853836301</v>
          </cell>
          <cell r="K216">
            <v>991.09126995108898</v>
          </cell>
          <cell r="L216">
            <v>986.49192169938999</v>
          </cell>
          <cell r="M216">
            <v>986.47287270892002</v>
          </cell>
          <cell r="N216">
            <v>986.50529636679596</v>
          </cell>
          <cell r="O216">
            <v>986.46671031561698</v>
          </cell>
          <cell r="P216">
            <v>986.54442963171402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655.76809226596504</v>
          </cell>
          <cell r="F217">
            <v>597.31720898917195</v>
          </cell>
          <cell r="G217">
            <v>589.70313441969097</v>
          </cell>
          <cell r="H217">
            <v>477.15838772463502</v>
          </cell>
          <cell r="I217">
            <v>356.596693578388</v>
          </cell>
          <cell r="J217">
            <v>244.52619318018199</v>
          </cell>
          <cell r="K217">
            <v>131.561590301704</v>
          </cell>
          <cell r="L217">
            <v>97.800102997816296</v>
          </cell>
          <cell r="M217">
            <v>97.253118937533699</v>
          </cell>
          <cell r="N217">
            <v>97.252590214767594</v>
          </cell>
          <cell r="O217">
            <v>50.118542473279199</v>
          </cell>
          <cell r="P217">
            <v>50.118230058805402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0.26473327466119401</v>
          </cell>
          <cell r="K218">
            <v>42.650740405668699</v>
          </cell>
          <cell r="L218">
            <v>42.756565317988397</v>
          </cell>
          <cell r="M218">
            <v>40.047181661665597</v>
          </cell>
          <cell r="N218">
            <v>36.293034732363402</v>
          </cell>
          <cell r="O218">
            <v>42.917580921537798</v>
          </cell>
          <cell r="P218">
            <v>42.875541525147803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H219">
            <v>1.6076109527557201E-2</v>
          </cell>
          <cell r="I219">
            <v>2.1111332169909E-2</v>
          </cell>
          <cell r="J219">
            <v>0.25216230041828602</v>
          </cell>
          <cell r="K219">
            <v>0.211883117014081</v>
          </cell>
          <cell r="L219">
            <v>4.7734456277702501E-2</v>
          </cell>
          <cell r="M219">
            <v>7.1989589374608795E-2</v>
          </cell>
          <cell r="N219">
            <v>5.2549376933579001E-2</v>
          </cell>
          <cell r="O219">
            <v>5.0188918554199102E-2</v>
          </cell>
          <cell r="P219">
            <v>4.3873308773725597E-2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330.01217141364702</v>
          </cell>
          <cell r="F220">
            <v>321.17925371496898</v>
          </cell>
          <cell r="G220">
            <v>28.655858321383299</v>
          </cell>
          <cell r="H220">
            <v>1.2289557798884901E-2</v>
          </cell>
          <cell r="I220">
            <v>7.7713495060769801E-3</v>
          </cell>
          <cell r="J220">
            <v>4.1601244084370097E-2</v>
          </cell>
          <cell r="K220">
            <v>2.83149132178157E-2</v>
          </cell>
          <cell r="L220">
            <v>1.53172758798379E-2</v>
          </cell>
          <cell r="M220">
            <v>1.38553558777112E-2</v>
          </cell>
          <cell r="N220">
            <v>1.45729373251149E-2</v>
          </cell>
          <cell r="O220">
            <v>1.5209326227631799E-2</v>
          </cell>
          <cell r="P220">
            <v>7.07232375641612E-3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21.547442316466299</v>
          </cell>
          <cell r="F221">
            <v>51.2431437946057</v>
          </cell>
          <cell r="G221">
            <v>2.45241580556866</v>
          </cell>
          <cell r="H221">
            <v>47.914345726585402</v>
          </cell>
          <cell r="I221">
            <v>47.950125571133903</v>
          </cell>
          <cell r="M221">
            <v>0.55374584300480001</v>
          </cell>
          <cell r="N221">
            <v>0.55347412390143103</v>
          </cell>
          <cell r="O221">
            <v>47.687601175016901</v>
          </cell>
          <cell r="P221">
            <v>47.684709018535102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723.65821966465205</v>
          </cell>
          <cell r="F222">
            <v>749.83738875130098</v>
          </cell>
          <cell r="G222">
            <v>520.44698403651796</v>
          </cell>
          <cell r="H222">
            <v>514.63444757114905</v>
          </cell>
          <cell r="I222">
            <v>508.822383177419</v>
          </cell>
          <cell r="J222">
            <v>506.25404963277498</v>
          </cell>
          <cell r="K222">
            <v>0.42329931538263199</v>
          </cell>
          <cell r="L222">
            <v>2.7176436721249499E-2</v>
          </cell>
          <cell r="M222">
            <v>4.3611820620530602E-2</v>
          </cell>
          <cell r="N222">
            <v>2.6533111224538001E-2</v>
          </cell>
          <cell r="O222">
            <v>3.5731881068720099E-2</v>
          </cell>
          <cell r="P222">
            <v>8.76733236033715E-3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9.2407184774814397E-2</v>
          </cell>
          <cell r="H223">
            <v>4.5897949201350298E-2</v>
          </cell>
          <cell r="I223">
            <v>3.6307440432485301E-2</v>
          </cell>
          <cell r="J223">
            <v>66.782375267454398</v>
          </cell>
          <cell r="K223">
            <v>68.978620182285695</v>
          </cell>
          <cell r="L223">
            <v>3.11793402247564</v>
          </cell>
          <cell r="M223">
            <v>3.0557340677442202</v>
          </cell>
          <cell r="N223">
            <v>0.26304883762324899</v>
          </cell>
          <cell r="O223">
            <v>0.26300010313239602</v>
          </cell>
          <cell r="P223">
            <v>0.26291754791941002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344.47000216307799</v>
          </cell>
          <cell r="F224">
            <v>344.64511668728397</v>
          </cell>
          <cell r="G224">
            <v>504.19487653109098</v>
          </cell>
          <cell r="H224">
            <v>498.56389454288399</v>
          </cell>
          <cell r="I224">
            <v>492.93316426171998</v>
          </cell>
          <cell r="J224">
            <v>310.64431221781302</v>
          </cell>
          <cell r="K224">
            <v>0.13000713041404799</v>
          </cell>
          <cell r="L224">
            <v>6.9238166678500204E-2</v>
          </cell>
          <cell r="M224">
            <v>6.99936681871344E-2</v>
          </cell>
          <cell r="N224">
            <v>5.6483436184671297E-2</v>
          </cell>
          <cell r="O224">
            <v>8.491813658274E-2</v>
          </cell>
          <cell r="P224">
            <v>3.4865543699444002E-2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210.21006947703299</v>
          </cell>
          <cell r="F225">
            <v>181.723556624569</v>
          </cell>
          <cell r="G225">
            <v>8.4955221470673803E-2</v>
          </cell>
          <cell r="H225">
            <v>1.2870818700598001E-2</v>
          </cell>
          <cell r="I225">
            <v>9.3625148088345902E-3</v>
          </cell>
          <cell r="J225">
            <v>4.4185910773678103E-2</v>
          </cell>
          <cell r="K225">
            <v>3.2149889953760398E-2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4398.8952521206602</v>
          </cell>
          <cell r="F226">
            <v>3991.1841425658999</v>
          </cell>
          <cell r="G226">
            <v>3597.4134435788101</v>
          </cell>
          <cell r="H226">
            <v>3044.31223413715</v>
          </cell>
          <cell r="I226">
            <v>2193.6308958683799</v>
          </cell>
          <cell r="J226">
            <v>2074.81648960653</v>
          </cell>
          <cell r="K226">
            <v>1778.1605636356901</v>
          </cell>
          <cell r="L226">
            <v>1340.50520238288</v>
          </cell>
          <cell r="M226">
            <v>1242.8002467184101</v>
          </cell>
          <cell r="N226">
            <v>1241.39480348541</v>
          </cell>
          <cell r="O226">
            <v>1241.38293338574</v>
          </cell>
          <cell r="P226">
            <v>1241.3696325044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1.3445622425202699E-7</v>
          </cell>
          <cell r="I4">
            <v>3.2454924052201997E-7</v>
          </cell>
          <cell r="J4">
            <v>4.1460901955845498E-7</v>
          </cell>
          <cell r="K4">
            <v>6.9411936884870997E-7</v>
          </cell>
          <cell r="L4">
            <v>3.78337193764789E-5</v>
          </cell>
          <cell r="M4">
            <v>1.1052492610595101E-6</v>
          </cell>
          <cell r="N4">
            <v>2.07171114702617E-5</v>
          </cell>
          <cell r="O4">
            <v>1.9329771310061199E-6</v>
          </cell>
          <cell r="P4">
            <v>7.8536441451073702E-5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8.5873196622823494E-6</v>
          </cell>
          <cell r="K5">
            <v>1.4907868916749499E-6</v>
          </cell>
          <cell r="L5">
            <v>1.5094122631193299E-5</v>
          </cell>
          <cell r="M5">
            <v>1.65115440161206E-7</v>
          </cell>
          <cell r="N5">
            <v>2.80838611630002E-6</v>
          </cell>
          <cell r="O5">
            <v>2.12596685317929E-7</v>
          </cell>
          <cell r="P5">
            <v>3.2441787373791299E-5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1.0074783943962601E-6</v>
          </cell>
          <cell r="I6">
            <v>1.13444453871107E-5</v>
          </cell>
          <cell r="J6">
            <v>1.8291286639183401E-7</v>
          </cell>
          <cell r="K6">
            <v>3.64030145907148E-7</v>
          </cell>
          <cell r="L6">
            <v>1.18466388274132E-6</v>
          </cell>
          <cell r="M6">
            <v>1.6444734817489299E-6</v>
          </cell>
          <cell r="N6">
            <v>4.58923820173386E-6</v>
          </cell>
          <cell r="O6">
            <v>1.3021867745045899E-6</v>
          </cell>
          <cell r="P6">
            <v>8.0661142660238792E-6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2.17023447382881E-7</v>
          </cell>
          <cell r="I7">
            <v>8.5107394232009705E-7</v>
          </cell>
          <cell r="J7">
            <v>4.56726062738114E-5</v>
          </cell>
          <cell r="K7">
            <v>3.7659738310762902E-5</v>
          </cell>
          <cell r="L7">
            <v>2.55182499400705E-2</v>
          </cell>
          <cell r="M7">
            <v>8.5473311300572299E-2</v>
          </cell>
          <cell r="N7">
            <v>5.3558318095324603E-2</v>
          </cell>
          <cell r="O7">
            <v>7.1839108717789105E-2</v>
          </cell>
          <cell r="P7">
            <v>7.0561963941228698E-2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1.12509865730104E-7</v>
          </cell>
          <cell r="F8">
            <v>7.0612406452259399E-8</v>
          </cell>
          <cell r="G8">
            <v>8.0486618682663294E-8</v>
          </cell>
          <cell r="H8">
            <v>9.7642959860523806E-8</v>
          </cell>
          <cell r="I8">
            <v>1.9248066391748201E-7</v>
          </cell>
          <cell r="J8">
            <v>3.0798955701832299E-7</v>
          </cell>
          <cell r="K8">
            <v>4.7937889508988799E-7</v>
          </cell>
          <cell r="L8">
            <v>1.00191341879231E-6</v>
          </cell>
          <cell r="M8">
            <v>1.5616022244190501E-6</v>
          </cell>
          <cell r="N8">
            <v>4.1158976776124404E-3</v>
          </cell>
          <cell r="O8">
            <v>1.82497375293497E-5</v>
          </cell>
          <cell r="P8">
            <v>1.07827699698671E-3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8.35684229164524E-4</v>
          </cell>
          <cell r="K9">
            <v>2.1802254513262502E-5</v>
          </cell>
          <cell r="L9">
            <v>2.4191917882434399</v>
          </cell>
          <cell r="M9">
            <v>1.01859777948838</v>
          </cell>
          <cell r="N9">
            <v>7.1311757157247904</v>
          </cell>
          <cell r="O9">
            <v>3.8932398105345398</v>
          </cell>
          <cell r="P9">
            <v>3.6450244529583502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4.0965673103515498E-3</v>
          </cell>
          <cell r="F10">
            <v>2.29997736767933E-2</v>
          </cell>
          <cell r="G10">
            <v>1.4661082358620001E-7</v>
          </cell>
          <cell r="H10">
            <v>9.9381873818467706E-2</v>
          </cell>
          <cell r="I10">
            <v>0.11685436549162199</v>
          </cell>
          <cell r="J10">
            <v>1.7491744771872601E-2</v>
          </cell>
          <cell r="K10">
            <v>0.13103544586660501</v>
          </cell>
          <cell r="L10">
            <v>0.10652951643634501</v>
          </cell>
          <cell r="M10">
            <v>0.101174377881196</v>
          </cell>
          <cell r="N10">
            <v>5.69612863556423E-2</v>
          </cell>
          <cell r="O10">
            <v>0.137341014335705</v>
          </cell>
          <cell r="P10">
            <v>0.11210794297179601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8.4680461009237694E-8</v>
          </cell>
          <cell r="F11">
            <v>7.9811044373863707E-8</v>
          </cell>
          <cell r="G11">
            <v>8.9401794310267496E-8</v>
          </cell>
          <cell r="H11">
            <v>1.0506736061487601E-7</v>
          </cell>
          <cell r="I11">
            <v>1.6878873008348599E-7</v>
          </cell>
          <cell r="J11">
            <v>2.4745519873766698E-7</v>
          </cell>
          <cell r="K11">
            <v>4.8708735272628102E-7</v>
          </cell>
          <cell r="L11">
            <v>2.3334352030555299E-4</v>
          </cell>
          <cell r="M11">
            <v>2.30867483960951E-6</v>
          </cell>
          <cell r="N11">
            <v>6.5836540624331094E-5</v>
          </cell>
          <cell r="O11">
            <v>6.5143732231273402E-6</v>
          </cell>
          <cell r="P11">
            <v>2.9118518814638401E-4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1.43250852310867E-2</v>
          </cell>
          <cell r="F12">
            <v>8.8975464859023495E-2</v>
          </cell>
          <cell r="G12">
            <v>8.74686203938675E-8</v>
          </cell>
          <cell r="H12">
            <v>9.1205078738364305E-8</v>
          </cell>
          <cell r="I12">
            <v>4.4198562591463699E-7</v>
          </cell>
          <cell r="J12">
            <v>3.1371904327394701E-2</v>
          </cell>
          <cell r="K12">
            <v>6.0610137431906699E-2</v>
          </cell>
          <cell r="L12">
            <v>0.18262392907872901</v>
          </cell>
          <cell r="M12">
            <v>1.18913347814567E-2</v>
          </cell>
          <cell r="N12">
            <v>3.0007216745659399E-2</v>
          </cell>
          <cell r="O12">
            <v>6.3400941481568093E-2</v>
          </cell>
          <cell r="P12">
            <v>0.18511193887949801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1.5484681154468099E-5</v>
          </cell>
          <cell r="M13">
            <v>3.2087458331627198E-7</v>
          </cell>
          <cell r="N13">
            <v>4.6059683959236897E-6</v>
          </cell>
          <cell r="O13">
            <v>3.1825641419791799E-7</v>
          </cell>
          <cell r="P13">
            <v>2.21063751347226E-5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0.18449521846486999</v>
          </cell>
          <cell r="I14">
            <v>5.8271801342606897E-7</v>
          </cell>
          <cell r="J14">
            <v>1.9379376874699499E-7</v>
          </cell>
          <cell r="K14">
            <v>1.2293807726049601E-7</v>
          </cell>
          <cell r="L14">
            <v>3.7305508491797798E-7</v>
          </cell>
          <cell r="M14">
            <v>7.5421619731161796E-5</v>
          </cell>
          <cell r="N14">
            <v>2.36620605994224E-5</v>
          </cell>
          <cell r="O14">
            <v>3.3543305798551401E-4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2.22237227138516E-8</v>
          </cell>
          <cell r="F15">
            <v>1.8654537779867501E-8</v>
          </cell>
          <cell r="G15">
            <v>2.0540965617772499E-8</v>
          </cell>
          <cell r="H15">
            <v>2.2577217462008001E-8</v>
          </cell>
          <cell r="I15">
            <v>2.92109100618471E-8</v>
          </cell>
          <cell r="J15">
            <v>3.5567306646403501E-8</v>
          </cell>
          <cell r="K15">
            <v>4.6076588455669597E-8</v>
          </cell>
          <cell r="L15">
            <v>6.6132469703928802E-8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2.18334708870637E-6</v>
          </cell>
          <cell r="I16">
            <v>6.1154494524249503E-5</v>
          </cell>
          <cell r="J16">
            <v>1.9262367915561599E-5</v>
          </cell>
          <cell r="K16">
            <v>4.1802691665835199E-6</v>
          </cell>
          <cell r="L16">
            <v>1.6146152170803801E-5</v>
          </cell>
          <cell r="M16">
            <v>3.4303419155534202E-5</v>
          </cell>
          <cell r="N16">
            <v>3.9279095266152702E-5</v>
          </cell>
          <cell r="O16">
            <v>9.5002765403544701E-7</v>
          </cell>
          <cell r="P16">
            <v>5.9962334391892702E-5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2.1959606145993901E-7</v>
          </cell>
          <cell r="I17">
            <v>2.4661421161040998E-6</v>
          </cell>
          <cell r="J17">
            <v>3.3847844120668102E-2</v>
          </cell>
          <cell r="K17">
            <v>2.8062647392595502E-6</v>
          </cell>
          <cell r="L17">
            <v>1.74657932815243E-6</v>
          </cell>
          <cell r="M17">
            <v>1.3814248246146099E-6</v>
          </cell>
          <cell r="N17">
            <v>9.9394414454407297E-3</v>
          </cell>
          <cell r="O17">
            <v>2.21782874179377E-6</v>
          </cell>
          <cell r="P17">
            <v>1.34065746645754E-5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4.9027238344121499E-7</v>
          </cell>
          <cell r="I18">
            <v>1.7992599502243201E-4</v>
          </cell>
          <cell r="J18">
            <v>4.6970450789580502E-5</v>
          </cell>
          <cell r="K18">
            <v>1.07880530751556E-6</v>
          </cell>
          <cell r="L18">
            <v>4.0582058765604902E-7</v>
          </cell>
          <cell r="M18">
            <v>4.7184927717550899E-7</v>
          </cell>
          <cell r="N18">
            <v>1.4476140288307599E-6</v>
          </cell>
          <cell r="O18">
            <v>7.2508115141339298E-5</v>
          </cell>
          <cell r="P18">
            <v>1.5599028005808401E-4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6.4409285169607594E-8</v>
          </cell>
          <cell r="F19">
            <v>3.7865347489404999E-8</v>
          </cell>
          <cell r="G19">
            <v>5.4044818826815197E-8</v>
          </cell>
          <cell r="H19">
            <v>6.2536432362695104E-8</v>
          </cell>
          <cell r="I19">
            <v>9.8295756766813101E-8</v>
          </cell>
          <cell r="J19">
            <v>1.45135214340983E-7</v>
          </cell>
          <cell r="K19">
            <v>2.7146596252938903E-7</v>
          </cell>
          <cell r="L19">
            <v>0.538845125066446</v>
          </cell>
          <cell r="M19">
            <v>1.4744116102854801E-7</v>
          </cell>
          <cell r="N19">
            <v>3.4573349047333701E-7</v>
          </cell>
          <cell r="O19">
            <v>4.3175292714080802E-7</v>
          </cell>
          <cell r="P19">
            <v>2.02228115176029E-6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4.9321057801268497E-2</v>
          </cell>
          <cell r="F20">
            <v>8.1971350378779007E-2</v>
          </cell>
          <cell r="G20">
            <v>3.1105617342427401E-2</v>
          </cell>
          <cell r="H20">
            <v>1.43486497678073E-6</v>
          </cell>
          <cell r="I20">
            <v>2.2245045395380498E-6</v>
          </cell>
          <cell r="J20">
            <v>6.0469479568722402E-2</v>
          </cell>
          <cell r="K20">
            <v>9.6471508837230893E-2</v>
          </cell>
          <cell r="L20">
            <v>8.6667629442193306E-2</v>
          </cell>
          <cell r="M20">
            <v>8.0133993633883707E-3</v>
          </cell>
          <cell r="N20">
            <v>5.2460504710639802E-2</v>
          </cell>
          <cell r="O20">
            <v>9.64713459611653E-2</v>
          </cell>
          <cell r="P20">
            <v>8.6678195244982895E-2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6.0900970050750397E-8</v>
          </cell>
          <cell r="F21">
            <v>4.1764862603904097E-8</v>
          </cell>
          <cell r="G21">
            <v>5.65509382850716E-8</v>
          </cell>
          <cell r="H21">
            <v>6.8138086329488503E-8</v>
          </cell>
          <cell r="I21">
            <v>2.39037407844262E-7</v>
          </cell>
          <cell r="J21">
            <v>7.9415362400727796E-8</v>
          </cell>
          <cell r="K21">
            <v>1.28222155719642E-7</v>
          </cell>
          <cell r="L21">
            <v>5.6037027187243304E-3</v>
          </cell>
          <cell r="M21">
            <v>0.59772762497435095</v>
          </cell>
          <cell r="N21">
            <v>2.7276111328901598E-7</v>
          </cell>
          <cell r="O21">
            <v>3.63967234500313E-7</v>
          </cell>
          <cell r="P21">
            <v>1.4011890480005001E-6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3.0390103475918499E-6</v>
          </cell>
          <cell r="K22">
            <v>3.4181610830172901E-7</v>
          </cell>
          <cell r="L22">
            <v>7.9026943252388694E-6</v>
          </cell>
          <cell r="M22">
            <v>5.5616888977733901E-8</v>
          </cell>
          <cell r="N22">
            <v>1.9744051881647101E-6</v>
          </cell>
          <cell r="O22">
            <v>6.5298691682315298E-7</v>
          </cell>
          <cell r="P22">
            <v>1.29002357407347E-5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2.6920326030907499E-7</v>
          </cell>
          <cell r="F23">
            <v>8.6400995905371503E-6</v>
          </cell>
          <cell r="G23">
            <v>1.22226073367886E-6</v>
          </cell>
          <cell r="H23">
            <v>1.51979756340562E-5</v>
          </cell>
          <cell r="I23">
            <v>3.0335522000073E-6</v>
          </cell>
          <cell r="J23">
            <v>2.8572504694121802E-7</v>
          </cell>
          <cell r="K23">
            <v>6.3462400069480001E-6</v>
          </cell>
          <cell r="L23">
            <v>6.30861888398277E-6</v>
          </cell>
          <cell r="M23">
            <v>3.9652240785429102E-7</v>
          </cell>
          <cell r="N23">
            <v>7.9311171439342106E-6</v>
          </cell>
          <cell r="O23">
            <v>2.5800718267253598E-6</v>
          </cell>
          <cell r="P23">
            <v>2.94224990439145E-5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1.9864248369102E-4</v>
          </cell>
          <cell r="K24">
            <v>6.4378549978877706E-5</v>
          </cell>
          <cell r="L24">
            <v>2.43671933993551E-4</v>
          </cell>
          <cell r="M24">
            <v>1.4196105717195501E-6</v>
          </cell>
          <cell r="N24">
            <v>2.9855495273873602E-4</v>
          </cell>
          <cell r="O24">
            <v>3.1918813318920498E-6</v>
          </cell>
          <cell r="P24">
            <v>5.9071231610918903E-4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7.2868400001477596E-2</v>
          </cell>
          <cell r="M25">
            <v>7.7937759424313593E-2</v>
          </cell>
          <cell r="N25">
            <v>1.9935972615663999E-2</v>
          </cell>
          <cell r="O25">
            <v>2.5190266751524401E-2</v>
          </cell>
          <cell r="P25">
            <v>2.36911396787996E-2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9.0587365451118499E-6</v>
          </cell>
          <cell r="K26">
            <v>1.9925826808309699E-6</v>
          </cell>
          <cell r="L26">
            <v>1.1422911054139101E-5</v>
          </cell>
          <cell r="M26">
            <v>9.8748194720301301E-8</v>
          </cell>
          <cell r="N26">
            <v>9.4788677853563801E-6</v>
          </cell>
          <cell r="O26">
            <v>4.3205246129906302E-7</v>
          </cell>
          <cell r="P26">
            <v>2.5048046781337699E-5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1.81134101079427E-7</v>
          </cell>
          <cell r="K27">
            <v>4.2520906171560998E-7</v>
          </cell>
          <cell r="L27">
            <v>3.44947899059021E-5</v>
          </cell>
          <cell r="M27">
            <v>4.73740508121022E-7</v>
          </cell>
          <cell r="N27">
            <v>4.3296840898809503E-6</v>
          </cell>
          <cell r="O27">
            <v>9.1798824475184303E-7</v>
          </cell>
          <cell r="P27">
            <v>3.37915098935167E-5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2.0251744592537999E-4</v>
          </cell>
          <cell r="F28">
            <v>1.0523546222168E-4</v>
          </cell>
          <cell r="G28">
            <v>3.0014995948091799E-6</v>
          </cell>
          <cell r="H28">
            <v>2.8579314748023998E-3</v>
          </cell>
          <cell r="I28">
            <v>0.45997070855599298</v>
          </cell>
          <cell r="J28">
            <v>4.9169663857741401E-2</v>
          </cell>
          <cell r="K28">
            <v>1.3778742143272999E-6</v>
          </cell>
          <cell r="L28">
            <v>3.2912417568058197E-2</v>
          </cell>
          <cell r="M28">
            <v>0.31571669228879201</v>
          </cell>
          <cell r="N28">
            <v>0.27816019385848401</v>
          </cell>
          <cell r="O28">
            <v>4.9806535995509202E-2</v>
          </cell>
          <cell r="P28">
            <v>0.101701449416601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5.5819600079142799E-8</v>
          </cell>
          <cell r="F29">
            <v>3.6187152730174403E-8</v>
          </cell>
          <cell r="G29">
            <v>2.9411662642273598E-8</v>
          </cell>
          <cell r="H29">
            <v>5.5366058177915597E-8</v>
          </cell>
          <cell r="I29">
            <v>1.0540890054283E-5</v>
          </cell>
          <cell r="J29">
            <v>4.41741869805753E-7</v>
          </cell>
          <cell r="K29">
            <v>4.6163089300201599E-7</v>
          </cell>
          <cell r="L29">
            <v>7.2330416762659099E-6</v>
          </cell>
          <cell r="M29">
            <v>9.7964872759671899E-7</v>
          </cell>
          <cell r="N29">
            <v>1.22545590382118E-5</v>
          </cell>
          <cell r="O29">
            <v>2.5268138432807201E-7</v>
          </cell>
          <cell r="P29">
            <v>2.75938449206452E-5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5.5891654562966901E-6</v>
          </cell>
          <cell r="K30">
            <v>6.5189134054295001E-7</v>
          </cell>
          <cell r="L30">
            <v>4.5905574288754101E-6</v>
          </cell>
          <cell r="M30">
            <v>8.2931559080619503E-8</v>
          </cell>
          <cell r="N30">
            <v>8.6603325569640394E-6</v>
          </cell>
          <cell r="O30">
            <v>1.91656783637208E-7</v>
          </cell>
          <cell r="P30">
            <v>1.8586203710151301E-5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0.16114124907716801</v>
          </cell>
          <cell r="F31">
            <v>4.6357350993088499E-2</v>
          </cell>
          <cell r="G31">
            <v>6.9076593660125799E-7</v>
          </cell>
          <cell r="H31">
            <v>9.65681329654992E-7</v>
          </cell>
          <cell r="I31">
            <v>0.16917311949839101</v>
          </cell>
          <cell r="J31">
            <v>0.18027948491488199</v>
          </cell>
          <cell r="K31">
            <v>0.11245697967846401</v>
          </cell>
          <cell r="L31">
            <v>5.87341022542461E-2</v>
          </cell>
          <cell r="M31">
            <v>7.0243126558983501E-2</v>
          </cell>
          <cell r="N31">
            <v>0.220514946417007</v>
          </cell>
          <cell r="O31">
            <v>0.11225599313164</v>
          </cell>
          <cell r="P31">
            <v>6.1371890137371002E-2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1.1395495501849001E-5</v>
          </cell>
          <cell r="I32">
            <v>5.3005878293739703E-5</v>
          </cell>
          <cell r="J32">
            <v>5.9520907896363103E-5</v>
          </cell>
          <cell r="K32">
            <v>8.0534427603932706E-6</v>
          </cell>
          <cell r="L32">
            <v>4.9547492257614897E-5</v>
          </cell>
          <cell r="M32">
            <v>2.38495782828869E-6</v>
          </cell>
          <cell r="N32">
            <v>3.5366944540099699E-5</v>
          </cell>
          <cell r="O32">
            <v>5.5163501628030504E-6</v>
          </cell>
          <cell r="P32">
            <v>1.90418660160426E-4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4.8352265367478699E-3</v>
          </cell>
          <cell r="F33">
            <v>5.8494507908169E-8</v>
          </cell>
          <cell r="G33">
            <v>8.7910819705947398E-8</v>
          </cell>
          <cell r="H33">
            <v>5.9673474286787403E-8</v>
          </cell>
          <cell r="I33">
            <v>5.2718425028007404E-7</v>
          </cell>
          <cell r="J33">
            <v>2.5013783052671799E-6</v>
          </cell>
          <cell r="K33">
            <v>4.0011733435642801E-6</v>
          </cell>
          <cell r="L33">
            <v>5.4987396966134496E-6</v>
          </cell>
          <cell r="M33">
            <v>3.6930979480777002E-7</v>
          </cell>
          <cell r="N33">
            <v>8.2174822004436398E-6</v>
          </cell>
          <cell r="O33">
            <v>5.4894229881271304E-7</v>
          </cell>
          <cell r="P33">
            <v>2.2672622890364101E-5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1.5176851238208099E-7</v>
          </cell>
          <cell r="F34">
            <v>1.06615570787305E-7</v>
          </cell>
          <cell r="G34">
            <v>1.3780329120546301E-7</v>
          </cell>
          <cell r="H34">
            <v>1.8798215144963599E-7</v>
          </cell>
          <cell r="I34">
            <v>3.3732214393702702E-7</v>
          </cell>
          <cell r="J34">
            <v>5.3248942634780905E-7</v>
          </cell>
          <cell r="K34">
            <v>7.7642604249755701E-7</v>
          </cell>
          <cell r="L34">
            <v>0.25433490673044401</v>
          </cell>
          <cell r="M34">
            <v>1.71056063207549E-6</v>
          </cell>
          <cell r="N34">
            <v>5.4223884472494403E-6</v>
          </cell>
          <cell r="O34">
            <v>2.3285587506727598E-6</v>
          </cell>
          <cell r="P34">
            <v>2.2340404243974899E-5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3.6509324026955002E-7</v>
          </cell>
          <cell r="I35">
            <v>2.5672096578106998E-6</v>
          </cell>
          <cell r="J35">
            <v>7.8991445398973595E-4</v>
          </cell>
          <cell r="K35">
            <v>1.2785664238210099E-4</v>
          </cell>
          <cell r="L35">
            <v>1.7515769215046901E-6</v>
          </cell>
          <cell r="M35">
            <v>1.5741456282508899E-6</v>
          </cell>
          <cell r="N35">
            <v>6.0030061898576203E-5</v>
          </cell>
          <cell r="O35">
            <v>7.9365047458698196E-5</v>
          </cell>
          <cell r="P35">
            <v>1.5111180752582E-4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5.5194510234296502E-4</v>
          </cell>
          <cell r="K36">
            <v>1.68255614947431E-4</v>
          </cell>
          <cell r="L36">
            <v>48.144540607959897</v>
          </cell>
          <cell r="M36">
            <v>20.274288300684699</v>
          </cell>
          <cell r="N36">
            <v>141.911320414052</v>
          </cell>
          <cell r="O36">
            <v>123.51958591476</v>
          </cell>
          <cell r="P36">
            <v>94.901069971503802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8.5894440337396802E-6</v>
          </cell>
          <cell r="K37">
            <v>1.5198540164035399E-6</v>
          </cell>
          <cell r="L37">
            <v>0.14837550350793899</v>
          </cell>
          <cell r="M37">
            <v>5.4720734320675299E-2</v>
          </cell>
          <cell r="N37">
            <v>1.6416286854067099E-7</v>
          </cell>
          <cell r="O37">
            <v>4.8122723226574096E-7</v>
          </cell>
          <cell r="P37">
            <v>0.146406502844381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1.3445622425202699E-7</v>
          </cell>
          <cell r="I38">
            <v>3.6731287336173364E-7</v>
          </cell>
          <cell r="J38">
            <v>5.6937844931506202E-7</v>
          </cell>
          <cell r="K38">
            <v>9.5809649047558587E-7</v>
          </cell>
          <cell r="L38">
            <v>3.8763755597072379E-5</v>
          </cell>
          <cell r="M38">
            <v>3.9530764034213429E-5</v>
          </cell>
          <cell r="N38">
            <v>5.947846388443522E-5</v>
          </cell>
          <cell r="O38">
            <v>6.0330712501044343E-5</v>
          </cell>
          <cell r="P38">
            <v>1.3746268528112786E-4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8.5873196622823494E-6</v>
          </cell>
          <cell r="K39">
            <v>1.0050698159586863E-5</v>
          </cell>
          <cell r="L39">
            <v>2.5132913390376984E-5</v>
          </cell>
          <cell r="M39">
            <v>2.394336601773324E-5</v>
          </cell>
          <cell r="N39">
            <v>1.9389031599648059E-5</v>
          </cell>
          <cell r="O39">
            <v>1.8092058256881038E-5</v>
          </cell>
          <cell r="P39">
            <v>3.5454612487910836E-5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1.0074783943962601E-6</v>
          </cell>
          <cell r="I40">
            <v>1.231890219980695E-5</v>
          </cell>
          <cell r="J40">
            <v>1.2096484590083063E-5</v>
          </cell>
          <cell r="K40">
            <v>1.1982636120392963E-5</v>
          </cell>
          <cell r="L40">
            <v>1.2458976011889229E-5</v>
          </cell>
          <cell r="M40">
            <v>6.3483145529505735E-6</v>
          </cell>
          <cell r="N40">
            <v>7.3239644380357249E-6</v>
          </cell>
          <cell r="O40">
            <v>8.1617208121011644E-6</v>
          </cell>
          <cell r="P40">
            <v>1.4860983673669063E-5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2.17023447382881E-7</v>
          </cell>
          <cell r="I41">
            <v>8.896510991201009E-7</v>
          </cell>
          <cell r="J41">
            <v>4.6504242514892066E-5</v>
          </cell>
          <cell r="K41">
            <v>8.3714187529996108E-5</v>
          </cell>
          <cell r="L41">
            <v>2.5601538660092266E-2</v>
          </cell>
          <cell r="M41">
            <v>0.11107371781550994</v>
          </cell>
          <cell r="N41">
            <v>0.16462965382596095</v>
          </cell>
          <cell r="O41">
            <v>0.2364174862981708</v>
          </cell>
          <cell r="P41">
            <v>0.30694732984694484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1.0275121070508457</v>
          </cell>
          <cell r="F42">
            <v>1.0275121776632523</v>
          </cell>
          <cell r="G42">
            <v>1.027512258149871</v>
          </cell>
          <cell r="H42">
            <v>1.0275123557928307</v>
          </cell>
          <cell r="I42">
            <v>1.0275125482734948</v>
          </cell>
          <cell r="J42">
            <v>1.0275128562630518</v>
          </cell>
          <cell r="K42">
            <v>1.0275133356419468</v>
          </cell>
          <cell r="L42">
            <v>0.72893743813801948</v>
          </cell>
          <cell r="M42">
            <v>0.25820659820534198</v>
          </cell>
          <cell r="N42">
            <v>4.1196845274703098E-3</v>
          </cell>
          <cell r="O42">
            <v>4.1377717246505498E-3</v>
          </cell>
          <cell r="P42">
            <v>5.2159677768877401E-3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8.35684229164524E-4</v>
          </cell>
          <cell r="K43">
            <v>8.5748648367778703E-4</v>
          </cell>
          <cell r="L43">
            <v>2.4200492747271101</v>
          </cell>
          <cell r="M43">
            <v>3.4386470542154899</v>
          </cell>
          <cell r="N43">
            <v>10.5698227699403</v>
          </cell>
          <cell r="O43">
            <v>14.4630625804748</v>
          </cell>
          <cell r="P43">
            <v>18.1080870334332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0.21266699581226775</v>
          </cell>
          <cell r="F44">
            <v>0.23566664371208793</v>
          </cell>
          <cell r="G44">
            <v>0.23566606071274349</v>
          </cell>
          <cell r="H44">
            <v>0.26146360543941832</v>
          </cell>
          <cell r="I44">
            <v>0.26100430699188992</v>
          </cell>
          <cell r="J44">
            <v>0.24956612738402348</v>
          </cell>
          <cell r="K44">
            <v>0.33325763313167361</v>
          </cell>
          <cell r="L44">
            <v>0.37191071196665521</v>
          </cell>
          <cell r="M44">
            <v>0.38938531021820028</v>
          </cell>
          <cell r="N44">
            <v>0.39570006622998016</v>
          </cell>
          <cell r="O44">
            <v>0.40200564448448822</v>
          </cell>
          <cell r="P44">
            <v>0.4075838958920085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8.4680461009237694E-8</v>
          </cell>
          <cell r="F45">
            <v>1.64491505383101E-7</v>
          </cell>
          <cell r="G45">
            <v>2.53893299693369E-7</v>
          </cell>
          <cell r="H45">
            <v>3.5896066030824502E-7</v>
          </cell>
          <cell r="I45">
            <v>5.2774939039173099E-7</v>
          </cell>
          <cell r="J45">
            <v>7.7520458912939797E-7</v>
          </cell>
          <cell r="K45">
            <v>1.2622919418556799E-6</v>
          </cell>
          <cell r="L45">
            <v>2.3460581224740801E-4</v>
          </cell>
          <cell r="M45">
            <v>2.3691448708701801E-4</v>
          </cell>
          <cell r="N45">
            <v>3.0264938746595499E-4</v>
          </cell>
          <cell r="O45">
            <v>3.08994034860811E-4</v>
          </cell>
          <cell r="P45">
            <v>6.00091628420552E-4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4.2343455948225153E-2</v>
          </cell>
          <cell r="F46">
            <v>0.13131889175409453</v>
          </cell>
          <cell r="G46">
            <v>0.10335880294705309</v>
          </cell>
          <cell r="H46">
            <v>0.10329977060579598</v>
          </cell>
          <cell r="I46">
            <v>0.10329726209867127</v>
          </cell>
          <cell r="J46">
            <v>9.2011093206897987E-2</v>
          </cell>
          <cell r="K46">
            <v>9.1982353624469562E-2</v>
          </cell>
          <cell r="L46">
            <v>0.27460596834420292</v>
          </cell>
          <cell r="M46">
            <v>0.28234017861561339</v>
          </cell>
          <cell r="N46">
            <v>0.28513181752066608</v>
          </cell>
          <cell r="O46">
            <v>0.28792267067178823</v>
          </cell>
          <cell r="P46">
            <v>0.29041048104502437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L47">
            <v>1.5484681154468099E-5</v>
          </cell>
          <cell r="M47">
            <v>1.5747730601183278E-5</v>
          </cell>
          <cell r="N47">
            <v>2.0258169480963184E-5</v>
          </cell>
          <cell r="O47">
            <v>2.0338649132216713E-5</v>
          </cell>
          <cell r="P47">
            <v>4.2154014002878687E-5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4.9500665629870801E-2</v>
          </cell>
          <cell r="I48">
            <v>0.18449521846486999</v>
          </cell>
          <cell r="J48">
            <v>0.18449567881388501</v>
          </cell>
          <cell r="K48">
            <v>0.184496014222605</v>
          </cell>
          <cell r="L48">
            <v>0.18449611791473</v>
          </cell>
          <cell r="M48">
            <v>0.135015947960404</v>
          </cell>
          <cell r="N48">
            <v>7.6694124675513397E-5</v>
          </cell>
          <cell r="O48">
            <v>1.48167306389802E-4</v>
          </cell>
          <cell r="P48">
            <v>4.3501273147827701E-4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0.95961771530536677</v>
          </cell>
          <cell r="F49">
            <v>0.95961773395990446</v>
          </cell>
          <cell r="G49">
            <v>0.95961775450087017</v>
          </cell>
          <cell r="H49">
            <v>0.9596177770780876</v>
          </cell>
          <cell r="I49">
            <v>0.95961780628899762</v>
          </cell>
          <cell r="J49">
            <v>0.95961784185630428</v>
          </cell>
          <cell r="K49">
            <v>0.95961788793289271</v>
          </cell>
          <cell r="L49">
            <v>0.3278030139303964</v>
          </cell>
          <cell r="M49">
            <v>2.6098371844134899E-7</v>
          </cell>
          <cell r="N49">
            <v>2.35426373061174E-7</v>
          </cell>
          <cell r="O49">
            <v>1.96045460640381E-7</v>
          </cell>
          <cell r="P49">
            <v>1.76987274867849E-7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2.18334708870637E-6</v>
          </cell>
          <cell r="I50">
            <v>6.3337841612955901E-5</v>
          </cell>
          <cell r="J50">
            <v>8.2600209528517395E-5</v>
          </cell>
          <cell r="K50">
            <v>8.6088327777207794E-5</v>
          </cell>
          <cell r="L50">
            <v>1.00743283777198E-4</v>
          </cell>
          <cell r="M50">
            <v>8.9904121369220499E-5</v>
          </cell>
          <cell r="N50">
            <v>9.3908935759074106E-5</v>
          </cell>
          <cell r="O50">
            <v>9.06786942465261E-5</v>
          </cell>
          <cell r="P50">
            <v>1.3449487646761499E-4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2.1959606145993901E-7</v>
          </cell>
          <cell r="I51">
            <v>2.3658483963203988E-6</v>
          </cell>
          <cell r="J51">
            <v>3.3850260584557416E-2</v>
          </cell>
          <cell r="K51">
            <v>3.3852747999226454E-2</v>
          </cell>
          <cell r="L51">
            <v>1.8180871806075902E-2</v>
          </cell>
          <cell r="M51">
            <v>1.5711383360739298E-2</v>
          </cell>
          <cell r="N51">
            <v>9.9430755009580606E-3</v>
          </cell>
          <cell r="O51">
            <v>9.9431562346948884E-3</v>
          </cell>
          <cell r="P51">
            <v>9.9542738925505435E-3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4.9027238344121499E-7</v>
          </cell>
          <cell r="I52">
            <v>1.80416267405873E-4</v>
          </cell>
          <cell r="J52">
            <v>2.27386718195453E-4</v>
          </cell>
          <cell r="K52">
            <v>2.2846552350296899E-4</v>
          </cell>
          <cell r="L52">
            <v>2.2887134409062501E-4</v>
          </cell>
          <cell r="M52">
            <v>2.29211651696844E-4</v>
          </cell>
          <cell r="N52">
            <v>2.3030053501318999E-4</v>
          </cell>
          <cell r="O52">
            <v>1.4739827076451899E-4</v>
          </cell>
          <cell r="P52">
            <v>2.3190248440060099E-4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2.2350522660344252</v>
          </cell>
          <cell r="F53">
            <v>2.2350523038997729</v>
          </cell>
          <cell r="G53">
            <v>2.2350523579445918</v>
          </cell>
          <cell r="H53">
            <v>2.2350524204810238</v>
          </cell>
          <cell r="I53">
            <v>2.2350525187767807</v>
          </cell>
          <cell r="J53">
            <v>2.2350526639119952</v>
          </cell>
          <cell r="K53">
            <v>2.2350529353779578</v>
          </cell>
          <cell r="L53">
            <v>1.30233351640867</v>
          </cell>
          <cell r="M53">
            <v>0.538846006260425</v>
          </cell>
          <cell r="N53">
            <v>0.53884628582290905</v>
          </cell>
          <cell r="O53">
            <v>0.53884661717500804</v>
          </cell>
          <cell r="P53">
            <v>0.53884858717211004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4.9321057801268497E-2</v>
          </cell>
          <cell r="F54">
            <v>0.13129233912916088</v>
          </cell>
          <cell r="G54">
            <v>0.16239779387840331</v>
          </cell>
          <cell r="H54">
            <v>0.16239891554954899</v>
          </cell>
          <cell r="I54">
            <v>0.16240004850833945</v>
          </cell>
          <cell r="J54">
            <v>0.16243055971889281</v>
          </cell>
          <cell r="K54">
            <v>0.16245255247121906</v>
          </cell>
          <cell r="L54">
            <v>0.24360973642522638</v>
          </cell>
          <cell r="M54">
            <v>0.24360932803455645</v>
          </cell>
          <cell r="N54">
            <v>0.24361142746622963</v>
          </cell>
          <cell r="O54">
            <v>0.24361131420363119</v>
          </cell>
          <cell r="P54">
            <v>0.24362145180209488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3.0972400682968901</v>
          </cell>
          <cell r="F55">
            <v>3.0972401100617528</v>
          </cell>
          <cell r="G55">
            <v>3.097240166612691</v>
          </cell>
          <cell r="H55">
            <v>3.0972402347507773</v>
          </cell>
          <cell r="I55">
            <v>3.0972404737881853</v>
          </cell>
          <cell r="J55">
            <v>3.0972405532035476</v>
          </cell>
          <cell r="K55">
            <v>3.0972406814257032</v>
          </cell>
          <cell r="L55">
            <v>1.0636130069359777</v>
          </cell>
          <cell r="M55">
            <v>0.60333200172285795</v>
          </cell>
          <cell r="N55">
            <v>0.60333220900983098</v>
          </cell>
          <cell r="O55">
            <v>0.60333246765014004</v>
          </cell>
          <cell r="P55">
            <v>0.60333381228539695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3.0390103475918499E-6</v>
          </cell>
          <cell r="K56">
            <v>3.361617399739848E-6</v>
          </cell>
          <cell r="L56">
            <v>1.1250908095192322E-5</v>
          </cell>
          <cell r="M56">
            <v>1.0855302928472503E-5</v>
          </cell>
          <cell r="N56">
            <v>1.0141487952926662E-5</v>
          </cell>
          <cell r="O56">
            <v>1.0441544622382268E-5</v>
          </cell>
          <cell r="P56">
            <v>1.5422133369428344E-5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2.6920326030907499E-7</v>
          </cell>
          <cell r="F57">
            <v>8.8915945890198268E-6</v>
          </cell>
          <cell r="G57">
            <v>1.0077000043336723E-5</v>
          </cell>
          <cell r="H57">
            <v>2.5248625383732897E-5</v>
          </cell>
          <cell r="I57">
            <v>2.8135991596005824E-5</v>
          </cell>
          <cell r="J57">
            <v>2.469672649894526E-5</v>
          </cell>
          <cell r="K57">
            <v>2.0009698922055025E-5</v>
          </cell>
          <cell r="L57">
            <v>1.57666161594555E-5</v>
          </cell>
          <cell r="M57">
            <v>1.383752457505544E-5</v>
          </cell>
          <cell r="N57">
            <v>2.0623501823581454E-5</v>
          </cell>
          <cell r="O57">
            <v>1.6921289238040551E-5</v>
          </cell>
          <cell r="P57">
            <v>4.0053681018853599E-5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1.9864248369102E-4</v>
          </cell>
          <cell r="K58">
            <v>2.3184463177537665E-4</v>
          </cell>
          <cell r="L58">
            <v>3.0792526191919203E-4</v>
          </cell>
          <cell r="M58">
            <v>2.5464848755580764E-4</v>
          </cell>
          <cell r="N58">
            <v>2.9947088646072354E-4</v>
          </cell>
          <cell r="O58">
            <v>3.0154782947703116E-4</v>
          </cell>
          <cell r="P58">
            <v>5.9364164626032662E-4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7.2868400001477596E-2</v>
          </cell>
          <cell r="M59">
            <v>0.15080611943053504</v>
          </cell>
          <cell r="N59">
            <v>0.17074195722463814</v>
          </cell>
          <cell r="O59">
            <v>0.19593200999666621</v>
          </cell>
          <cell r="P59">
            <v>0.21962282071666162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9.0587365451118499E-6</v>
          </cell>
          <cell r="K60">
            <v>1.10513192259428E-5</v>
          </cell>
          <cell r="L60">
            <v>2.2474230280081901E-5</v>
          </cell>
          <cell r="M60">
            <v>2.1372737294508501E-5</v>
          </cell>
          <cell r="N60">
            <v>2.2993109715046701E-5</v>
          </cell>
          <cell r="O60">
            <v>2.1432579495514801E-5</v>
          </cell>
          <cell r="P60">
            <v>3.5057715222713398E-5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1.81134101079427E-7</v>
          </cell>
          <cell r="K61">
            <v>3.4841404691053002E-7</v>
          </cell>
          <cell r="L61">
            <v>3.4938339319175239E-5</v>
          </cell>
          <cell r="M61">
            <v>3.5346760550157429E-5</v>
          </cell>
          <cell r="N61">
            <v>3.928731615303081E-5</v>
          </cell>
          <cell r="O61">
            <v>3.9682170246825152E-5</v>
          </cell>
          <cell r="P61">
            <v>7.2840188870233039E-5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2.0251744592537999E-4</v>
          </cell>
          <cell r="F62">
            <v>3.0770770817213871E-4</v>
          </cell>
          <cell r="G62">
            <v>3.1056402108159225E-4</v>
          </cell>
          <cell r="H62">
            <v>3.1683092735325714E-3</v>
          </cell>
          <cell r="I62">
            <v>0.46313851165247866</v>
          </cell>
          <cell r="J62">
            <v>0.51214876744472271</v>
          </cell>
          <cell r="K62">
            <v>0.51109292394334427</v>
          </cell>
          <cell r="L62">
            <v>0.54205254401680014</v>
          </cell>
          <cell r="M62">
            <v>0.53091216384526041</v>
          </cell>
          <cell r="N62">
            <v>0.62678901625989281</v>
          </cell>
          <cell r="O62">
            <v>0.67659380215889897</v>
          </cell>
          <cell r="P62">
            <v>0.74538223700578532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3.7369623475718275E-2</v>
          </cell>
          <cell r="F63">
            <v>3.3044271352178606E-2</v>
          </cell>
          <cell r="G63">
            <v>2.4837672442256251E-2</v>
          </cell>
          <cell r="H63">
            <v>1.6103318196729333E-5</v>
          </cell>
          <cell r="I63">
            <v>1.4632723003752887E-5</v>
          </cell>
          <cell r="J63">
            <v>1.0965212443536368E-5</v>
          </cell>
          <cell r="K63">
            <v>1.1330283444977652E-5</v>
          </cell>
          <cell r="L63">
            <v>1.8390840326664412E-5</v>
          </cell>
          <cell r="M63">
            <v>1.1805026974614973E-5</v>
          </cell>
          <cell r="N63">
            <v>2.0586515968344109E-5</v>
          </cell>
          <cell r="O63">
            <v>2.0207675211280986E-5</v>
          </cell>
          <cell r="P63">
            <v>4.0577171796308185E-5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5.5891654562966901E-6</v>
          </cell>
          <cell r="K64">
            <v>6.2410567968396399E-6</v>
          </cell>
          <cell r="L64">
            <v>1.0831614225715E-5</v>
          </cell>
          <cell r="M64">
            <v>1.01740069126566E-5</v>
          </cell>
          <cell r="N64">
            <v>1.3985712885463E-5</v>
          </cell>
          <cell r="O64">
            <v>1.35254783285573E-5</v>
          </cell>
          <cell r="P64">
            <v>2.7521124609833201E-5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0.36344042543020355</v>
          </cell>
          <cell r="F65">
            <v>0.40979764837999316</v>
          </cell>
          <cell r="G65">
            <v>0.40748327072450719</v>
          </cell>
          <cell r="H65">
            <v>0.40748296341301343</v>
          </cell>
          <cell r="I65">
            <v>0.42853387256001879</v>
          </cell>
          <cell r="J65">
            <v>0.44480338570576855</v>
          </cell>
          <cell r="K65">
            <v>0.46190955061387107</v>
          </cell>
          <cell r="L65">
            <v>0.52064227926901196</v>
          </cell>
          <cell r="M65">
            <v>0.44917996359970475</v>
          </cell>
          <cell r="N65">
            <v>0.46194737052106916</v>
          </cell>
          <cell r="O65">
            <v>0.46174641948291234</v>
          </cell>
          <cell r="P65">
            <v>0.46438368125182411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1.1395495501849001E-5</v>
          </cell>
          <cell r="I66">
            <v>6.4401373795588702E-5</v>
          </cell>
          <cell r="J66">
            <v>1.2392228169195199E-4</v>
          </cell>
          <cell r="K66">
            <v>1.3197572445234501E-4</v>
          </cell>
          <cell r="L66">
            <v>1.8152321670996001E-4</v>
          </cell>
          <cell r="M66">
            <v>1.8390817453824899E-4</v>
          </cell>
          <cell r="N66">
            <v>2.1927511907834799E-4</v>
          </cell>
          <cell r="O66">
            <v>2.21178941158809E-4</v>
          </cell>
          <cell r="P66">
            <v>4.0381463389972802E-4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6.8725620093148298E-3</v>
          </cell>
          <cell r="F67">
            <v>6.8722674861133462E-3</v>
          </cell>
          <cell r="G67">
            <v>6.872282674547133E-3</v>
          </cell>
          <cell r="H67">
            <v>1.0510582621850104E-5</v>
          </cell>
          <cell r="I67">
            <v>1.0886648811310115E-5</v>
          </cell>
          <cell r="J67">
            <v>7.2819320373002441E-6</v>
          </cell>
          <cell r="K67">
            <v>6.9561414770544394E-6</v>
          </cell>
          <cell r="L67">
            <v>1.2263970717626495E-5</v>
          </cell>
          <cell r="M67">
            <v>1.1520578023372383E-5</v>
          </cell>
          <cell r="N67">
            <v>1.760229201557037E-5</v>
          </cell>
          <cell r="O67">
            <v>1.4181795028559544E-5</v>
          </cell>
          <cell r="P67">
            <v>3.1429188661878234E-5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1.9844835220346124</v>
          </cell>
          <cell r="F68">
            <v>1.9844836286501832</v>
          </cell>
          <cell r="G68">
            <v>1.9844837664534745</v>
          </cell>
          <cell r="H68">
            <v>1.9844839544356259</v>
          </cell>
          <cell r="I68">
            <v>1.9844842917577699</v>
          </cell>
          <cell r="J68">
            <v>1.9844848242471962</v>
          </cell>
          <cell r="K68">
            <v>1.9844856006732385</v>
          </cell>
          <cell r="L68">
            <v>1.1477513923456288</v>
          </cell>
          <cell r="M68">
            <v>0.36118689689689404</v>
          </cell>
          <cell r="N68">
            <v>0.25434410568521798</v>
          </cell>
          <cell r="O68">
            <v>0.25434616727310599</v>
          </cell>
          <cell r="P68">
            <v>0.25436835488012999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3.6509324026955002E-7</v>
          </cell>
          <cell r="I69">
            <v>2.778026993502628E-6</v>
          </cell>
          <cell r="J69">
            <v>7.9254465181627127E-4</v>
          </cell>
          <cell r="K69">
            <v>9.1998150210888317E-4</v>
          </cell>
          <cell r="L69">
            <v>4.94605076724557E-4</v>
          </cell>
          <cell r="M69">
            <v>2.6829183464927898E-4</v>
          </cell>
          <cell r="N69">
            <v>1.8673445111100397E-4</v>
          </cell>
          <cell r="O69">
            <v>1.407832572255296E-4</v>
          </cell>
          <cell r="P69">
            <v>2.9000207626222015E-4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5.5194510234296502E-4</v>
          </cell>
          <cell r="K70">
            <v>7.1843152283360893E-4</v>
          </cell>
          <cell r="L70">
            <v>48.145247498259778</v>
          </cell>
          <cell r="M70">
            <v>68.419018878777138</v>
          </cell>
          <cell r="N70">
            <v>210.33013519523288</v>
          </cell>
          <cell r="O70">
            <v>287.80538620291117</v>
          </cell>
          <cell r="P70">
            <v>360.33196700254246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8.5894440337396802E-6</v>
          </cell>
          <cell r="K71">
            <v>1.01092980501432E-5</v>
          </cell>
          <cell r="L71">
            <v>0.148385612805989</v>
          </cell>
          <cell r="M71">
            <v>0.203105209064596</v>
          </cell>
          <cell r="N71">
            <v>0.20309792184549899</v>
          </cell>
          <cell r="O71">
            <v>0.203096883218715</v>
          </cell>
          <cell r="P71">
            <v>0.20112788255515701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9.9223982373535437E-3</v>
          </cell>
          <cell r="K72">
            <v>2.5447198736521119E-2</v>
          </cell>
          <cell r="L72">
            <v>11.01234069661699</v>
          </cell>
          <cell r="M72">
            <v>45.722643201870646</v>
          </cell>
          <cell r="N72">
            <v>70.020616127421505</v>
          </cell>
          <cell r="O72">
            <v>121.52666771740378</v>
          </cell>
          <cell r="P72">
            <v>152.9277990467649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16.867372481056144</v>
          </cell>
          <cell r="K73">
            <v>16.88387797232431</v>
          </cell>
          <cell r="L73">
            <v>20.361258077314051</v>
          </cell>
          <cell r="M73">
            <v>9.1263134746525658</v>
          </cell>
          <cell r="N73">
            <v>7.3831132373173407</v>
          </cell>
          <cell r="O73">
            <v>7.286042538131233</v>
          </cell>
          <cell r="P73">
            <v>6.2263372072855434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0.3522413770289109</v>
          </cell>
          <cell r="K74">
            <v>0.45409823534290128</v>
          </cell>
          <cell r="L74">
            <v>2.7727649954940349E-2</v>
          </cell>
          <cell r="M74">
            <v>2.6886636456906175E-2</v>
          </cell>
          <cell r="N74">
            <v>3.1570150523864492E-2</v>
          </cell>
          <cell r="O74">
            <v>2.9280809844512173E-2</v>
          </cell>
          <cell r="P74">
            <v>5.7818287431369138E-2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0.11258823906343894</v>
          </cell>
          <cell r="F75">
            <v>0.12476467138272362</v>
          </cell>
          <cell r="G75">
            <v>0.12058102270311385</v>
          </cell>
          <cell r="H75">
            <v>0.13842189347980891</v>
          </cell>
          <cell r="I75">
            <v>0.13817870345259484</v>
          </cell>
          <cell r="J75">
            <v>0.13212321248431644</v>
          </cell>
          <cell r="K75">
            <v>0.17643087493147561</v>
          </cell>
          <cell r="L75">
            <v>0.1968938626345472</v>
          </cell>
          <cell r="M75">
            <v>0.2061451537362442</v>
          </cell>
          <cell r="N75">
            <v>0.20948824639073391</v>
          </cell>
          <cell r="O75">
            <v>0.21282650167132311</v>
          </cell>
          <cell r="P75">
            <v>0.21577956940034324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0.34128000087893662</v>
          </cell>
          <cell r="I76">
            <v>1.271993568544157</v>
          </cell>
          <cell r="J76">
            <v>1.2719967493005837</v>
          </cell>
          <cell r="K76">
            <v>1.2719987076686492</v>
          </cell>
          <cell r="L76">
            <v>1.2719993889610461</v>
          </cell>
          <cell r="M76">
            <v>0.93086032641129635</v>
          </cell>
          <cell r="N76">
            <v>5.2776624889502692E-4</v>
          </cell>
          <cell r="O76">
            <v>1.0194943764780687E-3</v>
          </cell>
          <cell r="P76">
            <v>2.9957302379075763E-3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H77">
            <v>2.3797395147428768E-5</v>
          </cell>
          <cell r="I77">
            <v>2.3865203967142603E-5</v>
          </cell>
          <cell r="J77">
            <v>1.7681044750578062E-5</v>
          </cell>
          <cell r="K77">
            <v>1.5197607951541421E-5</v>
          </cell>
          <cell r="L77">
            <v>5.1563679786814625E-6</v>
          </cell>
          <cell r="M77">
            <v>2.3623214742798601E-6</v>
          </cell>
          <cell r="N77">
            <v>5.3407376026431303E-6</v>
          </cell>
          <cell r="O77">
            <v>5.285022473096554E-6</v>
          </cell>
          <cell r="P77">
            <v>1.5499151337260125E-5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6.4057978060238317E-6</v>
          </cell>
          <cell r="K78">
            <v>8.8956389344763214E-6</v>
          </cell>
          <cell r="L78">
            <v>1.9018319386781101E-5</v>
          </cell>
          <cell r="M78">
            <v>2.0238922946922537E-5</v>
          </cell>
          <cell r="N78">
            <v>1.8937098036673487E-5</v>
          </cell>
          <cell r="O78">
            <v>1.913038387160192E-5</v>
          </cell>
          <cell r="P78">
            <v>2.8232310052586077E-5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0.35715280782922126</v>
          </cell>
          <cell r="F79">
            <v>5.123494392862555E-2</v>
          </cell>
          <cell r="G79">
            <v>0.34218913981662746</v>
          </cell>
          <cell r="H79">
            <v>4.1768221029318854E-2</v>
          </cell>
          <cell r="I79">
            <v>14.178187573585776</v>
          </cell>
          <cell r="J79">
            <v>13.765243814139501</v>
          </cell>
          <cell r="K79">
            <v>13.376811836681629</v>
          </cell>
          <cell r="L79">
            <v>14.535385494739263</v>
          </cell>
          <cell r="M79">
            <v>14.832974067791517</v>
          </cell>
          <cell r="N79">
            <v>17.691679016495311</v>
          </cell>
          <cell r="O79">
            <v>18.332942769209421</v>
          </cell>
          <cell r="P79">
            <v>18.876292520993001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1.7751776108595253E-3</v>
          </cell>
          <cell r="K80">
            <v>2.3991767538564857E-3</v>
          </cell>
          <cell r="L80">
            <v>1.1859646633610652E-2</v>
          </cell>
          <cell r="M80">
            <v>1.2068185832555929E-2</v>
          </cell>
          <cell r="N80">
            <v>9.5036412601407841E-3</v>
          </cell>
          <cell r="O80">
            <v>1.0809361015769754E-2</v>
          </cell>
          <cell r="P80">
            <v>1.3294669982164347E-2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320.71477425606298</v>
          </cell>
          <cell r="M81">
            <v>696.90308499336993</v>
          </cell>
          <cell r="N81">
            <v>812.05870481316981</v>
          </cell>
          <cell r="O81">
            <v>894.53753593930583</v>
          </cell>
          <cell r="P81">
            <v>1018.8608042075431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9.9622764271086323E-3</v>
          </cell>
          <cell r="K82">
            <v>1.3939071401280633E-2</v>
          </cell>
          <cell r="L82">
            <v>3.0032870447992421E-2</v>
          </cell>
          <cell r="M82">
            <v>3.1982585619811064E-2</v>
          </cell>
          <cell r="N82">
            <v>2.9918980030587627E-2</v>
          </cell>
          <cell r="O82">
            <v>3.0039161286664763E-2</v>
          </cell>
          <cell r="P82">
            <v>4.4174785631206297E-2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4.4228708321567677E-3</v>
          </cell>
          <cell r="M83">
            <v>4.9156346273140422E-3</v>
          </cell>
          <cell r="N83">
            <v>4.5154358344396336E-3</v>
          </cell>
          <cell r="O83">
            <v>5.6150602498097691E-3</v>
          </cell>
          <cell r="P83">
            <v>8.0811271460118957E-3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8.124082403106063E-4</v>
          </cell>
          <cell r="K84">
            <v>7.3444719943500567E-4</v>
          </cell>
          <cell r="L84">
            <v>1.8671200251145607E-3</v>
          </cell>
          <cell r="M84">
            <v>8.914457347842503E-4</v>
          </cell>
          <cell r="N84">
            <v>2.6416347696799998E-3</v>
          </cell>
          <cell r="O84">
            <v>1.1756964556623951E-3</v>
          </cell>
          <cell r="P84">
            <v>3.9911388419188567E-3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1.9786500818185114E-3</v>
          </cell>
          <cell r="K85">
            <v>3.4077135257032589E-3</v>
          </cell>
          <cell r="L85">
            <v>379.57709038858644</v>
          </cell>
          <cell r="M85">
            <v>539.4155184489905</v>
          </cell>
          <cell r="N85">
            <v>1658.2427313645221</v>
          </cell>
          <cell r="O85">
            <v>2269.0576244655076</v>
          </cell>
          <cell r="P85">
            <v>2840.8564747255355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8.0196328612902965E-3</v>
          </cell>
          <cell r="K86">
            <v>1.2372813691942933E-2</v>
          </cell>
          <cell r="L86">
            <v>509.17404809686701</v>
          </cell>
          <cell r="M86">
            <v>700.01235571182849</v>
          </cell>
          <cell r="N86">
            <v>604.36680275656829</v>
          </cell>
          <cell r="O86">
            <v>693.33981614502591</v>
          </cell>
          <cell r="P86">
            <v>693.18765774952931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4.5632485756404846E-5</v>
          </cell>
          <cell r="M87">
            <v>3.0870522852036725E-5</v>
          </cell>
          <cell r="N87">
            <v>4.8179317355712517E-5</v>
          </cell>
          <cell r="O87">
            <v>4.2243267009867621E-5</v>
          </cell>
          <cell r="P87">
            <v>9.3697894215571023E-5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L88">
            <v>5.6481583063022929E-5</v>
          </cell>
          <cell r="M88">
            <v>2.3725282771433832E-5</v>
          </cell>
          <cell r="N88">
            <v>6.4305165268414773E-5</v>
          </cell>
          <cell r="O88">
            <v>3.5750398516246595E-5</v>
          </cell>
          <cell r="P88">
            <v>1.6849786395186937E-4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1.8453826296479776</v>
          </cell>
          <cell r="M89">
            <v>4.0099582271443897</v>
          </cell>
          <cell r="N89">
            <v>4.6725600078535479</v>
          </cell>
          <cell r="O89">
            <v>5.1471405837777482</v>
          </cell>
          <cell r="P89">
            <v>5.8624927226227657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6.0797292098736326E-5</v>
          </cell>
          <cell r="M90">
            <v>6.7570880007305218E-5</v>
          </cell>
          <cell r="N90">
            <v>6.2069701286224951E-5</v>
          </cell>
          <cell r="O90">
            <v>7.7185265207760443E-5</v>
          </cell>
          <cell r="P90">
            <v>1.1108410492366348E-4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9.6793717526253591</v>
          </cell>
          <cell r="F91">
            <v>10.726197034017577</v>
          </cell>
          <cell r="G91">
            <v>10.36652278039055</v>
          </cell>
          <cell r="H91">
            <v>11.900327928021282</v>
          </cell>
          <cell r="I91">
            <v>11.879420533967357</v>
          </cell>
          <cell r="J91">
            <v>11.359142373604261</v>
          </cell>
          <cell r="K91">
            <v>15.168400226693088</v>
          </cell>
          <cell r="L91">
            <v>16.928619826303937</v>
          </cell>
          <cell r="M91">
            <v>17.723919226805503</v>
          </cell>
          <cell r="N91">
            <v>18.0109677929401</v>
          </cell>
          <cell r="O91">
            <v>18.297982588376669</v>
          </cell>
          <cell r="P91">
            <v>18.552523131510306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2.5950064464332214E-4</v>
          </cell>
          <cell r="K92">
            <v>3.4129289496578305E-4</v>
          </cell>
          <cell r="L92">
            <v>9.4197460838685483E-4</v>
          </cell>
          <cell r="M92">
            <v>8.8330885835912138E-4</v>
          </cell>
          <cell r="N92">
            <v>6.2063323871432575E-4</v>
          </cell>
          <cell r="O92">
            <v>5.9033270976797969E-4</v>
          </cell>
          <cell r="P92">
            <v>1.151288359292486E-3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9.6793717526253591</v>
          </cell>
          <cell r="F93">
            <v>10.726197034017577</v>
          </cell>
          <cell r="G93">
            <v>10.36652278039055</v>
          </cell>
          <cell r="H93">
            <v>11.900327928021282</v>
          </cell>
          <cell r="I93">
            <v>11.879420533967357</v>
          </cell>
          <cell r="J93">
            <v>11.358821324723079</v>
          </cell>
          <cell r="K93">
            <v>15.168014361965966</v>
          </cell>
          <cell r="L93">
            <v>16.927246647638636</v>
          </cell>
          <cell r="M93">
            <v>17.722593359781666</v>
          </cell>
          <cell r="N93">
            <v>18.010003811134816</v>
          </cell>
          <cell r="O93">
            <v>18.29699838654318</v>
          </cell>
          <cell r="P93">
            <v>18.550877837875195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6.5962307181165436E-5</v>
          </cell>
          <cell r="K94">
            <v>8.9148957857330746E-5</v>
          </cell>
          <cell r="L94">
            <v>4.4068247003606803E-4</v>
          </cell>
          <cell r="M94">
            <v>4.4843139984229871E-4</v>
          </cell>
          <cell r="N94">
            <v>3.5313768059381633E-4</v>
          </cell>
          <cell r="O94">
            <v>4.0165580468823429E-4</v>
          </cell>
          <cell r="P94">
            <v>4.9400527579385948E-4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1.7592904676158738E-4</v>
          </cell>
          <cell r="K95">
            <v>4.5119146695959462E-4</v>
          </cell>
          <cell r="L95">
            <v>0.19525426767051415</v>
          </cell>
          <cell r="M95">
            <v>0.81068516315373429</v>
          </cell>
          <cell r="N95">
            <v>1.241500285947188</v>
          </cell>
          <cell r="O95">
            <v>2.1547281510177969</v>
          </cell>
          <cell r="P95">
            <v>2.7114857987015055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1.0947377685141119E-4</v>
          </cell>
          <cell r="I96">
            <v>2.691367686080766E-4</v>
          </cell>
          <cell r="J96">
            <v>2.0533400655933827E-4</v>
          </cell>
          <cell r="K96">
            <v>2.0166695972371635E-4</v>
          </cell>
          <cell r="L96">
            <v>2.2052850768819248E-4</v>
          </cell>
          <cell r="M96">
            <v>1.8402632792282429E-4</v>
          </cell>
          <cell r="N96">
            <v>2.842883289966375E-4</v>
          </cell>
          <cell r="O96">
            <v>1.0145018224990169E-3</v>
          </cell>
          <cell r="P96">
            <v>1.6572788852919238E-3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5.5090045104716214</v>
          </cell>
          <cell r="F97">
            <v>2.1299823170152123</v>
          </cell>
          <cell r="G97">
            <v>1.7673171996922252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0.23919412353871597</v>
          </cell>
          <cell r="F98">
            <v>0.14254066097015816</v>
          </cell>
          <cell r="G98">
            <v>0.22676985749312498</v>
          </cell>
          <cell r="H98">
            <v>9.9531120126389212E-3</v>
          </cell>
          <cell r="I98">
            <v>1.3389890260872529E-3</v>
          </cell>
          <cell r="J98">
            <v>5.0638443443545421E-4</v>
          </cell>
          <cell r="K98">
            <v>2.9974062235170159E-3</v>
          </cell>
          <cell r="L98">
            <v>1.200357784115684E-3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26.982978037407264</v>
          </cell>
          <cell r="F99">
            <v>24.967744066810802</v>
          </cell>
          <cell r="G99">
            <v>28.054417801737831</v>
          </cell>
          <cell r="H99">
            <v>28.148717500540698</v>
          </cell>
          <cell r="I99">
            <v>28.315300975067576</v>
          </cell>
          <cell r="J99">
            <v>27.808090990768722</v>
          </cell>
          <cell r="K99">
            <v>23.748038631168548</v>
          </cell>
          <cell r="L99">
            <v>6.3244455929758656</v>
          </cell>
          <cell r="M99">
            <v>3.95267873044802</v>
          </cell>
          <cell r="N99">
            <v>2.0533060753731482</v>
          </cell>
          <cell r="O99">
            <v>1.2954242121578783</v>
          </cell>
          <cell r="P99">
            <v>0.47812618518884031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46.99608069089242</v>
          </cell>
          <cell r="F100">
            <v>48.43692938018814</v>
          </cell>
          <cell r="G100">
            <v>48.860787169980455</v>
          </cell>
          <cell r="H100">
            <v>53.036342451158944</v>
          </cell>
          <cell r="I100">
            <v>52.247896514371305</v>
          </cell>
          <cell r="J100">
            <v>51.944615673927196</v>
          </cell>
          <cell r="K100">
            <v>40.451899335267427</v>
          </cell>
          <cell r="L100">
            <v>14.039828147723631</v>
          </cell>
          <cell r="M100">
            <v>6.2231019492352431</v>
          </cell>
          <cell r="N100">
            <v>3.657471020274897</v>
          </cell>
          <cell r="O100">
            <v>3.5879656980007266</v>
          </cell>
          <cell r="P100">
            <v>2.0567192544264299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37.259921060607311</v>
          </cell>
          <cell r="F101">
            <v>31.042788909517206</v>
          </cell>
          <cell r="G101">
            <v>32.376899255747091</v>
          </cell>
          <cell r="H101">
            <v>23.99551954638175</v>
          </cell>
          <cell r="I101">
            <v>11.212964634670108</v>
          </cell>
          <cell r="J101">
            <v>12.034818611341265</v>
          </cell>
          <cell r="K101">
            <v>8.8575452885850208</v>
          </cell>
          <cell r="L101">
            <v>1.763472872997105</v>
          </cell>
          <cell r="M101">
            <v>2.537610047344082E-2</v>
          </cell>
          <cell r="N101">
            <v>3.2715231870835906E-4</v>
          </cell>
          <cell r="O101">
            <v>1.3526700618012472E-4</v>
          </cell>
          <cell r="P101">
            <v>6.6547794404833106E-5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310.70785439059898</v>
          </cell>
          <cell r="F102">
            <v>120.131002679658</v>
          </cell>
          <cell r="G102">
            <v>99.676690062641498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688.81962506830303</v>
          </cell>
          <cell r="F103">
            <v>659.57567191030398</v>
          </cell>
          <cell r="G103">
            <v>602.21139261883297</v>
          </cell>
          <cell r="H103">
            <v>434.52944639862699</v>
          </cell>
          <cell r="I103">
            <v>311.9565598401</v>
          </cell>
          <cell r="J103">
            <v>149.218286651764</v>
          </cell>
          <cell r="K103">
            <v>34.334985955604502</v>
          </cell>
          <cell r="M103">
            <v>6.6369595501019297E-3</v>
          </cell>
          <cell r="N103">
            <v>5.8162075236008297E-3</v>
          </cell>
          <cell r="O103">
            <v>5.8913499697821501E-3</v>
          </cell>
          <cell r="P103">
            <v>2.5328089156602201E-3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13.4905485675836</v>
          </cell>
          <cell r="F104">
            <v>8.0392932787169205</v>
          </cell>
          <cell r="G104">
            <v>12.789819962612301</v>
          </cell>
          <cell r="H104">
            <v>0.56135551751283497</v>
          </cell>
          <cell r="I104">
            <v>7.5518981071321004E-2</v>
          </cell>
          <cell r="J104">
            <v>2.8560082102159601E-2</v>
          </cell>
          <cell r="K104">
            <v>0.16905371100635999</v>
          </cell>
          <cell r="L104">
            <v>6.7700179024124493E-2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1521.8399613097699</v>
          </cell>
          <cell r="F105">
            <v>1408.1807653681301</v>
          </cell>
          <cell r="G105">
            <v>1582.2691640180101</v>
          </cell>
          <cell r="H105">
            <v>1587.5876670304999</v>
          </cell>
          <cell r="I105">
            <v>1596.9829749938101</v>
          </cell>
          <cell r="J105">
            <v>1568.3763318793599</v>
          </cell>
          <cell r="K105">
            <v>1339.3893787979</v>
          </cell>
          <cell r="L105">
            <v>356.69873144383899</v>
          </cell>
          <cell r="M105">
            <v>222.931080397268</v>
          </cell>
          <cell r="N105">
            <v>115.806462651046</v>
          </cell>
          <cell r="O105">
            <v>73.061925565704499</v>
          </cell>
          <cell r="P105">
            <v>26.966316844650599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2650.57895096633</v>
          </cell>
          <cell r="F106">
            <v>2731.84281704261</v>
          </cell>
          <cell r="G106">
            <v>2755.7483963868999</v>
          </cell>
          <cell r="H106">
            <v>2991.2497142453599</v>
          </cell>
          <cell r="I106">
            <v>2946.7813634105401</v>
          </cell>
          <cell r="J106">
            <v>2929.6763240095001</v>
          </cell>
          <cell r="K106">
            <v>2281.4871225090801</v>
          </cell>
          <cell r="L106">
            <v>791.84630753161298</v>
          </cell>
          <cell r="M106">
            <v>350.98294993686801</v>
          </cell>
          <cell r="N106">
            <v>206.28136554350399</v>
          </cell>
          <cell r="O106">
            <v>202.361265367241</v>
          </cell>
          <cell r="P106">
            <v>115.99896594965099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-1.77517761085952E-3</v>
          </cell>
          <cell r="K107">
            <v>-2.3991767538564901E-3</v>
          </cell>
          <cell r="L107">
            <v>-1.18596466336107E-2</v>
          </cell>
          <cell r="M107">
            <v>-1.20681858325559E-2</v>
          </cell>
          <cell r="N107">
            <v>-9.5036412601407893E-3</v>
          </cell>
          <cell r="O107">
            <v>-1.08093610157698E-2</v>
          </cell>
          <cell r="P107">
            <v>-1.32946699821644E-2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2267.7886590784701</v>
          </cell>
          <cell r="F108">
            <v>2005.69153686443</v>
          </cell>
          <cell r="G108">
            <v>1917.8968085859501</v>
          </cell>
          <cell r="H108">
            <v>1414.7238400552101</v>
          </cell>
          <cell r="I108">
            <v>1128.7821530124199</v>
          </cell>
          <cell r="J108">
            <v>708.82530445052498</v>
          </cell>
          <cell r="K108">
            <v>304.61979838268502</v>
          </cell>
          <cell r="M108">
            <v>8.0043360451740597E-3</v>
          </cell>
          <cell r="N108">
            <v>9.2851125500385406E-3</v>
          </cell>
          <cell r="O108">
            <v>8.0370808415845697E-3</v>
          </cell>
          <cell r="P108">
            <v>1.4643224863621299E-2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4514.4824894441699</v>
          </cell>
          <cell r="F109">
            <v>3846.5255512366298</v>
          </cell>
          <cell r="G109">
            <v>3758.76441699012</v>
          </cell>
          <cell r="H109">
            <v>3110.9902338659799</v>
          </cell>
          <cell r="I109">
            <v>1558.44601752006</v>
          </cell>
          <cell r="J109">
            <v>753.31395307156004</v>
          </cell>
          <cell r="K109">
            <v>396.63974323916</v>
          </cell>
          <cell r="M109">
            <v>7.8723881623802509E-3</v>
          </cell>
          <cell r="N109">
            <v>9.1878270060146705E-3</v>
          </cell>
          <cell r="O109">
            <v>7.9188808476125198E-3</v>
          </cell>
          <cell r="P109">
            <v>1.4349174658785799E-2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5885.5779970219601</v>
          </cell>
          <cell r="F110">
            <v>5605.5607188577596</v>
          </cell>
          <cell r="G110">
            <v>5846.5834430382502</v>
          </cell>
          <cell r="H110">
            <v>3572.7747960516699</v>
          </cell>
          <cell r="I110">
            <v>1600.4832557434099</v>
          </cell>
          <cell r="J110">
            <v>743.49124287760299</v>
          </cell>
          <cell r="K110">
            <v>355.28936158634502</v>
          </cell>
          <cell r="L110">
            <v>20.361258077314002</v>
          </cell>
          <cell r="M110">
            <v>16.954149153767201</v>
          </cell>
          <cell r="N110">
            <v>15.244583292954401</v>
          </cell>
          <cell r="O110">
            <v>13.903054326383099</v>
          </cell>
          <cell r="P110">
            <v>11.8633764735964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-320.71477425606298</v>
          </cell>
          <cell r="M111">
            <v>-696.90308499337004</v>
          </cell>
          <cell r="N111">
            <v>-812.05870481316902</v>
          </cell>
          <cell r="O111">
            <v>-894.53753593930605</v>
          </cell>
          <cell r="P111">
            <v>-1018.86080420754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-9.9622764271086305E-3</v>
          </cell>
          <cell r="K112">
            <v>-1.39390714012806E-2</v>
          </cell>
          <cell r="L112">
            <v>-3.00328704479924E-2</v>
          </cell>
          <cell r="M112">
            <v>-3.1982585619811099E-2</v>
          </cell>
          <cell r="N112">
            <v>-2.99189800305876E-2</v>
          </cell>
          <cell r="O112">
            <v>-3.0039161286664701E-2</v>
          </cell>
          <cell r="P112">
            <v>-4.4174785631206297E-2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-4.4228708321567703E-3</v>
          </cell>
          <cell r="M113">
            <v>-4.9156346273140396E-3</v>
          </cell>
          <cell r="N113">
            <v>-4.5154358344396397E-3</v>
          </cell>
          <cell r="O113">
            <v>-5.6150602498097699E-3</v>
          </cell>
          <cell r="P113">
            <v>-8.0811271460118905E-3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-8.1240824031060597E-4</v>
          </cell>
          <cell r="K114">
            <v>-7.34447199435006E-4</v>
          </cell>
          <cell r="L114">
            <v>-1.8671200251145601E-3</v>
          </cell>
          <cell r="M114">
            <v>-8.9144573478424998E-4</v>
          </cell>
          <cell r="N114">
            <v>-2.6416347696800002E-3</v>
          </cell>
          <cell r="O114">
            <v>-1.1756964556623999E-3</v>
          </cell>
          <cell r="P114">
            <v>-3.9911388419188497E-3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2101.45954781825</v>
          </cell>
          <cell r="F115">
            <v>1750.8132944967699</v>
          </cell>
          <cell r="G115">
            <v>1826.05711802413</v>
          </cell>
          <cell r="H115">
            <v>1353.34730241593</v>
          </cell>
          <cell r="I115">
            <v>632.41120539539497</v>
          </cell>
          <cell r="J115">
            <v>678.76376967964802</v>
          </cell>
          <cell r="K115">
            <v>499.56555427619497</v>
          </cell>
          <cell r="L115">
            <v>99.459870037036794</v>
          </cell>
          <cell r="M115">
            <v>1.43121206670206</v>
          </cell>
          <cell r="N115">
            <v>1.8451390775151399E-2</v>
          </cell>
          <cell r="O115">
            <v>7.6290591485590302E-3</v>
          </cell>
          <cell r="P115">
            <v>3.7532956044325902E-3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-1.9786500818185101E-3</v>
          </cell>
          <cell r="K116">
            <v>-3.4077135257032602E-3</v>
          </cell>
          <cell r="L116">
            <v>-379.57709038858599</v>
          </cell>
          <cell r="M116">
            <v>-539.41551844899004</v>
          </cell>
          <cell r="N116">
            <v>-1658.2427313645201</v>
          </cell>
          <cell r="O116">
            <v>-2269.0576244655099</v>
          </cell>
          <cell r="P116">
            <v>-2840.85647472554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-8.0196328612903E-3</v>
          </cell>
          <cell r="K117">
            <v>-1.23728136919429E-2</v>
          </cell>
          <cell r="L117">
            <v>-509.17404809686701</v>
          </cell>
          <cell r="M117">
            <v>-700.01235571182804</v>
          </cell>
          <cell r="N117">
            <v>-604.36680275656795</v>
          </cell>
          <cell r="O117">
            <v>-693.33981614502602</v>
          </cell>
          <cell r="P117">
            <v>-693.18765774952897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5.6980366236914453</v>
          </cell>
          <cell r="F118">
            <v>2.1232160094792016</v>
          </cell>
          <cell r="G118">
            <v>2.198040388418121</v>
          </cell>
          <cell r="J118">
            <v>5.2194184083406278E-6</v>
          </cell>
          <cell r="K118">
            <v>7.0553373217430624E-6</v>
          </cell>
          <cell r="L118">
            <v>3.2427915675737732E-3</v>
          </cell>
          <cell r="M118">
            <v>1.2288237766173155E-2</v>
          </cell>
          <cell r="N118">
            <v>1.6545708250994235E-2</v>
          </cell>
          <cell r="O118">
            <v>1.6602862843530127E-2</v>
          </cell>
          <cell r="P118">
            <v>2.3108883534284516E-2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9.1901700757453337</v>
          </cell>
          <cell r="F119">
            <v>8.799999857841792</v>
          </cell>
          <cell r="G119">
            <v>8.0346750369777382</v>
          </cell>
          <cell r="H119">
            <v>7.1244581370691202</v>
          </cell>
          <cell r="I119">
            <v>5.489102023738428</v>
          </cell>
          <cell r="J119">
            <v>3.3178587948464351</v>
          </cell>
          <cell r="K119">
            <v>1.7850962049077848</v>
          </cell>
          <cell r="L119">
            <v>1.3270027543801393</v>
          </cell>
          <cell r="M119">
            <v>1.3270942378370212</v>
          </cell>
          <cell r="N119">
            <v>1.3270836409588722</v>
          </cell>
          <cell r="O119">
            <v>1.3270847170732176</v>
          </cell>
          <cell r="P119">
            <v>1.32704123578481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6.1882989217973969E-4</v>
          </cell>
          <cell r="K120">
            <v>6.2831277508896058E-4</v>
          </cell>
          <cell r="L120">
            <v>2.419821258756262</v>
          </cell>
          <cell r="M120">
            <v>3.4384659837160672</v>
          </cell>
          <cell r="N120">
            <v>10.569573086910358</v>
          </cell>
          <cell r="O120">
            <v>14.462819521097273</v>
          </cell>
          <cell r="P120">
            <v>18.107661795525075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6.0567349097997623E-4</v>
          </cell>
          <cell r="K121">
            <v>6.0612353226257806E-4</v>
          </cell>
          <cell r="L121">
            <v>4.8400067294375525E-4</v>
          </cell>
          <cell r="M121">
            <v>3.5526940512108698E-4</v>
          </cell>
          <cell r="N121">
            <v>3.1449749188725842E-4</v>
          </cell>
          <cell r="O121">
            <v>3.6699007777052367E-4</v>
          </cell>
          <cell r="P121">
            <v>6.9462547116332833E-4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1.3156401199763746E-5</v>
          </cell>
          <cell r="K122">
            <v>2.2189242826382537E-5</v>
          </cell>
          <cell r="L122">
            <v>2.419337258083317</v>
          </cell>
          <cell r="M122">
            <v>3.4381107143109428</v>
          </cell>
          <cell r="N122">
            <v>10.569258589418466</v>
          </cell>
          <cell r="O122">
            <v>14.462452531019517</v>
          </cell>
          <cell r="P122">
            <v>18.106967170053892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2.9487206267383229E-6</v>
          </cell>
          <cell r="K123">
            <v>1.4445412145759808E-6</v>
          </cell>
          <cell r="L123">
            <v>6.8865649182568527E-5</v>
          </cell>
          <cell r="M123">
            <v>2.8068025747075246E-4</v>
          </cell>
          <cell r="N123">
            <v>3.5919325029151202E-4</v>
          </cell>
          <cell r="O123">
            <v>3.6438079066429427E-4</v>
          </cell>
          <cell r="P123">
            <v>5.0008178691745057E-4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2.9713223532873543</v>
          </cell>
          <cell r="F124">
            <v>2.9709359564012319</v>
          </cell>
          <cell r="G124">
            <v>4.4333147095275667</v>
          </cell>
          <cell r="H124">
            <v>3.1322585761756145</v>
          </cell>
          <cell r="I124">
            <v>2.9718162491302587</v>
          </cell>
          <cell r="J124">
            <v>2.9710215635962607</v>
          </cell>
          <cell r="K124">
            <v>2.9712675262213937</v>
          </cell>
          <cell r="L124">
            <v>4.909159656768348</v>
          </cell>
          <cell r="M124">
            <v>2.9745926475629636</v>
          </cell>
          <cell r="N124">
            <v>2.9768003704308161</v>
          </cell>
          <cell r="O124">
            <v>2.8947803971559183</v>
          </cell>
          <cell r="P124">
            <v>2.7675659903223808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1.4815476195072279E-4</v>
          </cell>
          <cell r="M125">
            <v>1.3854792062062795E-4</v>
          </cell>
          <cell r="N125">
            <v>1.5334992744655355E-4</v>
          </cell>
          <cell r="O125">
            <v>1.6744594926526815E-4</v>
          </cell>
          <cell r="P125">
            <v>2.8427815932633165E-4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6.0042744416322244E-5</v>
          </cell>
          <cell r="M126">
            <v>4.0619109015837825E-5</v>
          </cell>
          <cell r="N126">
            <v>6.3393838625937555E-5</v>
          </cell>
          <cell r="O126">
            <v>5.5583246065615318E-5</v>
          </cell>
          <cell r="P126">
            <v>1.2328670291522506E-4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8.8112017534400526E-5</v>
          </cell>
          <cell r="M127">
            <v>9.7928811604790062E-5</v>
          </cell>
          <cell r="N127">
            <v>8.9956088820615878E-5</v>
          </cell>
          <cell r="O127">
            <v>1.118627031996528E-4</v>
          </cell>
          <cell r="P127">
            <v>1.6099145641110642E-4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2.1354966294343902</v>
          </cell>
          <cell r="I128">
            <v>2.1352442014198263</v>
          </cell>
          <cell r="J128">
            <v>2.1353165062360042</v>
          </cell>
          <cell r="K128">
            <v>2.1353239802541624</v>
          </cell>
          <cell r="L128">
            <v>2.1352173448823359</v>
          </cell>
          <cell r="M128">
            <v>2.1353317213530523</v>
          </cell>
          <cell r="N128">
            <v>2.1334137959245112</v>
          </cell>
          <cell r="O128">
            <v>1.1063912786589867E-3</v>
          </cell>
          <cell r="P128">
            <v>1.7834524004746747E-3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8.0386510585830324E-7</v>
          </cell>
          <cell r="I129">
            <v>4.7094298851269235E-4</v>
          </cell>
          <cell r="J129">
            <v>6.1116925989713035E-4</v>
          </cell>
          <cell r="K129">
            <v>6.3135391708345472E-4</v>
          </cell>
          <cell r="L129">
            <v>6.499639250618169E-4</v>
          </cell>
          <cell r="M129">
            <v>6.4956136590078731E-4</v>
          </cell>
          <cell r="N129">
            <v>6.5270574155176992E-4</v>
          </cell>
          <cell r="O129">
            <v>4.167559081941934E-4</v>
          </cell>
          <cell r="P129">
            <v>6.5715534817574397E-4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8.0386510585830335E-7</v>
          </cell>
          <cell r="I130">
            <v>4.7094298851269235E-4</v>
          </cell>
          <cell r="J130">
            <v>6.1116925989713035E-4</v>
          </cell>
          <cell r="K130">
            <v>6.3135391708345472E-4</v>
          </cell>
          <cell r="L130">
            <v>6.499639250618169E-4</v>
          </cell>
          <cell r="M130">
            <v>6.4956136590078742E-4</v>
          </cell>
          <cell r="N130">
            <v>6.5270574155176992E-4</v>
          </cell>
          <cell r="O130">
            <v>4.167559081941934E-4</v>
          </cell>
          <cell r="P130">
            <v>6.5715534817574397E-4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1.1764709739633892</v>
          </cell>
          <cell r="F131">
            <v>3.6326413427889745</v>
          </cell>
          <cell r="G131">
            <v>2.7927762059248709</v>
          </cell>
          <cell r="H131">
            <v>2.7927421900720937</v>
          </cell>
          <cell r="I131">
            <v>2.7927498882429225</v>
          </cell>
          <cell r="J131">
            <v>2.8155343724353479</v>
          </cell>
          <cell r="K131">
            <v>2.8146553619800136</v>
          </cell>
          <cell r="L131">
            <v>8.4029297843988591</v>
          </cell>
          <cell r="M131">
            <v>8.6396028129771949</v>
          </cell>
          <cell r="N131">
            <v>8.7250188399890902</v>
          </cell>
          <cell r="O131">
            <v>8.8104220005264153</v>
          </cell>
          <cell r="P131">
            <v>8.8865295599438348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0.20723517263136421</v>
          </cell>
          <cell r="F132">
            <v>2.3595218527385579E-5</v>
          </cell>
          <cell r="G132">
            <v>0.43774627563458396</v>
          </cell>
          <cell r="J132">
            <v>5.7857787420262503E-6</v>
          </cell>
          <cell r="K132">
            <v>7.6540588886902667E-6</v>
          </cell>
          <cell r="L132">
            <v>3.2540139068578788E-3</v>
          </cell>
          <cell r="M132">
            <v>1.232825778401042E-2</v>
          </cell>
          <cell r="N132">
            <v>1.6600175763398558E-2</v>
          </cell>
          <cell r="O132">
            <v>1.6657274802854897E-2</v>
          </cell>
          <cell r="P132">
            <v>2.3184763069041409E-2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1.4862806005531504E-4</v>
          </cell>
          <cell r="M133">
            <v>1.3899052852172787E-4</v>
          </cell>
          <cell r="N133">
            <v>1.5383982212860208E-4</v>
          </cell>
          <cell r="O133">
            <v>1.6798087537473274E-4</v>
          </cell>
          <cell r="P133">
            <v>2.8518631990257377E-4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1.9692385581475774E-2</v>
          </cell>
          <cell r="F134">
            <v>2.0706530626187027E-2</v>
          </cell>
          <cell r="G134">
            <v>1.7757867830705202E-3</v>
          </cell>
          <cell r="H134">
            <v>5.2574988263037209E-5</v>
          </cell>
          <cell r="I134">
            <v>4.0717047766126608E-5</v>
          </cell>
          <cell r="J134">
            <v>8.9452217007185734E-4</v>
          </cell>
          <cell r="K134">
            <v>5.9995967201635112E-5</v>
          </cell>
          <cell r="L134">
            <v>1.1748348334878586E-3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0.30792097487317049</v>
          </cell>
          <cell r="F135">
            <v>3.6115807744461028</v>
          </cell>
          <cell r="G135">
            <v>1.1554923373328443E-2</v>
          </cell>
          <cell r="H135">
            <v>8.3069405223633159E-5</v>
          </cell>
          <cell r="I135">
            <v>9.89007788559404E-5</v>
          </cell>
          <cell r="J135">
            <v>1.0822465249112141E-2</v>
          </cell>
          <cell r="K135">
            <v>1.0823446400852215E-2</v>
          </cell>
          <cell r="L135">
            <v>1.8785403712079263</v>
          </cell>
          <cell r="M135">
            <v>1.9674297866601398</v>
          </cell>
          <cell r="N135">
            <v>1.9986358041554635</v>
          </cell>
          <cell r="O135">
            <v>2.0178858199731011</v>
          </cell>
          <cell r="P135">
            <v>2.0437601113597275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0.31324678036799569</v>
          </cell>
          <cell r="F136">
            <v>3.2928216493258796E-4</v>
          </cell>
          <cell r="G136">
            <v>3.2953107447404416E-4</v>
          </cell>
          <cell r="H136">
            <v>3.2979952954499149E-4</v>
          </cell>
          <cell r="I136">
            <v>3.3028083537685684E-4</v>
          </cell>
          <cell r="J136">
            <v>1.1530290564725954E-2</v>
          </cell>
          <cell r="K136">
            <v>1.1531079223301891E-2</v>
          </cell>
          <cell r="L136">
            <v>3.7275858358554603</v>
          </cell>
          <cell r="M136">
            <v>3.8674787696660435</v>
          </cell>
          <cell r="N136">
            <v>3.9173852504157876</v>
          </cell>
          <cell r="O136">
            <v>3.9834700301868917</v>
          </cell>
          <cell r="P136">
            <v>4.0270321821604007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0.32838068391988368</v>
          </cell>
          <cell r="F137">
            <v>2.4274469596684433E-5</v>
          </cell>
          <cell r="G137">
            <v>2.3413893949850979</v>
          </cell>
          <cell r="H137">
            <v>2.7922986886946228</v>
          </cell>
          <cell r="I137">
            <v>2.7922990697999701</v>
          </cell>
          <cell r="J137">
            <v>2.7922991734230003</v>
          </cell>
          <cell r="K137">
            <v>2.7922992688532315</v>
          </cell>
          <cell r="L137">
            <v>2.7922984021019692</v>
          </cell>
          <cell r="M137">
            <v>2.792277190360724</v>
          </cell>
          <cell r="N137">
            <v>2.7922773739329174</v>
          </cell>
          <cell r="O137">
            <v>2.7922717766767149</v>
          </cell>
          <cell r="P137">
            <v>2.7922741296046993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9.3462635694478031</v>
          </cell>
          <cell r="F138">
            <v>8.949466375987841</v>
          </cell>
          <cell r="G138">
            <v>8.1711179459814467</v>
          </cell>
          <cell r="H138">
            <v>5.8959219321387586</v>
          </cell>
          <cell r="I138">
            <v>4.2327891430135631</v>
          </cell>
          <cell r="J138">
            <v>2.0246714606752239</v>
          </cell>
          <cell r="K138">
            <v>0.46587497904483782</v>
          </cell>
          <cell r="M138">
            <v>9.0053725238832096E-5</v>
          </cell>
          <cell r="N138">
            <v>7.8917334105845722E-5</v>
          </cell>
          <cell r="O138">
            <v>7.9936905967193425E-5</v>
          </cell>
          <cell r="P138">
            <v>3.4366471040165765E-5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30.770538115040292</v>
          </cell>
          <cell r="F139">
            <v>27.214267800060121</v>
          </cell>
          <cell r="G139">
            <v>26.023023182984439</v>
          </cell>
          <cell r="H139">
            <v>19.195710177139944</v>
          </cell>
          <cell r="I139">
            <v>15.315904382800879</v>
          </cell>
          <cell r="J139">
            <v>9.6177110508890724</v>
          </cell>
          <cell r="K139">
            <v>4.1332401408776818</v>
          </cell>
          <cell r="M139">
            <v>1.0860700196979719E-4</v>
          </cell>
          <cell r="N139">
            <v>1.2598524491232773E-4</v>
          </cell>
          <cell r="O139">
            <v>1.0905130042855598E-4</v>
          </cell>
          <cell r="P139">
            <v>1.9868690452674796E-4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61.254850603041611</v>
          </cell>
          <cell r="F140">
            <v>52.191662839031572</v>
          </cell>
          <cell r="G140">
            <v>51.000874043285307</v>
          </cell>
          <cell r="H140">
            <v>42.211536416092045</v>
          </cell>
          <cell r="I140">
            <v>21.145807564722741</v>
          </cell>
          <cell r="J140">
            <v>10.221356215353577</v>
          </cell>
          <cell r="K140">
            <v>5.3818146979533203</v>
          </cell>
          <cell r="M140">
            <v>1.0681666434708616E-4</v>
          </cell>
          <cell r="N140">
            <v>1.2466522396220708E-4</v>
          </cell>
          <cell r="O140">
            <v>1.0744750132445758E-4</v>
          </cell>
          <cell r="P140">
            <v>1.9469707813820676E-4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3.7980809941163787</v>
          </cell>
          <cell r="F141">
            <v>10.13831382579234</v>
          </cell>
          <cell r="G141">
            <v>12.540328344685186</v>
          </cell>
          <cell r="H141">
            <v>12.540425971386968</v>
          </cell>
          <cell r="I141">
            <v>12.540426716231387</v>
          </cell>
          <cell r="J141">
            <v>12.54285521248962</v>
          </cell>
          <cell r="K141">
            <v>12.5445519927848</v>
          </cell>
          <cell r="L141">
            <v>18.81146075559365</v>
          </cell>
          <cell r="M141">
            <v>18.811463041604476</v>
          </cell>
          <cell r="N141">
            <v>18.811533878498043</v>
          </cell>
          <cell r="O141">
            <v>18.811541732581922</v>
          </cell>
          <cell r="P141">
            <v>18.812037864958562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0.25806334056973007</v>
          </cell>
          <cell r="F142">
            <v>0.16467935078982748</v>
          </cell>
          <cell r="G142">
            <v>0.22986616427601406</v>
          </cell>
          <cell r="H142">
            <v>1.0000007853592572E-2</v>
          </cell>
          <cell r="I142">
            <v>1.3863317279955568E-3</v>
          </cell>
          <cell r="J142">
            <v>1.4179197109940739E-3</v>
          </cell>
          <cell r="K142">
            <v>3.0909632675246001E-3</v>
          </cell>
          <cell r="L142">
            <v>2.4207182570169343E-3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9.557111519298509</v>
          </cell>
          <cell r="F143">
            <v>10.113094353562053</v>
          </cell>
          <cell r="G143">
            <v>9.8755342418386114</v>
          </cell>
          <cell r="H143">
            <v>8.2677829570126526</v>
          </cell>
          <cell r="I143">
            <v>8.6065141019439508</v>
          </cell>
          <cell r="J143">
            <v>8.9624470329843255</v>
          </cell>
          <cell r="K143">
            <v>9.1721997775861652</v>
          </cell>
          <cell r="L143">
            <v>21.660035581608902</v>
          </cell>
          <cell r="M143">
            <v>27.278066286389976</v>
          </cell>
          <cell r="N143">
            <v>27.001089256170374</v>
          </cell>
          <cell r="O143">
            <v>29.238727994083025</v>
          </cell>
          <cell r="P143">
            <v>30.472352790203598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0.22855518267013758</v>
          </cell>
          <cell r="K144">
            <v>0.22877883431333756</v>
          </cell>
          <cell r="L144">
            <v>0.27589780592566482</v>
          </cell>
          <cell r="M144">
            <v>0.12366278420938426</v>
          </cell>
          <cell r="N144">
            <v>0.10004218478749786</v>
          </cell>
          <cell r="O144">
            <v>9.8726863660314787E-2</v>
          </cell>
          <cell r="P144">
            <v>8.4367712835847319E-2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79.750379363441056</v>
          </cell>
          <cell r="F145">
            <v>75.956107301595594</v>
          </cell>
          <cell r="G145">
            <v>79.221997873147103</v>
          </cell>
          <cell r="H145">
            <v>48.411582602326099</v>
          </cell>
          <cell r="I145">
            <v>21.686764982973056</v>
          </cell>
          <cell r="J145">
            <v>10.074407085062381</v>
          </cell>
          <cell r="K145">
            <v>4.8142189916848919</v>
          </cell>
          <cell r="L145">
            <v>0.27589780592566482</v>
          </cell>
          <cell r="M145">
            <v>0.22973101834372883</v>
          </cell>
          <cell r="N145">
            <v>0.20656616928122526</v>
          </cell>
          <cell r="O145">
            <v>0.18838827000519132</v>
          </cell>
          <cell r="P145">
            <v>0.16075035872081808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0.43672544455754986</v>
          </cell>
          <cell r="F146">
            <v>0.5520651440573211</v>
          </cell>
          <cell r="G146">
            <v>2.7394560277452444</v>
          </cell>
          <cell r="H146">
            <v>6.9093199984769678</v>
          </cell>
          <cell r="I146">
            <v>8.3508598151066806</v>
          </cell>
          <cell r="J146">
            <v>8.3508602925240361</v>
          </cell>
          <cell r="K146">
            <v>8.3508606397246385</v>
          </cell>
          <cell r="L146">
            <v>8.3508615152513013</v>
          </cell>
          <cell r="M146">
            <v>8.350862972036758</v>
          </cell>
          <cell r="N146">
            <v>9.5843027307997044</v>
          </cell>
          <cell r="O146">
            <v>9.5843061208537552</v>
          </cell>
          <cell r="P146">
            <v>9.6097005781333351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27.203992604632166</v>
          </cell>
          <cell r="F147">
            <v>28.48831551049615</v>
          </cell>
          <cell r="G147">
            <v>27.976598136696314</v>
          </cell>
          <cell r="H147">
            <v>28.059143449311151</v>
          </cell>
          <cell r="I147">
            <v>28.22520816733309</v>
          </cell>
          <cell r="J147">
            <v>27.729531811766062</v>
          </cell>
          <cell r="K147">
            <v>23.682293908390815</v>
          </cell>
          <cell r="L147">
            <v>8.1763414470585101</v>
          </cell>
          <cell r="M147">
            <v>5.9007771165447229</v>
          </cell>
          <cell r="N147">
            <v>4.0386105413275386</v>
          </cell>
          <cell r="O147">
            <v>3.3026030449589903</v>
          </cell>
          <cell r="P147">
            <v>2.5137378970275774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2.5780070098826668E-6</v>
          </cell>
          <cell r="I148">
            <v>1.7274916006149934E-5</v>
          </cell>
          <cell r="J148">
            <v>1.9487104875313053E-5</v>
          </cell>
          <cell r="K148">
            <v>1.8287624471899636E-5</v>
          </cell>
          <cell r="L148">
            <v>2.9042214380096277E-5</v>
          </cell>
          <cell r="M148">
            <v>1.4131305812878244E-5</v>
          </cell>
          <cell r="N148">
            <v>1.8425275614570945E-5</v>
          </cell>
          <cell r="O148">
            <v>1.8852943450352776E-5</v>
          </cell>
          <cell r="P148">
            <v>3.5120551369237948E-5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9.940370706269326E-6</v>
          </cell>
          <cell r="I149">
            <v>7.9490500352411982E-5</v>
          </cell>
          <cell r="J149">
            <v>9.7477858903616146E-5</v>
          </cell>
          <cell r="K149">
            <v>9.7421795038863263E-5</v>
          </cell>
          <cell r="L149">
            <v>1.2653780679110956E-4</v>
          </cell>
          <cell r="M149">
            <v>6.0604462368057583E-5</v>
          </cell>
          <cell r="N149">
            <v>7.6749711804820618E-5</v>
          </cell>
          <cell r="O149">
            <v>7.8891200574711951E-5</v>
          </cell>
          <cell r="P149">
            <v>1.4856958174896045E-4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1.8388210163586332E-6</v>
          </cell>
          <cell r="I150">
            <v>4.6855105601275814E-6</v>
          </cell>
          <cell r="J150">
            <v>1.4159973828798272E-5</v>
          </cell>
          <cell r="K150">
            <v>1.3288948938044249E-5</v>
          </cell>
          <cell r="L150">
            <v>1.4643462042423177E-5</v>
          </cell>
          <cell r="M150">
            <v>6.8280592411277704E-6</v>
          </cell>
          <cell r="N150">
            <v>9.7294763837642602E-6</v>
          </cell>
          <cell r="O150">
            <v>9.1967167141259816E-6</v>
          </cell>
          <cell r="P150">
            <v>1.8822736334644883E-5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2.351223448671097E-6</v>
          </cell>
          <cell r="I151">
            <v>1.6510717921274515E-5</v>
          </cell>
          <cell r="J151">
            <v>1.5962812198615503E-5</v>
          </cell>
          <cell r="K151">
            <v>1.5257193324870228E-5</v>
          </cell>
          <cell r="L151">
            <v>2.5050325349880936E-5</v>
          </cell>
          <cell r="M151">
            <v>1.2513088968845195E-5</v>
          </cell>
          <cell r="N151">
            <v>1.6074183182301243E-5</v>
          </cell>
          <cell r="O151">
            <v>1.6488145444605909E-5</v>
          </cell>
          <cell r="P151">
            <v>3.0671735009001421E-5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3.1723192313569288E-6</v>
          </cell>
          <cell r="I152">
            <v>4.101935586485988E-5</v>
          </cell>
          <cell r="J152">
            <v>4.7867968000889333E-5</v>
          </cell>
          <cell r="K152">
            <v>5.0588028304049084E-5</v>
          </cell>
          <cell r="L152">
            <v>5.7801805018709589E-5</v>
          </cell>
          <cell r="M152">
            <v>2.7132008345206308E-5</v>
          </cell>
          <cell r="N152">
            <v>3.2520776624184247E-5</v>
          </cell>
          <cell r="O152">
            <v>3.4353394965627256E-5</v>
          </cell>
          <cell r="P152">
            <v>6.3954559036076008E-5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4.5632485756404846E-5</v>
          </cell>
          <cell r="M153">
            <v>3.0870522852036725E-5</v>
          </cell>
          <cell r="N153">
            <v>4.8179317355712517E-5</v>
          </cell>
          <cell r="O153">
            <v>4.2243267009867621E-5</v>
          </cell>
          <cell r="P153">
            <v>9.3697894215571023E-5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2.4546862200158899E-6</v>
          </cell>
          <cell r="I154">
            <v>1.6660891384367333E-5</v>
          </cell>
          <cell r="J154">
            <v>2.125104612510619E-5</v>
          </cell>
          <cell r="K154">
            <v>2.1276275030712652E-5</v>
          </cell>
          <cell r="L154">
            <v>2.8196739831081959E-5</v>
          </cell>
          <cell r="M154">
            <v>1.3621854070931305E-5</v>
          </cell>
          <cell r="N154">
            <v>1.7493813234884395E-5</v>
          </cell>
          <cell r="O154">
            <v>1.7772792847933847E-5</v>
          </cell>
          <cell r="P154">
            <v>3.2931111176783458E-5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9.8389062906016878E-6</v>
          </cell>
          <cell r="I155">
            <v>7.869570062783547E-5</v>
          </cell>
          <cell r="J155">
            <v>9.6507135442148493E-5</v>
          </cell>
          <cell r="K155">
            <v>9.6439799288566217E-5</v>
          </cell>
          <cell r="L155">
            <v>1.2526632326441945E-4</v>
          </cell>
          <cell r="M155">
            <v>5.9990857864534279E-5</v>
          </cell>
          <cell r="N155">
            <v>7.5978977714794037E-5</v>
          </cell>
          <cell r="O155">
            <v>7.8086513017714584E-5</v>
          </cell>
          <cell r="P155">
            <v>1.4708287810382355E-4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3.1482297115307035E-6</v>
          </cell>
          <cell r="I156">
            <v>3.3902243224352851E-5</v>
          </cell>
          <cell r="J156">
            <v>3.3083756608590357E-5</v>
          </cell>
          <cell r="K156">
            <v>3.3232715949947761E-5</v>
          </cell>
          <cell r="L156">
            <v>5.095530672749034E-5</v>
          </cell>
          <cell r="M156">
            <v>2.5139217930465765E-5</v>
          </cell>
          <cell r="N156">
            <v>2.981410633521812E-5</v>
          </cell>
          <cell r="O156">
            <v>3.2153942954973323E-5</v>
          </cell>
          <cell r="P156">
            <v>5.9847114480452331E-5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2.1340246668142796E-6</v>
          </cell>
          <cell r="I157">
            <v>1.6059956334911449E-5</v>
          </cell>
          <cell r="J157">
            <v>2.6395990146937484E-5</v>
          </cell>
          <cell r="K157">
            <v>2.6235094458998463E-5</v>
          </cell>
          <cell r="L157">
            <v>2.8836448816163416E-5</v>
          </cell>
          <cell r="M157">
            <v>1.3229280502619252E-5</v>
          </cell>
          <cell r="N157">
            <v>1.8225482020930941E-5</v>
          </cell>
          <cell r="O157">
            <v>1.778367796053805E-5</v>
          </cell>
          <cell r="P157">
            <v>3.364797224076176E-5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2.1019656922408149E-6</v>
          </cell>
          <cell r="I158">
            <v>1.2072609684203863E-5</v>
          </cell>
          <cell r="J158">
            <v>1.5776342561514449E-5</v>
          </cell>
          <cell r="K158">
            <v>1.5695713848907321E-5</v>
          </cell>
          <cell r="L158">
            <v>1.7277827889683953E-5</v>
          </cell>
          <cell r="M158">
            <v>8.000505360517891E-6</v>
          </cell>
          <cell r="N158">
            <v>1.0445576123760578E-5</v>
          </cell>
          <cell r="O158">
            <v>1.0376099254269351E-5</v>
          </cell>
          <cell r="P158">
            <v>2.0656680205826113E-5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4.7560242498562593</v>
          </cell>
          <cell r="K159">
            <v>4.756042266212706</v>
          </cell>
          <cell r="L159">
            <v>3.5208084014655441</v>
          </cell>
          <cell r="M159">
            <v>3.1458591917521677</v>
          </cell>
          <cell r="N159">
            <v>4.2228752305195485</v>
          </cell>
          <cell r="O159">
            <v>3.3232890825181789</v>
          </cell>
          <cell r="P159">
            <v>3.2105882494607254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L160">
            <v>5.6481583063022929E-5</v>
          </cell>
          <cell r="M160">
            <v>2.3725282771433832E-5</v>
          </cell>
          <cell r="N160">
            <v>6.4305165268414773E-5</v>
          </cell>
          <cell r="O160">
            <v>3.5750398516246595E-5</v>
          </cell>
          <cell r="P160">
            <v>1.6849786395186937E-4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4.0533533627121424E-3</v>
          </cell>
          <cell r="K161">
            <v>4.6528894682509652E-3</v>
          </cell>
          <cell r="L161">
            <v>4.3560060564938052E-3</v>
          </cell>
          <cell r="M161">
            <v>3.1974246460897888E-3</v>
          </cell>
          <cell r="N161">
            <v>2.8304774269853278E-3</v>
          </cell>
          <cell r="O161">
            <v>3.3029106999347135E-3</v>
          </cell>
          <cell r="P161">
            <v>6.2516292404699615E-3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1.8453826296479776</v>
          </cell>
          <cell r="M162">
            <v>4.0099582271443897</v>
          </cell>
          <cell r="N162">
            <v>4.6725600078535479</v>
          </cell>
          <cell r="O162">
            <v>5.1471405837777482</v>
          </cell>
          <cell r="P162">
            <v>5.8624927226227657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6.0797292098736326E-5</v>
          </cell>
          <cell r="M163">
            <v>6.7570880007305218E-5</v>
          </cell>
          <cell r="N163">
            <v>6.2069701286224951E-5</v>
          </cell>
          <cell r="O163">
            <v>7.7185265207760443E-5</v>
          </cell>
          <cell r="P163">
            <v>1.1108410492366348E-4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3.3857534957138125E-3</v>
          </cell>
          <cell r="F164">
            <v>4.7975570920027683E-3</v>
          </cell>
          <cell r="G164">
            <v>4.8034410318428559E-3</v>
          </cell>
          <cell r="H164">
            <v>3.0451977820254567E-2</v>
          </cell>
          <cell r="I164">
            <v>10.669016432034409</v>
          </cell>
          <cell r="J164">
            <v>10.664823693760626</v>
          </cell>
          <cell r="K164">
            <v>10.664205461550406</v>
          </cell>
          <cell r="L164">
            <v>11.326818602977701</v>
          </cell>
          <cell r="M164">
            <v>11.327989175651449</v>
          </cell>
          <cell r="N164">
            <v>12.885919324860087</v>
          </cell>
          <cell r="O164">
            <v>12.885794913726432</v>
          </cell>
          <cell r="P164">
            <v>12.891578285252429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7.9582645479971928E-7</v>
          </cell>
          <cell r="I165">
            <v>4.6623355862756514E-4</v>
          </cell>
          <cell r="J165">
            <v>6.0505756729815864E-4</v>
          </cell>
          <cell r="K165">
            <v>6.2504037791262035E-4</v>
          </cell>
          <cell r="L165">
            <v>6.4346428581119888E-4</v>
          </cell>
          <cell r="M165">
            <v>6.4306575224177967E-4</v>
          </cell>
          <cell r="N165">
            <v>6.4617868413625228E-4</v>
          </cell>
          <cell r="O165">
            <v>4.125883491122514E-4</v>
          </cell>
          <cell r="P165">
            <v>6.5058379469398644E-4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2.5780070098826668E-6</v>
          </cell>
          <cell r="I166">
            <v>1.7274916006149934E-5</v>
          </cell>
          <cell r="J166">
            <v>1.9487104875313053E-5</v>
          </cell>
          <cell r="K166">
            <v>1.8287624471899636E-5</v>
          </cell>
          <cell r="L166">
            <v>2.9042214380096277E-5</v>
          </cell>
          <cell r="M166">
            <v>1.4131305812878244E-5</v>
          </cell>
          <cell r="N166">
            <v>1.8425275614570945E-5</v>
          </cell>
          <cell r="O166">
            <v>1.8852943450352776E-5</v>
          </cell>
          <cell r="P166">
            <v>3.5120551369237948E-5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9.940370706269326E-6</v>
          </cell>
          <cell r="I167">
            <v>7.9490500352411982E-5</v>
          </cell>
          <cell r="J167">
            <v>9.7477858903616146E-5</v>
          </cell>
          <cell r="K167">
            <v>9.7421795038863263E-5</v>
          </cell>
          <cell r="L167">
            <v>1.2653780679110956E-4</v>
          </cell>
          <cell r="M167">
            <v>6.0604462368057583E-5</v>
          </cell>
          <cell r="N167">
            <v>7.6749711804820618E-5</v>
          </cell>
          <cell r="O167">
            <v>7.8891200574711951E-5</v>
          </cell>
          <cell r="P167">
            <v>1.4856958174896045E-4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1.8388210163586332E-6</v>
          </cell>
          <cell r="I168">
            <v>4.6855105601275814E-6</v>
          </cell>
          <cell r="J168">
            <v>1.4159973828798272E-5</v>
          </cell>
          <cell r="K168">
            <v>1.3288948938044249E-5</v>
          </cell>
          <cell r="L168">
            <v>1.4643462042423177E-5</v>
          </cell>
          <cell r="M168">
            <v>6.8280592411277704E-6</v>
          </cell>
          <cell r="N168">
            <v>9.7294763837642602E-6</v>
          </cell>
          <cell r="O168">
            <v>9.1967167141259816E-6</v>
          </cell>
          <cell r="P168">
            <v>1.8822736334644883E-5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2.351223448671097E-6</v>
          </cell>
          <cell r="I169">
            <v>1.6510717921274515E-5</v>
          </cell>
          <cell r="J169">
            <v>1.5962812198615503E-5</v>
          </cell>
          <cell r="K169">
            <v>1.5257193324870228E-5</v>
          </cell>
          <cell r="L169">
            <v>2.5050325349880936E-5</v>
          </cell>
          <cell r="M169">
            <v>1.2513088968845195E-5</v>
          </cell>
          <cell r="N169">
            <v>1.6074183182301243E-5</v>
          </cell>
          <cell r="O169">
            <v>1.6488145444605909E-5</v>
          </cell>
          <cell r="P169">
            <v>3.0671735009001421E-5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3.1723192313569288E-6</v>
          </cell>
          <cell r="I170">
            <v>4.101935586485988E-5</v>
          </cell>
          <cell r="J170">
            <v>4.7867968000889333E-5</v>
          </cell>
          <cell r="K170">
            <v>5.0588028304049084E-5</v>
          </cell>
          <cell r="L170">
            <v>5.7801805018709589E-5</v>
          </cell>
          <cell r="M170">
            <v>2.7132008345206308E-5</v>
          </cell>
          <cell r="N170">
            <v>3.2520776624184247E-5</v>
          </cell>
          <cell r="O170">
            <v>3.4353394965627256E-5</v>
          </cell>
          <cell r="P170">
            <v>6.3954559036076008E-5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2.2847928150855528E-4</v>
          </cell>
          <cell r="K171">
            <v>5.8596294410336936E-4</v>
          </cell>
          <cell r="L171">
            <v>0.25357697100066784</v>
          </cell>
          <cell r="M171">
            <v>1.0528378742256301</v>
          </cell>
          <cell r="N171">
            <v>1.6123380336976492</v>
          </cell>
          <cell r="O171">
            <v>2.7983482480750612</v>
          </cell>
          <cell r="P171">
            <v>3.5214101281837791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1.3103255790039762E-7</v>
          </cell>
          <cell r="L172">
            <v>6.7666929054369636E-5</v>
          </cell>
          <cell r="M172">
            <v>2.7973889150211142E-4</v>
          </cell>
          <cell r="N172">
            <v>3.5904714221738222E-4</v>
          </cell>
          <cell r="O172">
            <v>3.6414019152609462E-4</v>
          </cell>
          <cell r="P172">
            <v>4.9890009275135405E-4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1.9573973604319248E-3</v>
          </cell>
          <cell r="G173">
            <v>2.0536756202334536E-3</v>
          </cell>
          <cell r="H173">
            <v>2.6025622015962607E-5</v>
          </cell>
          <cell r="I173">
            <v>1.0469335322376986E-5</v>
          </cell>
          <cell r="J173">
            <v>2.1216165668342632E-5</v>
          </cell>
          <cell r="K173">
            <v>4.4759722043142923E-5</v>
          </cell>
          <cell r="L173">
            <v>5.4481581603078038E-5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0.32650740381448234</v>
          </cell>
          <cell r="K174">
            <v>0.32682690616191118</v>
          </cell>
          <cell r="L174">
            <v>0.39413972275094988</v>
          </cell>
          <cell r="M174">
            <v>0.17666112029912076</v>
          </cell>
          <cell r="N174">
            <v>0.14291740683928278</v>
          </cell>
          <cell r="O174">
            <v>0.14103837665759275</v>
          </cell>
          <cell r="P174">
            <v>0.12052530405121063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5.7647062149985553E-4</v>
          </cell>
          <cell r="I175">
            <v>1.8251235180954993E-3</v>
          </cell>
          <cell r="J175">
            <v>0.24048526143337368</v>
          </cell>
          <cell r="K175">
            <v>0.27269400687273465</v>
          </cell>
          <cell r="L175">
            <v>0.15113389167821936</v>
          </cell>
          <cell r="M175">
            <v>0.14080429700563982</v>
          </cell>
          <cell r="N175">
            <v>0.12378682684710286</v>
          </cell>
          <cell r="O175">
            <v>4.0399575059254234E-2</v>
          </cell>
          <cell r="P175">
            <v>2.6622216469633274E-2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5.4795517489358175E-4</v>
          </cell>
          <cell r="I176">
            <v>2.4439830329424702E-3</v>
          </cell>
          <cell r="J176">
            <v>0.40431775655452123</v>
          </cell>
          <cell r="K176">
            <v>0.46859237487051936</v>
          </cell>
          <cell r="L176">
            <v>0.30369815585941085</v>
          </cell>
          <cell r="M176">
            <v>0.1919240950095705</v>
          </cell>
          <cell r="N176">
            <v>0.23265312958034717</v>
          </cell>
          <cell r="O176">
            <v>9.3129718648442411E-2</v>
          </cell>
          <cell r="P176">
            <v>6.4103699605092102E-2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H177">
            <v>2.8010166363021411E-2</v>
          </cell>
          <cell r="I177">
            <v>0.38503289845712468</v>
          </cell>
          <cell r="J177">
            <v>0.4574361821067261</v>
          </cell>
          <cell r="K177">
            <v>0.3596721446331308</v>
          </cell>
          <cell r="L177">
            <v>0.14082011753067006</v>
          </cell>
          <cell r="M177">
            <v>8.7076068038001886E-2</v>
          </cell>
          <cell r="N177">
            <v>8.5671156506972268E-2</v>
          </cell>
          <cell r="O177">
            <v>8.5806897580700411E-2</v>
          </cell>
          <cell r="P177">
            <v>8.536910204721708E-2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8.2853031243569301E-3</v>
          </cell>
          <cell r="K178">
            <v>1.0681145865900656E-2</v>
          </cell>
          <cell r="L178">
            <v>6.5220045055605982E-4</v>
          </cell>
          <cell r="M178">
            <v>6.3241841409667746E-4</v>
          </cell>
          <cell r="N178">
            <v>7.4258245575256285E-4</v>
          </cell>
          <cell r="O178">
            <v>6.8873335476577412E-4</v>
          </cell>
          <cell r="P178">
            <v>1.3599822983339387E-3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2.4546862200158899E-6</v>
          </cell>
          <cell r="I179">
            <v>1.6660891384367333E-5</v>
          </cell>
          <cell r="J179">
            <v>2.125104612510619E-5</v>
          </cell>
          <cell r="K179">
            <v>2.1276275030712652E-5</v>
          </cell>
          <cell r="L179">
            <v>2.8196739831081959E-5</v>
          </cell>
          <cell r="M179">
            <v>1.3621854070931305E-5</v>
          </cell>
          <cell r="N179">
            <v>1.7493813234884395E-5</v>
          </cell>
          <cell r="O179">
            <v>1.7772792847933847E-5</v>
          </cell>
          <cell r="P179">
            <v>3.2931111176783458E-5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9.8389062906016878E-6</v>
          </cell>
          <cell r="I180">
            <v>7.8695700627835484E-5</v>
          </cell>
          <cell r="J180">
            <v>9.6507135442148493E-5</v>
          </cell>
          <cell r="K180">
            <v>9.6439799288566231E-5</v>
          </cell>
          <cell r="L180">
            <v>1.2526632326441945E-4</v>
          </cell>
          <cell r="M180">
            <v>5.9990857864534279E-5</v>
          </cell>
          <cell r="N180">
            <v>7.5978977714794037E-5</v>
          </cell>
          <cell r="O180">
            <v>7.8086513017714584E-5</v>
          </cell>
          <cell r="P180">
            <v>1.4708287810382358E-4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3.1482297115307035E-6</v>
          </cell>
          <cell r="I181">
            <v>3.3902243224352858E-5</v>
          </cell>
          <cell r="J181">
            <v>3.3083756608590357E-5</v>
          </cell>
          <cell r="K181">
            <v>3.3232715949947774E-5</v>
          </cell>
          <cell r="L181">
            <v>5.095530672749034E-5</v>
          </cell>
          <cell r="M181">
            <v>2.5139217930465765E-5</v>
          </cell>
          <cell r="N181">
            <v>2.981410633521812E-5</v>
          </cell>
          <cell r="O181">
            <v>3.2153942954973323E-5</v>
          </cell>
          <cell r="P181">
            <v>5.9847114480452331E-5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2.1340246668142796E-6</v>
          </cell>
          <cell r="I182">
            <v>1.6059956334911449E-5</v>
          </cell>
          <cell r="J182">
            <v>2.6395990146937484E-5</v>
          </cell>
          <cell r="K182">
            <v>2.6235094458998463E-5</v>
          </cell>
          <cell r="L182">
            <v>2.8836448816163416E-5</v>
          </cell>
          <cell r="M182">
            <v>1.3229280502619252E-5</v>
          </cell>
          <cell r="N182">
            <v>1.8225482020930941E-5</v>
          </cell>
          <cell r="O182">
            <v>1.778367796053805E-5</v>
          </cell>
          <cell r="P182">
            <v>3.3647972240761808E-5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2.1019656922408149E-6</v>
          </cell>
          <cell r="I183">
            <v>1.2072609684203863E-5</v>
          </cell>
          <cell r="J183">
            <v>1.5776342561514449E-5</v>
          </cell>
          <cell r="K183">
            <v>1.5695713848907325E-5</v>
          </cell>
          <cell r="L183">
            <v>1.7277827889683953E-5</v>
          </cell>
          <cell r="M183">
            <v>8.000505360517891E-6</v>
          </cell>
          <cell r="N183">
            <v>1.0445576123760578E-5</v>
          </cell>
          <cell r="O183">
            <v>1.0376099254269351E-5</v>
          </cell>
          <cell r="P183">
            <v>2.0656680205826113E-5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47.158673449312175</v>
          </cell>
          <cell r="F184">
            <v>48.283012803879103</v>
          </cell>
          <cell r="G184">
            <v>48.705521089336145</v>
          </cell>
          <cell r="H184">
            <v>52.867765262230456</v>
          </cell>
          <cell r="I184">
            <v>52.081824929584137</v>
          </cell>
          <cell r="J184">
            <v>51.789382110327871</v>
          </cell>
          <cell r="K184">
            <v>40.333045916580105</v>
          </cell>
          <cell r="L184">
            <v>17.709827881358606</v>
          </cell>
          <cell r="M184">
            <v>10.057807690569179</v>
          </cell>
          <cell r="N184">
            <v>7.5499603813496154</v>
          </cell>
          <cell r="O184">
            <v>7.5470017879749278</v>
          </cell>
          <cell r="P184">
            <v>6.0641415464554891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9.557111519298509</v>
          </cell>
          <cell r="F185">
            <v>10.113094353562053</v>
          </cell>
          <cell r="G185">
            <v>9.8755342418386114</v>
          </cell>
          <cell r="H185">
            <v>8.2677829570126526</v>
          </cell>
          <cell r="I185">
            <v>8.6065141019439508</v>
          </cell>
          <cell r="J185">
            <v>8.9624470329843255</v>
          </cell>
          <cell r="K185">
            <v>9.1721997775861652</v>
          </cell>
          <cell r="L185">
            <v>21.660035581608902</v>
          </cell>
          <cell r="M185">
            <v>27.278066286389976</v>
          </cell>
          <cell r="N185">
            <v>27.001089256170374</v>
          </cell>
          <cell r="O185">
            <v>29.238727994083025</v>
          </cell>
          <cell r="P185">
            <v>30.472352790203598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L186">
            <v>9.4135971771704818E-5</v>
          </cell>
          <cell r="M186">
            <v>3.9542137952389707E-5</v>
          </cell>
          <cell r="N186">
            <v>1.0717527544735797E-4</v>
          </cell>
          <cell r="O186">
            <v>5.9583997527077611E-5</v>
          </cell>
          <cell r="P186">
            <v>2.8082977325311596E-4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2.8315225097876739E-5</v>
          </cell>
          <cell r="G187">
            <v>4.9731765665563546E-5</v>
          </cell>
          <cell r="H187">
            <v>8.0316208622571912E-4</v>
          </cell>
          <cell r="I187">
            <v>8.0545063389106223E-4</v>
          </cell>
          <cell r="J187">
            <v>5.9673526033200848E-4</v>
          </cell>
          <cell r="K187">
            <v>5.1322011935416771E-4</v>
          </cell>
          <cell r="L187">
            <v>1.7402741928049928E-4</v>
          </cell>
          <cell r="M187">
            <v>1.3187367133637298E-4</v>
          </cell>
          <cell r="N187">
            <v>1.8024989408920567E-4</v>
          </cell>
          <cell r="O187">
            <v>1.7836950846700843E-4</v>
          </cell>
          <cell r="P187">
            <v>5.2309635763252919E-4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3.1816941890482409</v>
          </cell>
          <cell r="M188">
            <v>6.9137210812834278</v>
          </cell>
          <cell r="N188">
            <v>8.0561379445750809</v>
          </cell>
          <cell r="O188">
            <v>8.8743803168581916</v>
          </cell>
          <cell r="P188">
            <v>10.107746073487522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2.3318510925435416E-4</v>
          </cell>
          <cell r="K189">
            <v>3.2689751992955122E-4</v>
          </cell>
          <cell r="L189">
            <v>7.042532911762081E-4</v>
          </cell>
          <cell r="M189">
            <v>7.5017599177881354E-4</v>
          </cell>
          <cell r="N189">
            <v>7.0159525829731611E-4</v>
          </cell>
          <cell r="O189">
            <v>7.0580736105885298E-4</v>
          </cell>
          <cell r="P189">
            <v>1.0379413917106744E-3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2.0534817000532586</v>
          </cell>
          <cell r="F190">
            <v>1.8158240060814115</v>
          </cell>
          <cell r="G190">
            <v>1.3648566282393126</v>
          </cell>
          <cell r="H190">
            <v>2.1969275585310353E-4</v>
          </cell>
          <cell r="I190">
            <v>5.8404299249621792E-4</v>
          </cell>
          <cell r="J190">
            <v>3.3204292203555062E-4</v>
          </cell>
          <cell r="K190">
            <v>1.6473231314450987E-4</v>
          </cell>
          <cell r="L190">
            <v>1.4384357297622931E-4</v>
          </cell>
          <cell r="M190">
            <v>6.0550906606359526E-5</v>
          </cell>
          <cell r="N190">
            <v>2.4537915957270769E-4</v>
          </cell>
          <cell r="O190">
            <v>8.7973987262222054E-5</v>
          </cell>
          <cell r="P190">
            <v>3.7523491577680948E-4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5.1811750019809066E-5</v>
          </cell>
          <cell r="K191">
            <v>4.6839744861926346E-5</v>
          </cell>
          <cell r="L191">
            <v>1.190765322139388E-4</v>
          </cell>
          <cell r="M191">
            <v>5.6852406555117992E-5</v>
          </cell>
          <cell r="N191">
            <v>1.6847160520918375E-4</v>
          </cell>
          <cell r="O191">
            <v>7.4980641304999695E-5</v>
          </cell>
          <cell r="P191">
            <v>2.5453691593870268E-4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7.1186045686555559</v>
          </cell>
          <cell r="F192">
            <v>8.2971993020244739</v>
          </cell>
          <cell r="G192">
            <v>8.1256210893486838</v>
          </cell>
          <cell r="H192">
            <v>8.2666991550185536</v>
          </cell>
          <cell r="I192">
            <v>8.6050246931363326</v>
          </cell>
          <cell r="J192">
            <v>8.9610354426056222</v>
          </cell>
          <cell r="K192">
            <v>9.1708996206713032</v>
          </cell>
          <cell r="L192">
            <v>10.358791380217898</v>
          </cell>
          <cell r="M192">
            <v>9.2023481418366497</v>
          </cell>
          <cell r="N192">
            <v>9.3074573135246741</v>
          </cell>
          <cell r="O192">
            <v>9.3086531098395131</v>
          </cell>
          <cell r="P192">
            <v>9.3098105092081642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0.38502525058969927</v>
          </cell>
          <cell r="F193">
            <v>4.2730231060249309E-5</v>
          </cell>
          <cell r="G193">
            <v>0.38500679248495695</v>
          </cell>
          <cell r="H193">
            <v>6.0947152023029884E-5</v>
          </cell>
          <cell r="I193">
            <v>9.991518122622479E-5</v>
          </cell>
          <cell r="J193">
            <v>6.9951292715970313E-5</v>
          </cell>
          <cell r="K193">
            <v>5.1196591095025712E-5</v>
          </cell>
          <cell r="L193">
            <v>1.0600054153693838E-4</v>
          </cell>
          <cell r="M193">
            <v>4.6784484947722575E-5</v>
          </cell>
          <cell r="N193">
            <v>1.408278255796954E-4</v>
          </cell>
          <cell r="O193">
            <v>6.3117251388469244E-5</v>
          </cell>
          <cell r="P193">
            <v>2.2652977957146259E-4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1.2786404434455203E-4</v>
          </cell>
          <cell r="K194">
            <v>1.9727062646592686E-4</v>
          </cell>
          <cell r="L194">
            <v>8.11820867501382</v>
          </cell>
          <cell r="M194">
            <v>11.160911283670734</v>
          </cell>
          <cell r="N194">
            <v>9.6359502990524302</v>
          </cell>
          <cell r="O194">
            <v>11.054525129863288</v>
          </cell>
          <cell r="P194">
            <v>11.052099135037137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4.5152641314309021E-4</v>
          </cell>
          <cell r="K195">
            <v>5.8498096438225507E-4</v>
          </cell>
          <cell r="M195">
            <v>4.0323505340718069E-5</v>
          </cell>
          <cell r="N195">
            <v>4.9547901028436417E-5</v>
          </cell>
          <cell r="O195">
            <v>4.6419079332571691E-5</v>
          </cell>
          <cell r="P195">
            <v>9.1961154620428449E-5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2.2953986099501886</v>
          </cell>
          <cell r="F196">
            <v>2.3780127070995603</v>
          </cell>
          <cell r="G196">
            <v>4.0210234874107229</v>
          </cell>
          <cell r="H196">
            <v>4.5559377573747843</v>
          </cell>
          <cell r="I196">
            <v>4.3669616340840687</v>
          </cell>
          <cell r="J196">
            <v>4.3650151821036385</v>
          </cell>
          <cell r="K196">
            <v>4.365715105450187</v>
          </cell>
          <cell r="L196">
            <v>11.987554265602945</v>
          </cell>
          <cell r="M196">
            <v>8.3074861372351627</v>
          </cell>
          <cell r="N196">
            <v>7.1125626927046781</v>
          </cell>
          <cell r="O196">
            <v>6.3853218578128148</v>
          </cell>
          <cell r="P196">
            <v>3.1247116208161194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0.72064632393516703</v>
          </cell>
          <cell r="F197">
            <v>0.63724302722632475</v>
          </cell>
          <cell r="G197">
            <v>0.47898109431104147</v>
          </cell>
          <cell r="H197">
            <v>7.7098703580664554E-5</v>
          </cell>
          <cell r="I197">
            <v>2.0496332426608822E-4</v>
          </cell>
          <cell r="J197">
            <v>1.1652673171979328E-4</v>
          </cell>
          <cell r="K197">
            <v>5.7810953902267069E-5</v>
          </cell>
          <cell r="L197">
            <v>5.0480285304870845E-5</v>
          </cell>
          <cell r="M197">
            <v>2.1249660153135461E-5</v>
          </cell>
          <cell r="N197">
            <v>8.6113058281350402E-5</v>
          </cell>
          <cell r="O197">
            <v>3.0873482106412362E-5</v>
          </cell>
          <cell r="P197">
            <v>1.3168447649651141E-4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4.4872449322530985E-5</v>
          </cell>
          <cell r="K198">
            <v>6.9229909270372629E-5</v>
          </cell>
          <cell r="L198">
            <v>2.848994095460192</v>
          </cell>
          <cell r="M198">
            <v>3.9167963796001883</v>
          </cell>
          <cell r="N198">
            <v>3.3816284608009877</v>
          </cell>
          <cell r="O198">
            <v>3.8794613545756476</v>
          </cell>
          <cell r="P198">
            <v>3.8786099789567072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2.4695724930988546E-5</v>
          </cell>
          <cell r="H199">
            <v>1.3495439286379523</v>
          </cell>
          <cell r="I199">
            <v>1.3495443557805773</v>
          </cell>
          <cell r="J199">
            <v>1.3495444130669321</v>
          </cell>
          <cell r="K199">
            <v>1.3495445470472511</v>
          </cell>
          <cell r="L199">
            <v>1.3495446582139827</v>
          </cell>
          <cell r="M199">
            <v>1.3495446566328615</v>
          </cell>
          <cell r="N199">
            <v>1.3495450161596538</v>
          </cell>
          <cell r="O199">
            <v>1.3495450909797577</v>
          </cell>
          <cell r="P199">
            <v>1.3495464416039036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2.1394621971575736E-5</v>
          </cell>
          <cell r="H200">
            <v>1.6969563852026578E-4</v>
          </cell>
          <cell r="I200">
            <v>2.6486595943210584E-4</v>
          </cell>
          <cell r="J200">
            <v>8.4126839041224791E-5</v>
          </cell>
          <cell r="K200">
            <v>1.8063421044864467E-4</v>
          </cell>
          <cell r="L200">
            <v>1.4068879641643881</v>
          </cell>
          <cell r="M200">
            <v>0.94216771107129882</v>
          </cell>
          <cell r="N200">
            <v>0.94823647199953642</v>
          </cell>
          <cell r="O200">
            <v>0.94852510943714796</v>
          </cell>
          <cell r="P200">
            <v>0.94878316957633313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2.1402717749178342E-5</v>
          </cell>
          <cell r="H201">
            <v>1.6991849680723849E-4</v>
          </cell>
          <cell r="I201">
            <v>2.6477463184076174E-4</v>
          </cell>
          <cell r="J201">
            <v>8.4063766868209882E-5</v>
          </cell>
          <cell r="K201">
            <v>1.9186523575652329E-4</v>
          </cell>
          <cell r="L201">
            <v>5.3817965955843956</v>
          </cell>
          <cell r="M201">
            <v>5.3815375367756308</v>
          </cell>
          <cell r="N201">
            <v>3.8073154036986625</v>
          </cell>
          <cell r="O201">
            <v>3.8072898855764779</v>
          </cell>
          <cell r="P201">
            <v>0.80573422094863867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3.0160449338853588</v>
          </cell>
          <cell r="F202">
            <v>3.0152557343258866</v>
          </cell>
          <cell r="G202">
            <v>4.4999393507289867</v>
          </cell>
          <cell r="H202">
            <v>3.2061332604010291</v>
          </cell>
          <cell r="I202">
            <v>3.017094907359982</v>
          </cell>
          <cell r="J202">
            <v>3.0154676058644467</v>
          </cell>
          <cell r="K202">
            <v>3.0159281595319758</v>
          </cell>
          <cell r="L202">
            <v>6.6983776111035578</v>
          </cell>
          <cell r="M202">
            <v>4.5510576214949143</v>
          </cell>
          <cell r="N202">
            <v>4.3891865977075062</v>
          </cell>
          <cell r="O202">
            <v>4.15945667417569</v>
          </cell>
          <cell r="P202">
            <v>3.8993946098103445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1.8165045125032579E-4</v>
          </cell>
          <cell r="K203">
            <v>2.3890502647604806E-4</v>
          </cell>
          <cell r="L203">
            <v>6.5938222587079811E-4</v>
          </cell>
          <cell r="M203">
            <v>6.1831620085138462E-4</v>
          </cell>
          <cell r="N203">
            <v>4.3444326710002825E-4</v>
          </cell>
          <cell r="O203">
            <v>4.1323289683758589E-4</v>
          </cell>
          <cell r="P203">
            <v>8.0590185150474013E-4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5.6294119531719442</v>
          </cell>
          <cell r="F204">
            <v>6.2382335691361828</v>
          </cell>
          <cell r="G204">
            <v>6.029051135155691</v>
          </cell>
          <cell r="H204">
            <v>6.9210946739904422</v>
          </cell>
          <cell r="I204">
            <v>6.9089351726297394</v>
          </cell>
          <cell r="J204">
            <v>6.606160624215816</v>
          </cell>
          <cell r="K204">
            <v>8.8215437465737772</v>
          </cell>
          <cell r="L204">
            <v>9.8446931317273556</v>
          </cell>
          <cell r="M204">
            <v>10.307257686812211</v>
          </cell>
          <cell r="N204">
            <v>10.474412319536697</v>
          </cell>
          <cell r="O204">
            <v>10.641325083566157</v>
          </cell>
          <cell r="P204">
            <v>10.78897847001717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2.1354966294343902</v>
          </cell>
          <cell r="I205">
            <v>2.1352442014198263</v>
          </cell>
          <cell r="J205">
            <v>2.1353165062360042</v>
          </cell>
          <cell r="K205">
            <v>2.1353239802541624</v>
          </cell>
          <cell r="L205">
            <v>2.1352173448823359</v>
          </cell>
          <cell r="M205">
            <v>2.1353317213530523</v>
          </cell>
          <cell r="N205">
            <v>2.1334137959245112</v>
          </cell>
          <cell r="O205">
            <v>1.1063912786589867E-3</v>
          </cell>
          <cell r="P205">
            <v>1.7834524004746747E-3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1.3280003475931401</v>
          </cell>
          <cell r="F206">
            <v>3.5448649740532692</v>
          </cell>
          <cell r="G206">
            <v>4.3847301904493712</v>
          </cell>
          <cell r="H206">
            <v>4.3847643256597815</v>
          </cell>
          <cell r="I206">
            <v>4.3847645860948914</v>
          </cell>
          <cell r="J206">
            <v>4.3856137106607083</v>
          </cell>
          <cell r="K206">
            <v>4.3862069904841974</v>
          </cell>
          <cell r="L206">
            <v>6.5774338306271618</v>
          </cell>
          <cell r="M206">
            <v>6.5774346299316484</v>
          </cell>
          <cell r="N206">
            <v>6.5774593980762486</v>
          </cell>
          <cell r="O206">
            <v>6.5774621442594245</v>
          </cell>
          <cell r="P206">
            <v>6.5776356171183865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4.1556253524134201E-5</v>
          </cell>
          <cell r="K207">
            <v>5.6163843450118394E-5</v>
          </cell>
          <cell r="L207">
            <v>2.7762995612272287E-4</v>
          </cell>
          <cell r="M207">
            <v>2.8251178190064828E-4</v>
          </cell>
          <cell r="N207">
            <v>2.2247673877410471E-4</v>
          </cell>
          <cell r="O207">
            <v>2.5304315695358782E-4</v>
          </cell>
          <cell r="P207">
            <v>3.1122332375013175E-4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2.0974240813242014E-5</v>
          </cell>
          <cell r="G208">
            <v>3.6838344937454463E-5</v>
          </cell>
          <cell r="H208">
            <v>5.9493487868571737E-4</v>
          </cell>
          <cell r="I208">
            <v>5.9663009917856457E-4</v>
          </cell>
          <cell r="J208">
            <v>4.4202611876445079E-4</v>
          </cell>
          <cell r="K208">
            <v>3.8016305137345729E-4</v>
          </cell>
          <cell r="L208">
            <v>1.2890919946703636E-4</v>
          </cell>
          <cell r="M208">
            <v>9.7684200989905758E-5</v>
          </cell>
          <cell r="N208">
            <v>1.3351844006607823E-4</v>
          </cell>
          <cell r="O208">
            <v>1.3212556182741353E-4</v>
          </cell>
          <cell r="P208">
            <v>3.8747878343150258E-4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1.5593037780685994E-4</v>
          </cell>
          <cell r="K209">
            <v>2.1836482938828144E-4</v>
          </cell>
          <cell r="L209">
            <v>4.7086625420614199E-4</v>
          </cell>
          <cell r="M209">
            <v>5.0146644851460252E-4</v>
          </cell>
          <cell r="N209">
            <v>4.6908749752590397E-4</v>
          </cell>
          <cell r="O209">
            <v>4.7091215082722759E-4</v>
          </cell>
          <cell r="P209">
            <v>6.9242597893884328E-4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0.43672544455754986</v>
          </cell>
          <cell r="F210">
            <v>0.5520651440573211</v>
          </cell>
          <cell r="G210">
            <v>2.7394560277452444</v>
          </cell>
          <cell r="H210">
            <v>6.9093199984769678</v>
          </cell>
          <cell r="I210">
            <v>8.3508598151066806</v>
          </cell>
          <cell r="J210">
            <v>8.3508602925240361</v>
          </cell>
          <cell r="K210">
            <v>8.3508606397246385</v>
          </cell>
          <cell r="L210">
            <v>8.3508615152513013</v>
          </cell>
          <cell r="M210">
            <v>8.350862972036758</v>
          </cell>
          <cell r="N210">
            <v>9.5843027307997044</v>
          </cell>
          <cell r="O210">
            <v>9.5843061208537552</v>
          </cell>
          <cell r="P210">
            <v>9.6097005781333351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1.1839506978969476</v>
          </cell>
          <cell r="F211">
            <v>1.1839495550938168</v>
          </cell>
          <cell r="G211">
            <v>1.1839497559776067</v>
          </cell>
          <cell r="H211">
            <v>1.183949810993344</v>
          </cell>
          <cell r="I211">
            <v>1.1839505622752187</v>
          </cell>
          <cell r="J211">
            <v>1.1839505934025112</v>
          </cell>
          <cell r="K211">
            <v>1.1839481551046391</v>
          </cell>
          <cell r="L211">
            <v>1.1839486990106223</v>
          </cell>
          <cell r="M211">
            <v>1.1839473138624201</v>
          </cell>
          <cell r="N211">
            <v>7.5782750133308081</v>
          </cell>
          <cell r="O211">
            <v>10.301307715973135</v>
          </cell>
          <cell r="P211">
            <v>12.504472265258713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1.2890705819597146</v>
          </cell>
          <cell r="F212">
            <v>3.9803201213068178</v>
          </cell>
          <cell r="G212">
            <v>3.060071798394282</v>
          </cell>
          <cell r="H212">
            <v>3.0600345268966329</v>
          </cell>
          <cell r="I212">
            <v>3.0600429618565883</v>
          </cell>
          <cell r="J212">
            <v>3.0850081407242271</v>
          </cell>
          <cell r="K212">
            <v>3.0840450004986866</v>
          </cell>
          <cell r="L212">
            <v>9.2071711304955262</v>
          </cell>
          <cell r="M212">
            <v>9.4664960483520542</v>
          </cell>
          <cell r="N212">
            <v>9.5600872121679874</v>
          </cell>
          <cell r="O212">
            <v>9.6536642780637756</v>
          </cell>
          <cell r="P212">
            <v>9.7370560642454915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4.0476709797021559</v>
          </cell>
          <cell r="F213">
            <v>4.5832859672695205</v>
          </cell>
          <cell r="G213">
            <v>4.597482865379372</v>
          </cell>
          <cell r="H213">
            <v>4.5200486513116811</v>
          </cell>
          <cell r="I213">
            <v>4.6298465472756991</v>
          </cell>
          <cell r="J213">
            <v>6.6009377800843669</v>
          </cell>
          <cell r="K213">
            <v>12.19398540538905</v>
          </cell>
          <cell r="L213">
            <v>14.246300766928288</v>
          </cell>
          <cell r="M213">
            <v>21.738272042628584</v>
          </cell>
          <cell r="N213">
            <v>24.891314062088675</v>
          </cell>
          <cell r="O213">
            <v>30.0561619614177</v>
          </cell>
          <cell r="P213">
            <v>31.311825480068027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5.2999189640143296</v>
          </cell>
          <cell r="I214">
            <v>18.511782415213599</v>
          </cell>
          <cell r="J214">
            <v>38.8472559369254</v>
          </cell>
          <cell r="K214">
            <v>68.659000492721205</v>
          </cell>
          <cell r="L214">
            <v>93.853159663907704</v>
          </cell>
          <cell r="M214">
            <v>93.853161428037694</v>
          </cell>
          <cell r="N214">
            <v>94.908913068898599</v>
          </cell>
          <cell r="O214">
            <v>96.620350371815107</v>
          </cell>
          <cell r="P214">
            <v>98.328903507077499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1.1839506978969476</v>
          </cell>
          <cell r="F215">
            <v>1.1839495550938168</v>
          </cell>
          <cell r="G215">
            <v>1.1839497559776067</v>
          </cell>
          <cell r="H215">
            <v>1.183949810993344</v>
          </cell>
          <cell r="I215">
            <v>1.1839505622752187</v>
          </cell>
          <cell r="J215">
            <v>1.1839505934025112</v>
          </cell>
          <cell r="K215">
            <v>1.1839481551046391</v>
          </cell>
          <cell r="L215">
            <v>1.1839486990106223</v>
          </cell>
          <cell r="M215">
            <v>1.1839473138624201</v>
          </cell>
          <cell r="N215">
            <v>7.5782750133308081</v>
          </cell>
          <cell r="O215">
            <v>10.301307715973135</v>
          </cell>
          <cell r="P215">
            <v>12.504472265258713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5.9796278376706633</v>
          </cell>
          <cell r="F216">
            <v>6.9696474137005682</v>
          </cell>
          <cell r="G216">
            <v>6.8255217150528997</v>
          </cell>
          <cell r="H216">
            <v>6.944027290215578</v>
          </cell>
          <cell r="I216">
            <v>7.2282207422345142</v>
          </cell>
          <cell r="J216">
            <v>7.5272697717887196</v>
          </cell>
          <cell r="K216">
            <v>7.7035556813639028</v>
          </cell>
          <cell r="L216">
            <v>8.7013847593830302</v>
          </cell>
          <cell r="M216">
            <v>7.7299724391427871</v>
          </cell>
          <cell r="N216">
            <v>7.8182641433607305</v>
          </cell>
          <cell r="O216">
            <v>7.8192686122652004</v>
          </cell>
          <cell r="P216">
            <v>7.820240827734855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30.256634268675175</v>
          </cell>
          <cell r="F217">
            <v>26.759757812416254</v>
          </cell>
          <cell r="G217">
            <v>25.588429292156693</v>
          </cell>
          <cell r="H217">
            <v>18.87528619960209</v>
          </cell>
          <cell r="I217">
            <v>15.060371365348942</v>
          </cell>
          <cell r="J217">
            <v>9.4571662003365908</v>
          </cell>
          <cell r="K217">
            <v>4.0643870122306431</v>
          </cell>
          <cell r="L217">
            <v>1.3833911416852618</v>
          </cell>
          <cell r="M217">
            <v>0.92653864715152967</v>
          </cell>
          <cell r="N217">
            <v>0.93252297930382133</v>
          </cell>
          <cell r="O217">
            <v>0.93279040170534078</v>
          </cell>
          <cell r="P217">
            <v>0.93313185229479045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4.4341501088865245</v>
          </cell>
          <cell r="F218">
            <v>4.3986150232189098</v>
          </cell>
          <cell r="G218">
            <v>4.4035545655409711</v>
          </cell>
          <cell r="H218">
            <v>2.8043683872571368</v>
          </cell>
          <cell r="I218">
            <v>1.4295807029149403</v>
          </cell>
          <cell r="J218">
            <v>0.58351207650704207</v>
          </cell>
          <cell r="K218">
            <v>2.9962999175790168</v>
          </cell>
          <cell r="L218">
            <v>1.5625575740792526</v>
          </cell>
          <cell r="M218">
            <v>1.3011709182666402</v>
          </cell>
          <cell r="N218">
            <v>1.1696392327222966</v>
          </cell>
          <cell r="O218">
            <v>1.0668064752406037</v>
          </cell>
          <cell r="P218">
            <v>0.90935916972320474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2.4790311014262736E-5</v>
          </cell>
          <cell r="K219">
            <v>2.2411361177955188E-5</v>
          </cell>
          <cell r="L219">
            <v>5.6974417327243388E-5</v>
          </cell>
          <cell r="M219">
            <v>2.7202108399578005E-5</v>
          </cell>
          <cell r="N219">
            <v>8.0608423545063942E-5</v>
          </cell>
          <cell r="O219">
            <v>3.5875904930621876E-5</v>
          </cell>
          <cell r="P219">
            <v>1.217879980567955E-4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0.18422260793765508</v>
          </cell>
          <cell r="F220">
            <v>2.0445086631698246E-5</v>
          </cell>
          <cell r="G220">
            <v>0.18421377630859215</v>
          </cell>
          <cell r="H220">
            <v>2.9161316757430575E-5</v>
          </cell>
          <cell r="I220">
            <v>4.7806306806806058E-5</v>
          </cell>
          <cell r="J220">
            <v>3.3469518045918792E-5</v>
          </cell>
          <cell r="K220">
            <v>2.4495976600490755E-5</v>
          </cell>
          <cell r="L220">
            <v>5.0717962457865266E-5</v>
          </cell>
          <cell r="M220">
            <v>2.2384921027618428E-5</v>
          </cell>
          <cell r="N220">
            <v>6.7381734727126942E-5</v>
          </cell>
          <cell r="O220">
            <v>3.0199641812664708E-5</v>
          </cell>
          <cell r="P220">
            <v>1.0838745434041274E-4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4.6183727168241813</v>
          </cell>
          <cell r="F221">
            <v>4.3986354683055477</v>
          </cell>
          <cell r="G221">
            <v>4.5877683418495669</v>
          </cell>
          <cell r="H221">
            <v>2.8043975485738937</v>
          </cell>
          <cell r="I221">
            <v>1.4296285092217476</v>
          </cell>
          <cell r="J221">
            <v>0.583570336336102</v>
          </cell>
          <cell r="K221">
            <v>2.9963468249167926</v>
          </cell>
          <cell r="L221">
            <v>1.5626652664590384</v>
          </cell>
          <cell r="M221">
            <v>1.3012205052960675</v>
          </cell>
          <cell r="N221">
            <v>1.1697872228805697</v>
          </cell>
          <cell r="O221">
            <v>1.066872550787346</v>
          </cell>
          <cell r="P221">
            <v>0.90958934517560164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83.128860051159862</v>
          </cell>
          <cell r="F222">
            <v>79.173841054618066</v>
          </cell>
          <cell r="G222">
            <v>82.578089113320345</v>
          </cell>
          <cell r="H222">
            <v>50.463304887309057</v>
          </cell>
          <cell r="I222">
            <v>22.776672552458088</v>
          </cell>
          <cell r="J222">
            <v>10.501346669005686</v>
          </cell>
          <cell r="K222">
            <v>7.6957809233618582</v>
          </cell>
          <cell r="L222">
            <v>1.8115433569205814</v>
          </cell>
          <cell r="M222">
            <v>1.5084524997121282</v>
          </cell>
          <cell r="N222">
            <v>1.3561263585653602</v>
          </cell>
          <cell r="O222">
            <v>1.2368133763069462</v>
          </cell>
          <cell r="P222">
            <v>1.0546098795114875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60.231823211849054</v>
          </cell>
          <cell r="F223">
            <v>51.320001245695252</v>
          </cell>
          <cell r="G223">
            <v>50.149121048302796</v>
          </cell>
          <cell r="H223">
            <v>41.506721638882844</v>
          </cell>
          <cell r="I223">
            <v>20.792908278620114</v>
          </cell>
          <cell r="J223">
            <v>10.050730275315507</v>
          </cell>
          <cell r="K223">
            <v>5.2921207463339019</v>
          </cell>
          <cell r="L223">
            <v>5.2919148927530149</v>
          </cell>
          <cell r="M223">
            <v>5.2917645935801021</v>
          </cell>
          <cell r="N223">
            <v>3.7438513535782807</v>
          </cell>
          <cell r="O223">
            <v>3.7438093409404112</v>
          </cell>
          <cell r="P223">
            <v>0.79246892793161916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1.1890797111704264E-6</v>
          </cell>
          <cell r="I224">
            <v>6.2583785848862705E-4</v>
          </cell>
          <cell r="J224">
            <v>7.8862948751508483E-4</v>
          </cell>
          <cell r="K224">
            <v>7.9167774572370562E-4</v>
          </cell>
          <cell r="L224">
            <v>7.9265033948217988E-4</v>
          </cell>
          <cell r="M224">
            <v>7.9215941861280703E-4</v>
          </cell>
          <cell r="N224">
            <v>7.9599407108314388E-4</v>
          </cell>
          <cell r="O224">
            <v>5.0823891243194342E-4</v>
          </cell>
          <cell r="P224">
            <v>8.0142073561683942E-4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1.101185076518223E-6</v>
          </cell>
          <cell r="I225">
            <v>6.2583785848862705E-4</v>
          </cell>
          <cell r="J225">
            <v>7.8860549664145838E-4</v>
          </cell>
          <cell r="K225">
            <v>7.9166635370966096E-4</v>
          </cell>
          <cell r="L225">
            <v>7.9263893300221577E-4</v>
          </cell>
          <cell r="M225">
            <v>7.9214800719608249E-4</v>
          </cell>
          <cell r="N225">
            <v>7.9598261164849974E-4</v>
          </cell>
          <cell r="O225">
            <v>5.0823891243194342E-4</v>
          </cell>
          <cell r="P225">
            <v>8.0140896118993167E-4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1.2890705819597146</v>
          </cell>
          <cell r="F226">
            <v>3.9803201213068178</v>
          </cell>
          <cell r="G226">
            <v>3.060071798394282</v>
          </cell>
          <cell r="H226">
            <v>3.0600345268966329</v>
          </cell>
          <cell r="I226">
            <v>3.0600429618565883</v>
          </cell>
          <cell r="J226">
            <v>3.0850081407242271</v>
          </cell>
          <cell r="K226">
            <v>3.0840450004986866</v>
          </cell>
          <cell r="L226">
            <v>9.2071711304955262</v>
          </cell>
          <cell r="M226">
            <v>9.4664960483520542</v>
          </cell>
          <cell r="N226">
            <v>9.5600872121679874</v>
          </cell>
          <cell r="O226">
            <v>9.6536642780637756</v>
          </cell>
          <cell r="P226">
            <v>9.7370560642454915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1.2890705819597146</v>
          </cell>
          <cell r="F227">
            <v>3.9803201213068178</v>
          </cell>
          <cell r="G227">
            <v>3.060071798394282</v>
          </cell>
          <cell r="H227">
            <v>3.0600345268966329</v>
          </cell>
          <cell r="I227">
            <v>3.0600429618565883</v>
          </cell>
          <cell r="J227">
            <v>3.0850081407242271</v>
          </cell>
          <cell r="K227">
            <v>3.0840450004986866</v>
          </cell>
          <cell r="L227">
            <v>9.2071711304955262</v>
          </cell>
          <cell r="M227">
            <v>9.4664960483520542</v>
          </cell>
          <cell r="N227">
            <v>9.5600872121679874</v>
          </cell>
          <cell r="O227">
            <v>9.6536642780637756</v>
          </cell>
          <cell r="P227">
            <v>9.7370560642454915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5.767217311411424E-4</v>
          </cell>
          <cell r="I228">
            <v>1.8252969681872521E-3</v>
          </cell>
          <cell r="J228">
            <v>0.24048526143337187</v>
          </cell>
          <cell r="K228">
            <v>0.27269421468383398</v>
          </cell>
          <cell r="L228">
            <v>0.15113434837798781</v>
          </cell>
          <cell r="M228">
            <v>0.14080444755054414</v>
          </cell>
          <cell r="N228">
            <v>0.12378684840228665</v>
          </cell>
          <cell r="O228">
            <v>4.0399600382761379E-2</v>
          </cell>
          <cell r="P228">
            <v>2.662287366637164E-2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5.4819330469849038E-4</v>
          </cell>
          <cell r="I229">
            <v>2.4440030501822899E-3</v>
          </cell>
          <cell r="J229">
            <v>0.40431775655450763</v>
          </cell>
          <cell r="K229">
            <v>0.46859341780370933</v>
          </cell>
          <cell r="L229">
            <v>0.30369870950337274</v>
          </cell>
          <cell r="M229">
            <v>0.19192418910857487</v>
          </cell>
          <cell r="N229">
            <v>0.23265312958034642</v>
          </cell>
          <cell r="O229">
            <v>9.3129736599885132E-2</v>
          </cell>
          <cell r="P229">
            <v>6.4104033853517886E-2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2.7583121628426444E-7</v>
          </cell>
          <cell r="G230">
            <v>4.420601392494539E-6</v>
          </cell>
          <cell r="H230">
            <v>7.139218544228613E-5</v>
          </cell>
          <cell r="I230">
            <v>7.1595611901427783E-5</v>
          </cell>
          <cell r="J230">
            <v>5.3043134251734113E-5</v>
          </cell>
          <cell r="K230">
            <v>4.5619566164814912E-5</v>
          </cell>
          <cell r="L230">
            <v>1.5469103936044362E-5</v>
          </cell>
          <cell r="M230">
            <v>1.1722104118788697E-5</v>
          </cell>
          <cell r="N230">
            <v>1.6022212807929383E-5</v>
          </cell>
          <cell r="O230">
            <v>1.5855067419289633E-5</v>
          </cell>
          <cell r="P230">
            <v>4.6497454011780338E-5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1.9012356249995958E-5</v>
          </cell>
          <cell r="K231">
            <v>2.6479743831519296E-5</v>
          </cell>
          <cell r="L231">
            <v>5.6819485787631434E-5</v>
          </cell>
          <cell r="M231">
            <v>6.0490373634350766E-5</v>
          </cell>
          <cell r="N231">
            <v>5.6606256941944846E-5</v>
          </cell>
          <cell r="O231">
            <v>5.6776040110579144E-5</v>
          </cell>
          <cell r="P231">
            <v>8.3478454070392766E-5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0.28105206633471475</v>
          </cell>
          <cell r="F232">
            <v>0.24852478061826633</v>
          </cell>
          <cell r="G232">
            <v>0.18680262678130599</v>
          </cell>
          <cell r="H232">
            <v>3.0068494396459126E-5</v>
          </cell>
          <cell r="I232">
            <v>7.9935696463774185E-5</v>
          </cell>
          <cell r="J232">
            <v>4.5445425370719303E-5</v>
          </cell>
          <cell r="K232">
            <v>2.2536924340582407E-5</v>
          </cell>
          <cell r="L232">
            <v>1.9687311268899622E-5</v>
          </cell>
          <cell r="M232">
            <v>8.2873674597228302E-6</v>
          </cell>
          <cell r="N232">
            <v>3.3584092729726589E-5</v>
          </cell>
          <cell r="O232">
            <v>1.2040658021500795E-5</v>
          </cell>
          <cell r="P232">
            <v>5.135694583363937E-5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1.750025523578707E-5</v>
          </cell>
          <cell r="K233">
            <v>2.699966461544529E-5</v>
          </cell>
          <cell r="L233">
            <v>1.1111076972294747</v>
          </cell>
          <cell r="M233">
            <v>1.5275505880440705</v>
          </cell>
          <cell r="N233">
            <v>1.318835099712385</v>
          </cell>
          <cell r="O233">
            <v>1.5129899282844983</v>
          </cell>
          <cell r="P233">
            <v>1.5126578917931131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4.2905723404115822E-5</v>
          </cell>
          <cell r="K234">
            <v>1.4295889061597474E-4</v>
          </cell>
          <cell r="L234">
            <v>2.1523831123435095</v>
          </cell>
          <cell r="M234">
            <v>3.2835943354908768</v>
          </cell>
          <cell r="N234">
            <v>10.400827262530337</v>
          </cell>
          <cell r="O234">
            <v>14.358449823482001</v>
          </cell>
          <cell r="P234">
            <v>18.003253284628745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1.0947377685141119E-4</v>
          </cell>
          <cell r="I235">
            <v>2.691367686080766E-4</v>
          </cell>
          <cell r="J235">
            <v>2.0533400655933827E-4</v>
          </cell>
          <cell r="K235">
            <v>2.0166695972371635E-4</v>
          </cell>
          <cell r="L235">
            <v>2.2052850768819248E-4</v>
          </cell>
          <cell r="M235">
            <v>1.8402632792282429E-4</v>
          </cell>
          <cell r="N235">
            <v>2.842883289966375E-4</v>
          </cell>
          <cell r="O235">
            <v>1.0145018224990169E-3</v>
          </cell>
          <cell r="P235">
            <v>1.6572788852919238E-3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H236">
            <v>2.8010166227423708E-2</v>
          </cell>
          <cell r="I236">
            <v>0.38503289825787074</v>
          </cell>
          <cell r="J236">
            <v>0.45743618210674147</v>
          </cell>
          <cell r="K236">
            <v>0.35967302088084341</v>
          </cell>
          <cell r="L236">
            <v>0.14082018595702825</v>
          </cell>
          <cell r="M236">
            <v>8.707608829507435E-2</v>
          </cell>
          <cell r="N236">
            <v>8.5671300914584914E-2</v>
          </cell>
          <cell r="O236">
            <v>8.5806967839698919E-2</v>
          </cell>
          <cell r="P236">
            <v>8.5370890848490436E-2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5.804947502746693E-4</v>
          </cell>
          <cell r="K237">
            <v>4.9518059959450091E-4</v>
          </cell>
          <cell r="L237">
            <v>0.26744340412151141</v>
          </cell>
          <cell r="M237">
            <v>0.15487279325492057</v>
          </cell>
          <cell r="N237">
            <v>0.16874710878028146</v>
          </cell>
          <cell r="O237">
            <v>0.10437004071996007</v>
          </cell>
          <cell r="P237">
            <v>0.10440912382569344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0.34128000087893662</v>
          </cell>
          <cell r="I238">
            <v>1.271993568544157</v>
          </cell>
          <cell r="J238">
            <v>1.2719967493005837</v>
          </cell>
          <cell r="K238">
            <v>1.2719987076686492</v>
          </cell>
          <cell r="L238">
            <v>1.2719993889610461</v>
          </cell>
          <cell r="M238">
            <v>0.93086032641129635</v>
          </cell>
          <cell r="N238">
            <v>5.2776624889502692E-4</v>
          </cell>
          <cell r="O238">
            <v>1.0194943764780687E-3</v>
          </cell>
          <cell r="P238">
            <v>2.9957302379075763E-3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1.1890797111704264E-6</v>
          </cell>
          <cell r="I239">
            <v>6.2583785848862705E-4</v>
          </cell>
          <cell r="J239">
            <v>7.8862948751508483E-4</v>
          </cell>
          <cell r="K239">
            <v>7.9167774572370562E-4</v>
          </cell>
          <cell r="L239">
            <v>7.9265033948217988E-4</v>
          </cell>
          <cell r="M239">
            <v>7.9215941861280703E-4</v>
          </cell>
          <cell r="N239">
            <v>7.9599407108314388E-4</v>
          </cell>
          <cell r="O239">
            <v>5.0823891243194342E-4</v>
          </cell>
          <cell r="P239">
            <v>8.0142073561683942E-4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3.9856209762403303E-4</v>
          </cell>
          <cell r="F240">
            <v>7.5012117595722202E-6</v>
          </cell>
          <cell r="G240">
            <v>4.9306122533093104E-4</v>
          </cell>
          <cell r="H240">
            <v>2.6758075759700801E-2</v>
          </cell>
          <cell r="I240">
            <v>9.3911529498709402E-4</v>
          </cell>
          <cell r="J240">
            <v>1.3057493537212901E-4</v>
          </cell>
          <cell r="K240">
            <v>3.38240769714296E-4</v>
          </cell>
          <cell r="L240">
            <v>1.6907781833867701</v>
          </cell>
          <cell r="M240">
            <v>1.5095821703739101</v>
          </cell>
          <cell r="N240">
            <v>1.34788235216506</v>
          </cell>
          <cell r="O240">
            <v>1.2035485374759101</v>
          </cell>
          <cell r="P240">
            <v>1.0745228119475501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5.2999189640143296</v>
          </cell>
          <cell r="I241">
            <v>18.511782415213599</v>
          </cell>
          <cell r="J241">
            <v>38.8472559369254</v>
          </cell>
          <cell r="K241">
            <v>68.659000492721205</v>
          </cell>
          <cell r="L241">
            <v>93.853159663907704</v>
          </cell>
          <cell r="M241">
            <v>93.853161428037694</v>
          </cell>
          <cell r="N241">
            <v>94.908913068898599</v>
          </cell>
          <cell r="O241">
            <v>96.620350371815107</v>
          </cell>
          <cell r="P241">
            <v>98.328903507077499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5.2999189640143296</v>
          </cell>
          <cell r="I242">
            <v>18.511782415213599</v>
          </cell>
          <cell r="J242">
            <v>38.8472559369254</v>
          </cell>
          <cell r="K242">
            <v>68.659000492721205</v>
          </cell>
          <cell r="L242">
            <v>93.853159663907704</v>
          </cell>
          <cell r="M242">
            <v>93.853161428037694</v>
          </cell>
          <cell r="N242">
            <v>94.908913068898599</v>
          </cell>
          <cell r="O242">
            <v>96.620350371815107</v>
          </cell>
          <cell r="P242">
            <v>98.328903507077499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0.35715280782922126</v>
          </cell>
          <cell r="F243">
            <v>5.123494392862555E-2</v>
          </cell>
          <cell r="G243">
            <v>0.34218913981662746</v>
          </cell>
          <cell r="H243">
            <v>4.1768221029318854E-2</v>
          </cell>
          <cell r="I243">
            <v>14.178187573585776</v>
          </cell>
          <cell r="J243">
            <v>13.765243814139501</v>
          </cell>
          <cell r="K243">
            <v>13.376811836681629</v>
          </cell>
          <cell r="L243">
            <v>14.535385494739263</v>
          </cell>
          <cell r="M243">
            <v>14.832974067791517</v>
          </cell>
          <cell r="N243">
            <v>17.691679016495311</v>
          </cell>
          <cell r="O243">
            <v>18.332942769209421</v>
          </cell>
          <cell r="P243">
            <v>18.876292520993001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4.0463680755165108E-6</v>
          </cell>
          <cell r="K244">
            <v>1.0377403740070665E-5</v>
          </cell>
          <cell r="L244">
            <v>4.4908481564218299E-3</v>
          </cell>
          <cell r="M244">
            <v>1.8645758752535893E-2</v>
          </cell>
          <cell r="N244">
            <v>2.8554506576785325E-2</v>
          </cell>
          <cell r="O244">
            <v>4.9558747473409291E-2</v>
          </cell>
          <cell r="P244">
            <v>6.2364173370134633E-2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4.0533533627121424E-3</v>
          </cell>
          <cell r="K245">
            <v>4.6528894682509652E-3</v>
          </cell>
          <cell r="L245">
            <v>4.3560060564938052E-3</v>
          </cell>
          <cell r="M245">
            <v>3.1974246460897888E-3</v>
          </cell>
          <cell r="N245">
            <v>2.8304774269853278E-3</v>
          </cell>
          <cell r="O245">
            <v>3.3029106999347135E-3</v>
          </cell>
          <cell r="P245">
            <v>6.2516292404699615E-3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4.9427058331588504E-3</v>
          </cell>
          <cell r="F246">
            <v>6.9129064726264665E-3</v>
          </cell>
          <cell r="G246">
            <v>6.7893159460676571E-3</v>
          </cell>
          <cell r="H246">
            <v>4.171503810993777E-2</v>
          </cell>
          <cell r="I246">
            <v>14.178094926291575</v>
          </cell>
          <cell r="J246">
            <v>13.76106283065887</v>
          </cell>
          <cell r="K246">
            <v>13.372044465893937</v>
          </cell>
          <cell r="L246">
            <v>13.813193418265485</v>
          </cell>
          <cell r="M246">
            <v>13.814620945916399</v>
          </cell>
          <cell r="N246">
            <v>15.714535762024491</v>
          </cell>
          <cell r="O246">
            <v>15.714384041129795</v>
          </cell>
          <cell r="P246">
            <v>15.721436933234655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5.0084919513494128E-2</v>
          </cell>
          <cell r="F247">
            <v>4.4288390392229537E-2</v>
          </cell>
          <cell r="G247">
            <v>3.3289186054617378E-2</v>
          </cell>
          <cell r="H247">
            <v>5.3583598988561837E-6</v>
          </cell>
          <cell r="I247">
            <v>1.4244951036493121E-5</v>
          </cell>
          <cell r="J247">
            <v>8.098607854525626E-6</v>
          </cell>
          <cell r="K247">
            <v>4.0178612962075573E-6</v>
          </cell>
          <cell r="L247">
            <v>3.5083798286885233E-6</v>
          </cell>
          <cell r="M247">
            <v>1.476851380642915E-6</v>
          </cell>
          <cell r="N247">
            <v>5.9848575505538499E-6</v>
          </cell>
          <cell r="O247">
            <v>2.1457070063956578E-6</v>
          </cell>
          <cell r="P247">
            <v>9.1520711165075462E-6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5.2059653129951704E-5</v>
          </cell>
          <cell r="K248">
            <v>4.7063858473705893E-5</v>
          </cell>
          <cell r="L248">
            <v>1.1964627638721124E-4</v>
          </cell>
          <cell r="M248">
            <v>5.7124427639113781E-5</v>
          </cell>
          <cell r="N248">
            <v>1.6927768944463434E-4</v>
          </cell>
          <cell r="O248">
            <v>7.5339400354305865E-5</v>
          </cell>
          <cell r="P248">
            <v>2.5575479591927034E-4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0.30212507701775432</v>
          </cell>
          <cell r="F249">
            <v>3.3529942075985124E-5</v>
          </cell>
          <cell r="G249">
            <v>0.30211059314609073</v>
          </cell>
          <cell r="H249">
            <v>4.7824559482186127E-5</v>
          </cell>
          <cell r="I249">
            <v>7.8402343163162097E-5</v>
          </cell>
          <cell r="J249">
            <v>5.489000959530684E-5</v>
          </cell>
          <cell r="K249">
            <v>4.0173401624804814E-5</v>
          </cell>
          <cell r="L249">
            <v>8.3177458430899124E-5</v>
          </cell>
          <cell r="M249">
            <v>3.6711270485294212E-5</v>
          </cell>
          <cell r="N249">
            <v>1.1050604495248819E-4</v>
          </cell>
          <cell r="O249">
            <v>4.9527412572770078E-5</v>
          </cell>
          <cell r="P249">
            <v>1.7775542511827672E-4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2.7437281134550031E-6</v>
          </cell>
          <cell r="K250">
            <v>3.9131910320159121E-6</v>
          </cell>
          <cell r="L250">
            <v>0.34541515225361336</v>
          </cell>
          <cell r="M250">
            <v>0.4908681217885818</v>
          </cell>
          <cell r="N250">
            <v>1.5090008855417152</v>
          </cell>
          <cell r="O250">
            <v>2.0648424382636144</v>
          </cell>
          <cell r="P250">
            <v>2.5851793920002382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5.7917511375581052E-6</v>
          </cell>
          <cell r="K251">
            <v>8.9356032893973779E-6</v>
          </cell>
          <cell r="L251">
            <v>0.36772373789261203</v>
          </cell>
          <cell r="M251">
            <v>0.50554650413839552</v>
          </cell>
          <cell r="N251">
            <v>0.4364716163333851</v>
          </cell>
          <cell r="O251">
            <v>0.50072761912272745</v>
          </cell>
          <cell r="P251">
            <v>0.50061773085534078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4.0476709797021559</v>
          </cell>
          <cell r="F252">
            <v>4.5832859672695205</v>
          </cell>
          <cell r="G252">
            <v>4.597482865379372</v>
          </cell>
          <cell r="H252">
            <v>4.5200486513116811</v>
          </cell>
          <cell r="I252">
            <v>4.6298465472756991</v>
          </cell>
          <cell r="J252">
            <v>6.6009377800843669</v>
          </cell>
          <cell r="K252">
            <v>12.19398540538905</v>
          </cell>
          <cell r="L252">
            <v>14.246300766928288</v>
          </cell>
          <cell r="M252">
            <v>21.738272042628584</v>
          </cell>
          <cell r="N252">
            <v>24.891314062088675</v>
          </cell>
          <cell r="O252">
            <v>30.0561619614177</v>
          </cell>
          <cell r="P252">
            <v>31.311825480068027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37.468603808862071</v>
          </cell>
          <cell r="F253">
            <v>30.943944574539035</v>
          </cell>
          <cell r="G253">
            <v>34.607730118198177</v>
          </cell>
          <cell r="H253">
            <v>26.702408065089351</v>
          </cell>
          <cell r="I253">
            <v>13.959418974231857</v>
          </cell>
          <cell r="J253">
            <v>14.778404539102967</v>
          </cell>
          <cell r="K253">
            <v>11.611547470708407</v>
          </cell>
          <cell r="L253">
            <v>4.5407623745756496</v>
          </cell>
          <cell r="M253">
            <v>2.8083735022275151</v>
          </cell>
          <cell r="N253">
            <v>2.7834073211662353</v>
          </cell>
          <cell r="O253">
            <v>2.7832147125136313</v>
          </cell>
          <cell r="P253">
            <v>2.7831533287745009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3.3701340705519639E-3</v>
          </cell>
          <cell r="K254">
            <v>4.3431317001830696E-3</v>
          </cell>
          <cell r="L254">
            <v>3.7805644525145445E-4</v>
          </cell>
          <cell r="M254">
            <v>3.2647917483535519E-4</v>
          </cell>
          <cell r="N254">
            <v>3.8127216560875787E-4</v>
          </cell>
          <cell r="O254">
            <v>3.5331161450805927E-4</v>
          </cell>
          <cell r="P254">
            <v>6.9689745113623626E-4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9.6793717526253591</v>
          </cell>
          <cell r="F255">
            <v>10.726197034017577</v>
          </cell>
          <cell r="G255">
            <v>10.36652278039055</v>
          </cell>
          <cell r="H255">
            <v>11.900327928021282</v>
          </cell>
          <cell r="I255">
            <v>11.879420533967357</v>
          </cell>
          <cell r="J255">
            <v>11.359142373604261</v>
          </cell>
          <cell r="K255">
            <v>15.168400226693088</v>
          </cell>
          <cell r="L255">
            <v>16.928619826303937</v>
          </cell>
          <cell r="M255">
            <v>17.723919226805503</v>
          </cell>
          <cell r="N255">
            <v>18.0109677929401</v>
          </cell>
          <cell r="O255">
            <v>18.297982588376669</v>
          </cell>
          <cell r="P255">
            <v>18.552523131510306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0.34128000087893701</v>
          </cell>
          <cell r="I256">
            <v>1.2719935685441599</v>
          </cell>
          <cell r="J256">
            <v>1.2719967493005799</v>
          </cell>
          <cell r="K256">
            <v>1.2719987076686501</v>
          </cell>
          <cell r="L256">
            <v>1.2719993889610499</v>
          </cell>
          <cell r="M256">
            <v>0.93086032641129601</v>
          </cell>
          <cell r="N256">
            <v>5.2776624889502703E-4</v>
          </cell>
          <cell r="O256">
            <v>1.01949437647807E-3</v>
          </cell>
          <cell r="P256">
            <v>2.9957302379075802E-3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1.18907971117043E-6</v>
          </cell>
          <cell r="I257">
            <v>6.2583785848862705E-4</v>
          </cell>
          <cell r="J257">
            <v>7.8862948751508505E-4</v>
          </cell>
          <cell r="K257">
            <v>7.9167774572370595E-4</v>
          </cell>
          <cell r="L257">
            <v>7.9265033948217902E-4</v>
          </cell>
          <cell r="M257">
            <v>7.9215941861280703E-4</v>
          </cell>
          <cell r="N257">
            <v>7.9599407108314399E-4</v>
          </cell>
          <cell r="O257">
            <v>5.0823891243194298E-4</v>
          </cell>
          <cell r="P257">
            <v>8.0142073561683899E-4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9.8383784608143407E-4</v>
          </cell>
          <cell r="K258">
            <v>1.2669962953097301E-3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1.78531758600846E-2</v>
          </cell>
          <cell r="E4">
            <v>1.7877155039803101E-2</v>
          </cell>
          <cell r="F4">
            <v>1.7820183043021499E-2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4.4217254137632334E-3</v>
          </cell>
          <cell r="E5">
            <v>3.545951476772296E-3</v>
          </cell>
          <cell r="F5">
            <v>2.216296518626119E-3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3.1654567127809626E-4</v>
          </cell>
          <cell r="E6">
            <v>3.1697083403906174E-4</v>
          </cell>
          <cell r="F6">
            <v>3.1596069225215382E-4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8.3573440625446876E-5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0.66990449717068112</v>
          </cell>
          <cell r="E8">
            <v>6.5886101542519879E-2</v>
          </cell>
          <cell r="F8">
            <v>8.3896802130416601E-2</v>
          </cell>
          <cell r="G8">
            <v>8.1811166645229569E-2</v>
          </cell>
          <cell r="H8">
            <v>7.2614865040908999E-2</v>
          </cell>
          <cell r="I8">
            <v>7.69103076795115E-2</v>
          </cell>
          <cell r="J8">
            <v>7.0754568659173803E-2</v>
          </cell>
          <cell r="K8">
            <v>3.3643605832862897E-2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1.2260636480998048E-3</v>
          </cell>
          <cell r="E9">
            <v>1.2107790842205673E-4</v>
          </cell>
          <cell r="F9">
            <v>1.5480133586779767E-4</v>
          </cell>
          <cell r="G9">
            <v>1.5940804959714314E-4</v>
          </cell>
          <cell r="H9">
            <v>1.4843741820321871E-4</v>
          </cell>
          <cell r="I9">
            <v>1.6071627297622513E-4</v>
          </cell>
          <cell r="J9">
            <v>1.5612385922994713E-4</v>
          </cell>
          <cell r="K9">
            <v>7.469485896100756E-5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1.1877739311536916E-2</v>
          </cell>
          <cell r="E10">
            <v>1.1681932897609907E-3</v>
          </cell>
          <cell r="F10">
            <v>1.4875319526669606E-3</v>
          </cell>
          <cell r="G10">
            <v>1.450552600092723E-3</v>
          </cell>
          <cell r="H10">
            <v>1.287497607108317E-3</v>
          </cell>
          <cell r="I10">
            <v>1.3636579375799897E-3</v>
          </cell>
          <cell r="J10">
            <v>1.2545136287087555E-3</v>
          </cell>
          <cell r="K10">
            <v>5.9651783391600967E-4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1.67769656207068E-7</v>
          </cell>
          <cell r="F11">
            <v>3.2686185490979899E-7</v>
          </cell>
          <cell r="G11">
            <v>2.32937829117911E-6</v>
          </cell>
          <cell r="H11">
            <v>2.5068747090971701E-6</v>
          </cell>
          <cell r="I11">
            <v>1.0846089755271601E-6</v>
          </cell>
          <cell r="J11">
            <v>2.5525903380621199E-6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2.3523816017535795E-5</v>
          </cell>
          <cell r="E12">
            <v>3.1076949513330753E-6</v>
          </cell>
          <cell r="F12">
            <v>3.1084482945052617E-6</v>
          </cell>
          <cell r="G12">
            <v>3.1092975698789602E-6</v>
          </cell>
          <cell r="H12">
            <v>3.1109628995698801E-6</v>
          </cell>
          <cell r="I12">
            <v>3.1145586443428299E-6</v>
          </cell>
          <cell r="J12">
            <v>3.1149720182924298E-6</v>
          </cell>
          <cell r="K12">
            <v>1.7226483519463101E-6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2.1064045320357555E-4</v>
          </cell>
          <cell r="E13">
            <v>3.8839905332898586E-4</v>
          </cell>
          <cell r="F13">
            <v>4.2954147190910958E-4</v>
          </cell>
          <cell r="G13">
            <v>4.6560063901044627E-4</v>
          </cell>
          <cell r="H13">
            <v>3.6680346679473667E-4</v>
          </cell>
          <cell r="I13">
            <v>2.0202449116317573E-4</v>
          </cell>
          <cell r="J13">
            <v>1.9619200799962566E-4</v>
          </cell>
          <cell r="K13">
            <v>9.8478046585205218E-5</v>
          </cell>
          <cell r="L13">
            <v>8.2752057188085202E-4</v>
          </cell>
          <cell r="M13">
            <v>1.4392114572063454E-3</v>
          </cell>
          <cell r="N13">
            <v>1.7768973835445661E-3</v>
          </cell>
          <cell r="O13">
            <v>2.2459943251880586E-3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2.1064045320357555E-4</v>
          </cell>
          <cell r="E14">
            <v>3.8839905332898586E-4</v>
          </cell>
          <cell r="F14">
            <v>4.2954147190910958E-4</v>
          </cell>
          <cell r="G14">
            <v>4.6560063901044627E-4</v>
          </cell>
          <cell r="H14">
            <v>3.6680346679473667E-4</v>
          </cell>
          <cell r="I14">
            <v>2.0202449116317573E-4</v>
          </cell>
          <cell r="J14">
            <v>1.9619200799962566E-4</v>
          </cell>
          <cell r="K14">
            <v>9.8478046585205218E-5</v>
          </cell>
          <cell r="L14">
            <v>8.2752057188085202E-4</v>
          </cell>
          <cell r="M14">
            <v>1.4392114572063454E-3</v>
          </cell>
          <cell r="N14">
            <v>1.7768973835445661E-3</v>
          </cell>
          <cell r="O14">
            <v>2.2459943251880586E-3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1.7977387573067099E-5</v>
          </cell>
          <cell r="F15">
            <v>2.0065482161991301E-5</v>
          </cell>
          <cell r="G15">
            <v>1.9898196340046799E-5</v>
          </cell>
          <cell r="H15">
            <v>2.0970341973686101E-5</v>
          </cell>
          <cell r="J15">
            <v>1.63952940471735E-5</v>
          </cell>
          <cell r="L15">
            <v>1.15888463547543E-4</v>
          </cell>
          <cell r="M15">
            <v>1.00853182788036E-4</v>
          </cell>
          <cell r="N15">
            <v>8.7915139584833507E-5</v>
          </cell>
          <cell r="O15">
            <v>1.5038883675329699E-4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2.5987518324538699E-5</v>
          </cell>
          <cell r="E16">
            <v>4.3598764621805702E-5</v>
          </cell>
          <cell r="F16">
            <v>6.2060272164074696E-5</v>
          </cell>
          <cell r="G16">
            <v>6.8422437827306802E-5</v>
          </cell>
          <cell r="H16">
            <v>5.3498620394275769E-5</v>
          </cell>
          <cell r="I16">
            <v>2.927716006814302E-5</v>
          </cell>
          <cell r="J16">
            <v>2.87042722718688E-5</v>
          </cell>
          <cell r="K16">
            <v>1.3719759520142201E-5</v>
          </cell>
          <cell r="L16">
            <v>1.24687371768331E-4</v>
          </cell>
          <cell r="M16">
            <v>2.1672967059875242E-4</v>
          </cell>
          <cell r="N16">
            <v>2.6787751830197395E-4</v>
          </cell>
          <cell r="O16">
            <v>3.391180718686887E-4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1.5215481819907315E-3</v>
          </cell>
          <cell r="E17">
            <v>3.465586991834255E-3</v>
          </cell>
          <cell r="F17">
            <v>3.5035790863365396E-3</v>
          </cell>
          <cell r="G17">
            <v>1.1090497119573058E-3</v>
          </cell>
          <cell r="H17">
            <v>0.43765695602335314</v>
          </cell>
          <cell r="I17">
            <v>0.7504827563085984</v>
          </cell>
          <cell r="J17">
            <v>1.8043801843681635</v>
          </cell>
          <cell r="K17">
            <v>2.4164000119575504</v>
          </cell>
          <cell r="L17">
            <v>2.8129628957996591</v>
          </cell>
          <cell r="M17">
            <v>2.9109911495819709</v>
          </cell>
          <cell r="N17">
            <v>3.0146611805274799</v>
          </cell>
          <cell r="O17">
            <v>3.1326835240284683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5.6620430967236381E-3</v>
          </cell>
          <cell r="E18">
            <v>1.2789267352629379E-2</v>
          </cell>
          <cell r="F18">
            <v>1.2915168120650121E-2</v>
          </cell>
          <cell r="G18">
            <v>4.050655595587596E-3</v>
          </cell>
          <cell r="H18">
            <v>1.4352284704713816</v>
          </cell>
          <cell r="I18">
            <v>2.4104478581297788</v>
          </cell>
          <cell r="J18">
            <v>5.5140798253994214</v>
          </cell>
          <cell r="K18">
            <v>7.2294176821203751</v>
          </cell>
          <cell r="L18">
            <v>8.2876961636308604</v>
          </cell>
          <cell r="M18">
            <v>8.5765120538127864</v>
          </cell>
          <cell r="N18">
            <v>8.8819500384493981</v>
          </cell>
          <cell r="O18">
            <v>9.2296735455444985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7.4785189219966001E-7</v>
          </cell>
          <cell r="F19">
            <v>2.12870336532667E-6</v>
          </cell>
          <cell r="G19">
            <v>2.2950927412942399E-6</v>
          </cell>
          <cell r="H19">
            <v>8.2328948794439492E-3</v>
          </cell>
          <cell r="I19">
            <v>7.52177073377726E-3</v>
          </cell>
          <cell r="J19">
            <v>3.0774887812241199E-2</v>
          </cell>
          <cell r="K19">
            <v>2.4689455026877201E-2</v>
          </cell>
          <cell r="L19">
            <v>3.7204959481395398E-2</v>
          </cell>
          <cell r="M19">
            <v>4.7546392899172403E-2</v>
          </cell>
          <cell r="N19">
            <v>2.67585753287999E-2</v>
          </cell>
          <cell r="O19">
            <v>4.3491729844277897E-2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2.9161576348648095E-5</v>
          </cell>
          <cell r="E20">
            <v>6.5458456699047648E-5</v>
          </cell>
          <cell r="F20">
            <v>6.7094662252476943E-5</v>
          </cell>
          <cell r="G20">
            <v>2.2688760027559178E-5</v>
          </cell>
          <cell r="H20">
            <v>8.2334900762079492E-3</v>
          </cell>
          <cell r="I20">
            <v>1.41883832187467E-2</v>
          </cell>
          <cell r="J20">
            <v>3.4675008647506098E-2</v>
          </cell>
          <cell r="K20">
            <v>4.5458283060339597E-2</v>
          </cell>
          <cell r="L20">
            <v>5.5270153630195197E-2</v>
          </cell>
          <cell r="M20">
            <v>5.7194923039096499E-2</v>
          </cell>
          <cell r="N20">
            <v>5.9232110752448899E-2</v>
          </cell>
          <cell r="O20">
            <v>6.1550097849221101E-2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4.9027879784219935E-2</v>
          </cell>
          <cell r="E21">
            <v>9.857787576437356E-2</v>
          </cell>
          <cell r="F21">
            <v>6.9521504610363757E-2</v>
          </cell>
          <cell r="G21">
            <v>7.8266365622522607E-2</v>
          </cell>
          <cell r="H21">
            <v>9.8661532205054515E-3</v>
          </cell>
          <cell r="I21">
            <v>6.4840519591980751E-4</v>
          </cell>
          <cell r="J21">
            <v>6.0611897925114989E-4</v>
          </cell>
          <cell r="K21">
            <v>4.4428234506482274E-4</v>
          </cell>
          <cell r="L21">
            <v>3.3294630363102603E-3</v>
          </cell>
          <cell r="M21">
            <v>3.5322950002539284E-3</v>
          </cell>
          <cell r="N21">
            <v>2.8941797602326453E-3</v>
          </cell>
          <cell r="O21">
            <v>1.380695827518054E-3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4.9027879784219935E-2</v>
          </cell>
          <cell r="E22">
            <v>9.857787576437356E-2</v>
          </cell>
          <cell r="F22">
            <v>6.9521504610363757E-2</v>
          </cell>
          <cell r="G22">
            <v>7.8266365622522607E-2</v>
          </cell>
          <cell r="H22">
            <v>9.8661532205054515E-3</v>
          </cell>
          <cell r="I22">
            <v>6.4840519591980751E-4</v>
          </cell>
          <cell r="J22">
            <v>6.0611897925114989E-4</v>
          </cell>
          <cell r="K22">
            <v>4.4428234506482274E-4</v>
          </cell>
          <cell r="L22">
            <v>3.3294630363102603E-3</v>
          </cell>
          <cell r="M22">
            <v>3.5322950002539284E-3</v>
          </cell>
          <cell r="N22">
            <v>2.8941797602326453E-3</v>
          </cell>
          <cell r="O22">
            <v>1.380695827518054E-3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1.0635950920184601E-5</v>
          </cell>
          <cell r="F23">
            <v>3.2474108287416802E-5</v>
          </cell>
          <cell r="G23">
            <v>6.5192976910753107E-5</v>
          </cell>
          <cell r="H23">
            <v>3.2216155460309202E-5</v>
          </cell>
          <cell r="J23">
            <v>4.0729799482789198E-5</v>
          </cell>
          <cell r="L23">
            <v>3.26471720087824E-4</v>
          </cell>
          <cell r="M23">
            <v>4.2386208777402298E-5</v>
          </cell>
          <cell r="N23">
            <v>3.6158874742029003E-5</v>
          </cell>
          <cell r="O23">
            <v>6.3800170883582098E-5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4.8860992882946534E-3</v>
          </cell>
          <cell r="E24">
            <v>7.4797360717021181E-3</v>
          </cell>
          <cell r="F24">
            <v>7.2364030542579044E-3</v>
          </cell>
          <cell r="G24">
            <v>5.9433379659261897E-3</v>
          </cell>
          <cell r="H24">
            <v>1.0149195122399438E-3</v>
          </cell>
          <cell r="I24">
            <v>6.0866475946004311E-5</v>
          </cell>
          <cell r="J24">
            <v>5.9010190265963601E-5</v>
          </cell>
          <cell r="K24">
            <v>3.4083137063578198E-5</v>
          </cell>
          <cell r="L24">
            <v>3.4833029526610502E-4</v>
          </cell>
          <cell r="M24">
            <v>3.68857928865226E-4</v>
          </cell>
          <cell r="N24">
            <v>3.0151372807655363E-4</v>
          </cell>
          <cell r="O24">
            <v>1.42345254403013E-4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10.903947756075794</v>
          </cell>
          <cell r="E25">
            <v>12.264960834171397</v>
          </cell>
          <cell r="F25">
            <v>15.448610163585267</v>
          </cell>
          <cell r="G25">
            <v>33.400958805870403</v>
          </cell>
          <cell r="H25">
            <v>53.102948956907355</v>
          </cell>
          <cell r="I25">
            <v>63.187758782994607</v>
          </cell>
          <cell r="J25">
            <v>68.785205289700258</v>
          </cell>
          <cell r="K25">
            <v>73.898305121439179</v>
          </cell>
          <cell r="L25">
            <v>74.321751914653291</v>
          </cell>
          <cell r="M25">
            <v>74.230547646683007</v>
          </cell>
          <cell r="N25">
            <v>74.357519882691733</v>
          </cell>
          <cell r="O25">
            <v>75.913804329579648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0.16817604419967699</v>
          </cell>
          <cell r="I26">
            <v>0.61609567201051196</v>
          </cell>
          <cell r="J26">
            <v>0.79467402855046698</v>
          </cell>
          <cell r="K26">
            <v>0.83069541327226903</v>
          </cell>
          <cell r="L26">
            <v>0.85719917651331101</v>
          </cell>
          <cell r="M26">
            <v>0.88149708515595404</v>
          </cell>
          <cell r="N26">
            <v>0.88185376284789296</v>
          </cell>
          <cell r="O26">
            <v>0.86682083949880195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1.3871441239252172E-3</v>
          </cell>
          <cell r="E27">
            <v>5.1919595721235503E-4</v>
          </cell>
          <cell r="F27">
            <v>6.0434086621546695E-4</v>
          </cell>
          <cell r="G27">
            <v>3.0079442481752473E-2</v>
          </cell>
          <cell r="H27">
            <v>4.7089855459743886</v>
          </cell>
          <cell r="I27">
            <v>0.4186618748696716</v>
          </cell>
          <cell r="J27">
            <v>6.7423190127140513</v>
          </cell>
          <cell r="K27">
            <v>0.21909385806076895</v>
          </cell>
          <cell r="L27">
            <v>0.31317145990615924</v>
          </cell>
          <cell r="M27">
            <v>0.68117605546940885</v>
          </cell>
          <cell r="N27">
            <v>0.58917066261749573</v>
          </cell>
          <cell r="O27">
            <v>0.8104937377943513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1.9425027199613618</v>
          </cell>
          <cell r="E28">
            <v>7.554898869617338E-2</v>
          </cell>
          <cell r="F28">
            <v>0.19605819118315101</v>
          </cell>
          <cell r="G28">
            <v>6.9219995066140347</v>
          </cell>
          <cell r="H28">
            <v>17.733659985417862</v>
          </cell>
          <cell r="I28">
            <v>28.985261149674177</v>
          </cell>
          <cell r="J28">
            <v>27.54295267514042</v>
          </cell>
          <cell r="K28">
            <v>33.803814068066799</v>
          </cell>
          <cell r="L28">
            <v>32.822334393353593</v>
          </cell>
          <cell r="M28">
            <v>33.126304103970519</v>
          </cell>
          <cell r="N28">
            <v>33.835356325946414</v>
          </cell>
          <cell r="O28">
            <v>35.468281928010178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1.3566873676155322</v>
          </cell>
          <cell r="E29">
            <v>6.0494936044843309E-2</v>
          </cell>
          <cell r="F29">
            <v>0.13178750150657509</v>
          </cell>
          <cell r="G29">
            <v>2.2335643081626753</v>
          </cell>
          <cell r="H29">
            <v>5.3993490940228339</v>
          </cell>
          <cell r="I29">
            <v>8.8476331532822492</v>
          </cell>
          <cell r="J29">
            <v>8.7917219045796404</v>
          </cell>
          <cell r="K29">
            <v>14.029172077352337</v>
          </cell>
          <cell r="L29">
            <v>15.374221471814382</v>
          </cell>
          <cell r="M29">
            <v>14.789630391737957</v>
          </cell>
          <cell r="N29">
            <v>14.39234722095247</v>
          </cell>
          <cell r="O29">
            <v>14.17494767004183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7.6033705243749736</v>
          </cell>
          <cell r="E30">
            <v>12.128400096179211</v>
          </cell>
          <cell r="F30">
            <v>15.120161462770927</v>
          </cell>
          <cell r="G30">
            <v>24.215316048930212</v>
          </cell>
          <cell r="H30">
            <v>25.429130755650775</v>
          </cell>
          <cell r="I30">
            <v>25.552297790724499</v>
          </cell>
          <cell r="J30">
            <v>26.502885706402854</v>
          </cell>
          <cell r="K30">
            <v>26.67692153198303</v>
          </cell>
          <cell r="L30">
            <v>26.669223404680004</v>
          </cell>
          <cell r="M30">
            <v>26.514933812272567</v>
          </cell>
          <cell r="N30">
            <v>26.422499850293356</v>
          </cell>
          <cell r="O30">
            <v>26.326902625268161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4.7737631811942641E-2</v>
          </cell>
          <cell r="E31">
            <v>0.15584964047496971</v>
          </cell>
          <cell r="F31">
            <v>1.2043115533827879</v>
          </cell>
          <cell r="G31">
            <v>3.5795965042966529</v>
          </cell>
          <cell r="H31">
            <v>9.5672069350322122</v>
          </cell>
          <cell r="I31">
            <v>7.3770305591429874</v>
          </cell>
          <cell r="J31">
            <v>7.4280937908423992</v>
          </cell>
          <cell r="K31">
            <v>2.7243383958363641</v>
          </cell>
          <cell r="L31">
            <v>1.731656587175268</v>
          </cell>
          <cell r="M31">
            <v>5.3936356884893991E-3</v>
          </cell>
          <cell r="N31">
            <v>4.8312187113522288E-3</v>
          </cell>
          <cell r="O31">
            <v>2.5752695179768826E-3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4.7737631811942641E-2</v>
          </cell>
          <cell r="E32">
            <v>0.15584964047496971</v>
          </cell>
          <cell r="F32">
            <v>1.2043115533827879</v>
          </cell>
          <cell r="G32">
            <v>3.5795965042966529</v>
          </cell>
          <cell r="H32">
            <v>9.5672069350322122</v>
          </cell>
          <cell r="I32">
            <v>7.3770305591429874</v>
          </cell>
          <cell r="J32">
            <v>7.4280937908423992</v>
          </cell>
          <cell r="K32">
            <v>2.7243383958363641</v>
          </cell>
          <cell r="L32">
            <v>1.731656587175268</v>
          </cell>
          <cell r="M32">
            <v>5.3936356884893991E-3</v>
          </cell>
          <cell r="N32">
            <v>4.8312187113522288E-3</v>
          </cell>
          <cell r="O32">
            <v>2.5752695179768826E-3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1.16571190826412E-4</v>
          </cell>
          <cell r="F33">
            <v>7.3630356335023003E-2</v>
          </cell>
          <cell r="G33">
            <v>0.18377194552273299</v>
          </cell>
          <cell r="H33">
            <v>0.47840809989642202</v>
          </cell>
          <cell r="J33">
            <v>0.22384739893112901</v>
          </cell>
          <cell r="L33">
            <v>4.24768482791741E-4</v>
          </cell>
          <cell r="M33">
            <v>9.4991464286955899E-5</v>
          </cell>
          <cell r="N33">
            <v>7.9683499236591197E-5</v>
          </cell>
          <cell r="O33">
            <v>7.3712917545885301E-5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4.0688299928765817E-3</v>
          </cell>
          <cell r="E34">
            <v>1.0718213908749051E-2</v>
          </cell>
          <cell r="F34">
            <v>8.2812596660736107E-2</v>
          </cell>
          <cell r="G34">
            <v>0.24612866941589656</v>
          </cell>
          <cell r="H34">
            <v>0.65782157049675682</v>
          </cell>
          <cell r="I34">
            <v>0.50723134644057888</v>
          </cell>
          <cell r="J34">
            <v>0.51074248409031298</v>
          </cell>
          <cell r="K34">
            <v>0.187317926333496</v>
          </cell>
          <cell r="L34">
            <v>0.120557576896603</v>
          </cell>
          <cell r="M34">
            <v>5.1975994707869602E-4</v>
          </cell>
          <cell r="N34">
            <v>4.6477764845428055E-4</v>
          </cell>
          <cell r="O34">
            <v>2.4838788106943202E-4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1.2256061707489166E-5</v>
          </cell>
          <cell r="E35">
            <v>2.0896400234659738E-4</v>
          </cell>
          <cell r="F35">
            <v>2.9775851322477021E-4</v>
          </cell>
          <cell r="G35">
            <v>4.2222012004710502E-4</v>
          </cell>
          <cell r="H35">
            <v>4.0633703874639059E-4</v>
          </cell>
          <cell r="I35">
            <v>2.1784968162196229E-4</v>
          </cell>
          <cell r="J35">
            <v>8.6953471740116141E-4</v>
          </cell>
          <cell r="K35">
            <v>6.8726882768675691E-4</v>
          </cell>
          <cell r="L35">
            <v>3.3460227662165244E-3</v>
          </cell>
          <cell r="M35">
            <v>1.6095256693940822E-4</v>
          </cell>
          <cell r="N35">
            <v>1.0158702681175049E-4</v>
          </cell>
          <cell r="O35">
            <v>9.9192143506102219E-5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1.2256061707489166E-5</v>
          </cell>
          <cell r="E36">
            <v>2.0896400234659738E-4</v>
          </cell>
          <cell r="F36">
            <v>2.9775851322477021E-4</v>
          </cell>
          <cell r="G36">
            <v>4.2222012004710502E-4</v>
          </cell>
          <cell r="H36">
            <v>4.0633703874639059E-4</v>
          </cell>
          <cell r="I36">
            <v>2.1784968162196229E-4</v>
          </cell>
          <cell r="J36">
            <v>8.6953471740116141E-4</v>
          </cell>
          <cell r="K36">
            <v>6.8726882768675691E-4</v>
          </cell>
          <cell r="L36">
            <v>3.3460227662165244E-3</v>
          </cell>
          <cell r="M36">
            <v>1.6095256693940822E-4</v>
          </cell>
          <cell r="N36">
            <v>1.0158702681175049E-4</v>
          </cell>
          <cell r="O36">
            <v>9.9192143506102219E-5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2.1851706642133999E-5</v>
          </cell>
          <cell r="F37">
            <v>2.1776424271697201E-5</v>
          </cell>
          <cell r="G37">
            <v>2.7674134417554002E-5</v>
          </cell>
          <cell r="H37">
            <v>1.9432949772023899E-5</v>
          </cell>
          <cell r="J37">
            <v>1.2403807029251899E-4</v>
          </cell>
          <cell r="L37">
            <v>4.4069804387427298E-4</v>
          </cell>
          <cell r="M37">
            <v>4.2611622384932201E-6</v>
          </cell>
          <cell r="N37">
            <v>3.8122630349436001E-6</v>
          </cell>
          <cell r="O37">
            <v>5.4089129102462804E-6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2.3080791573791899E-5</v>
          </cell>
          <cell r="F38">
            <v>4.33331917212916E-5</v>
          </cell>
          <cell r="G38">
            <v>6.27662090010762E-5</v>
          </cell>
          <cell r="H38">
            <v>5.9473529695686054E-5</v>
          </cell>
          <cell r="I38">
            <v>3.1639791910733542E-5</v>
          </cell>
          <cell r="J38">
            <v>1.310199417969908E-4</v>
          </cell>
          <cell r="K38">
            <v>1.0379639979981001E-4</v>
          </cell>
          <cell r="L38">
            <v>5.0726590128795E-4</v>
          </cell>
          <cell r="M38">
            <v>2.2853646553538986E-5</v>
          </cell>
          <cell r="N38">
            <v>1.3899079507496991E-5</v>
          </cell>
          <cell r="O38">
            <v>1.3458270918930228E-5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9.0463582371567763E-2</v>
          </cell>
          <cell r="E39">
            <v>0.15866854470989708</v>
          </cell>
          <cell r="F39">
            <v>0.15236451048136901</v>
          </cell>
          <cell r="G39">
            <v>0.12441414894354139</v>
          </cell>
          <cell r="H39">
            <v>2.5139224906266078E-2</v>
          </cell>
          <cell r="I39">
            <v>1.8331340319209929E-3</v>
          </cell>
          <cell r="J39">
            <v>1.1473792095774431E-3</v>
          </cell>
          <cell r="K39">
            <v>6.1844038344419658E-4</v>
          </cell>
          <cell r="L39">
            <v>0.87477315056412464</v>
          </cell>
          <cell r="M39">
            <v>2.4810816961409943</v>
          </cell>
          <cell r="N39">
            <v>2.3852227787935973</v>
          </cell>
          <cell r="O39">
            <v>2.0319921763961788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9.0463582371567763E-2</v>
          </cell>
          <cell r="E40">
            <v>0.15866854470989708</v>
          </cell>
          <cell r="F40">
            <v>0.15236451048136901</v>
          </cell>
          <cell r="G40">
            <v>0.12441414894354139</v>
          </cell>
          <cell r="H40">
            <v>2.5139224906266078E-2</v>
          </cell>
          <cell r="I40">
            <v>1.8331340319209929E-3</v>
          </cell>
          <cell r="J40">
            <v>1.1473792095774431E-3</v>
          </cell>
          <cell r="K40">
            <v>6.1844038344419658E-4</v>
          </cell>
          <cell r="L40">
            <v>0.87477315056412464</v>
          </cell>
          <cell r="M40">
            <v>2.4810816961409943</v>
          </cell>
          <cell r="N40">
            <v>2.3852227787935973</v>
          </cell>
          <cell r="O40">
            <v>2.0319921763961788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3.8726141408730701E-5</v>
          </cell>
          <cell r="F41">
            <v>5.5507201189193698E-5</v>
          </cell>
          <cell r="G41">
            <v>2.0263526366335E-4</v>
          </cell>
          <cell r="H41">
            <v>6.3812997793038899E-5</v>
          </cell>
          <cell r="J41">
            <v>5.9119460657213602E-5</v>
          </cell>
          <cell r="L41">
            <v>9.8358671604571596E-2</v>
          </cell>
          <cell r="M41">
            <v>0.18071474787101999</v>
          </cell>
          <cell r="N41">
            <v>2.0398567327171501E-2</v>
          </cell>
          <cell r="O41">
            <v>2.74519591191296E-2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7.262823078265623E-3</v>
          </cell>
          <cell r="E42">
            <v>1.2496809141709286E-2</v>
          </cell>
          <cell r="F42">
            <v>1.2033026863479802E-2</v>
          </cell>
          <cell r="G42">
            <v>9.8099028875477685E-3</v>
          </cell>
          <cell r="H42">
            <v>2.0259831125623751E-3</v>
          </cell>
          <cell r="I42">
            <v>1.5307350234234135E-4</v>
          </cell>
          <cell r="J42">
            <v>9.62020210417921E-5</v>
          </cell>
          <cell r="K42">
            <v>4.9471804582688398E-5</v>
          </cell>
          <cell r="L42">
            <v>9.83903994105437E-2</v>
          </cell>
          <cell r="M42">
            <v>0.279073419475591</v>
          </cell>
          <cell r="N42">
            <v>0.268290941340042</v>
          </cell>
          <cell r="O42">
            <v>0.22856527431732099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2.6156213318448971E-6</v>
          </cell>
          <cell r="E43">
            <v>2.0064682641872421E-4</v>
          </cell>
          <cell r="F43">
            <v>6.7888411763242381E-4</v>
          </cell>
          <cell r="G43">
            <v>1.6047981563968576E-3</v>
          </cell>
          <cell r="H43">
            <v>1.4673508946073147E-3</v>
          </cell>
          <cell r="I43">
            <v>8.2858589235589757E-4</v>
          </cell>
          <cell r="J43">
            <v>3.597173563173101E-3</v>
          </cell>
          <cell r="K43">
            <v>2.9440039996609262E-3</v>
          </cell>
          <cell r="L43">
            <v>2.1102166118088482E-3</v>
          </cell>
          <cell r="M43">
            <v>2.746661347985326E-4</v>
          </cell>
          <cell r="N43">
            <v>2.4345049430722784E-4</v>
          </cell>
          <cell r="O43">
            <v>1.5472600402832013E-4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2.6156213318448971E-6</v>
          </cell>
          <cell r="E44">
            <v>2.0064682641872421E-4</v>
          </cell>
          <cell r="F44">
            <v>6.7888411763242381E-4</v>
          </cell>
          <cell r="G44">
            <v>1.6047981563968576E-3</v>
          </cell>
          <cell r="H44">
            <v>1.4673508946073147E-3</v>
          </cell>
          <cell r="I44">
            <v>8.2858589235589757E-4</v>
          </cell>
          <cell r="J44">
            <v>3.597173563173101E-3</v>
          </cell>
          <cell r="K44">
            <v>2.9440039996609262E-3</v>
          </cell>
          <cell r="L44">
            <v>2.1102166118088482E-3</v>
          </cell>
          <cell r="M44">
            <v>2.746661347985326E-4</v>
          </cell>
          <cell r="N44">
            <v>2.4345049430722784E-4</v>
          </cell>
          <cell r="O44">
            <v>1.5472600402832013E-4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1.53396751682424E-5</v>
          </cell>
          <cell r="F45">
            <v>4.0653933737311299E-5</v>
          </cell>
          <cell r="G45">
            <v>1.04476062286615E-4</v>
          </cell>
          <cell r="H45">
            <v>3.17444114382962E-5</v>
          </cell>
          <cell r="J45">
            <v>3.6968491646524598E-4</v>
          </cell>
          <cell r="L45">
            <v>2.1327823215901301E-5</v>
          </cell>
          <cell r="M45">
            <v>4.3556059216213699E-6</v>
          </cell>
          <cell r="N45">
            <v>3.75293370142516E-6</v>
          </cell>
          <cell r="O45">
            <v>5.7445230508712701E-6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1.5385769339221862E-5</v>
          </cell>
          <cell r="F46">
            <v>5.4614743939941716E-5</v>
          </cell>
          <cell r="G46">
            <v>1.4595833610304228E-4</v>
          </cell>
          <cell r="H46">
            <v>1.4091812531550168E-4</v>
          </cell>
          <cell r="I46">
            <v>7.9106244320784495E-5</v>
          </cell>
          <cell r="J46">
            <v>3.7434879871962097E-4</v>
          </cell>
          <cell r="K46">
            <v>3.0935633954070198E-4</v>
          </cell>
          <cell r="L46">
            <v>2.19727659243744E-4</v>
          </cell>
          <cell r="M46">
            <v>2.5683429137522699E-5</v>
          </cell>
          <cell r="N46">
            <v>2.2612599161576669E-5</v>
          </cell>
          <cell r="O46">
            <v>1.3853062673917799E-5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0.24502105747551267</v>
          </cell>
          <cell r="J47">
            <v>0.25420862886703577</v>
          </cell>
          <cell r="K47">
            <v>0.26339767656976409</v>
          </cell>
          <cell r="L47">
            <v>0.27583227408074784</v>
          </cell>
          <cell r="M47">
            <v>0.28823969941905619</v>
          </cell>
          <cell r="N47">
            <v>0.30061615477161396</v>
          </cell>
          <cell r="O47">
            <v>0.31295968821274406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9.7091405126149368</v>
          </cell>
          <cell r="J48">
            <v>10.080498605016777</v>
          </cell>
          <cell r="K48">
            <v>10.452453456169206</v>
          </cell>
          <cell r="L48">
            <v>10.945897640728401</v>
          </cell>
          <cell r="M48">
            <v>11.438263547476309</v>
          </cell>
          <cell r="N48">
            <v>11.929400467170069</v>
          </cell>
          <cell r="O48">
            <v>12.419230941220981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4.40198641998982E-5</v>
          </cell>
          <cell r="E49">
            <v>5.4053324646464401E-5</v>
          </cell>
          <cell r="F49">
            <v>8.1080556194236599E-5</v>
          </cell>
          <cell r="G49">
            <v>1.35134435416483E-4</v>
          </cell>
          <cell r="H49">
            <v>1.33442105061659E-4</v>
          </cell>
          <cell r="I49">
            <v>1.33407453959293E-4</v>
          </cell>
          <cell r="J49">
            <v>9.86556081798584E-5</v>
          </cell>
          <cell r="K49">
            <v>1.49483699023265E-3</v>
          </cell>
          <cell r="L49">
            <v>9.7794127555504489E-4</v>
          </cell>
          <cell r="M49">
            <v>2.5674239262002402E-4</v>
          </cell>
          <cell r="N49">
            <v>2.6357822200236798E-4</v>
          </cell>
          <cell r="O49">
            <v>2.6872354693878502E-4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2.093822362065078E-3</v>
          </cell>
          <cell r="E50">
            <v>2.1478756867115427E-3</v>
          </cell>
          <cell r="F50">
            <v>2.2289562429057791E-3</v>
          </cell>
          <cell r="G50">
            <v>2.3640906783222622E-3</v>
          </cell>
          <cell r="H50">
            <v>2.4975327833839209E-3</v>
          </cell>
          <cell r="I50">
            <v>2.6309402373432141E-3</v>
          </cell>
          <cell r="J50">
            <v>2.7295958455230722E-3</v>
          </cell>
          <cell r="K50">
            <v>2.8282796635050568E-3</v>
          </cell>
          <cell r="L50">
            <v>2.96177371480002E-3</v>
          </cell>
          <cell r="M50">
            <v>3.0950258256085298E-3</v>
          </cell>
          <cell r="N50">
            <v>3.2279125319589902E-3</v>
          </cell>
          <cell r="O50">
            <v>3.3604780355287302E-3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5.1589974805807686E-5</v>
          </cell>
          <cell r="E51">
            <v>0.47430423932872778</v>
          </cell>
          <cell r="F51">
            <v>0.98505661018879154</v>
          </cell>
          <cell r="G51">
            <v>5.5249363556386442</v>
          </cell>
          <cell r="H51">
            <v>7.69170812528181</v>
          </cell>
          <cell r="I51">
            <v>5.3311564800421456</v>
          </cell>
          <cell r="J51">
            <v>5.1733315822495047</v>
          </cell>
          <cell r="K51">
            <v>1.8934910573870678</v>
          </cell>
          <cell r="L51">
            <v>1.2848740033996469</v>
          </cell>
          <cell r="M51">
            <v>4.0358724101573359E-4</v>
          </cell>
          <cell r="N51">
            <v>3.4763070947552816E-4</v>
          </cell>
          <cell r="O51">
            <v>1.8872006783507363E-4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5.1589974805807686E-5</v>
          </cell>
          <cell r="E52">
            <v>0.47430423932872778</v>
          </cell>
          <cell r="F52">
            <v>0.98505661018879154</v>
          </cell>
          <cell r="G52">
            <v>5.5249363556386442</v>
          </cell>
          <cell r="H52">
            <v>7.69170812528181</v>
          </cell>
          <cell r="I52">
            <v>5.3311564800421456</v>
          </cell>
          <cell r="J52">
            <v>5.1733315822495047</v>
          </cell>
          <cell r="K52">
            <v>1.8934910573870678</v>
          </cell>
          <cell r="L52">
            <v>1.2848740033996469</v>
          </cell>
          <cell r="M52">
            <v>4.0358724101573359E-4</v>
          </cell>
          <cell r="N52">
            <v>3.4763070947552816E-4</v>
          </cell>
          <cell r="O52">
            <v>1.8872006783507363E-4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3.3048278580966199E-2</v>
          </cell>
          <cell r="F53">
            <v>3.74851741271457E-2</v>
          </cell>
          <cell r="G53">
            <v>0.34033194509254799</v>
          </cell>
          <cell r="H53">
            <v>0.239258556926713</v>
          </cell>
          <cell r="J53">
            <v>0.22225299748052901</v>
          </cell>
          <cell r="L53">
            <v>2.5849549674086601E-5</v>
          </cell>
          <cell r="M53">
            <v>4.8903072356584297E-6</v>
          </cell>
          <cell r="N53">
            <v>4.2350032412707104E-6</v>
          </cell>
          <cell r="O53">
            <v>6.1758417699844196E-6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3.2612327255641074E-2</v>
          </cell>
          <cell r="F54">
            <v>6.773189500647718E-2</v>
          </cell>
          <cell r="G54">
            <v>0.37988117031078616</v>
          </cell>
          <cell r="H54">
            <v>0.52886581105203412</v>
          </cell>
          <cell r="I54">
            <v>0.36656333467634084</v>
          </cell>
          <cell r="J54">
            <v>0.36126525734805998</v>
          </cell>
          <cell r="K54">
            <v>0.18598371394194799</v>
          </cell>
          <cell r="L54">
            <v>0.11930298608650899</v>
          </cell>
          <cell r="M54">
            <v>3.0739856909745003E-5</v>
          </cell>
          <cell r="N54">
            <v>2.676402961374343E-5</v>
          </cell>
          <cell r="O54">
            <v>1.5301152246913601E-5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3.0796209704835489E-3</v>
          </cell>
          <cell r="E55">
            <v>9.4198878382906973E-3</v>
          </cell>
          <cell r="F55">
            <v>9.655515641668928E-3</v>
          </cell>
          <cell r="G55">
            <v>2.9431990393096283E-2</v>
          </cell>
          <cell r="H55">
            <v>2.0307321613680488E-2</v>
          </cell>
          <cell r="I55">
            <v>1.0588123963765982E-2</v>
          </cell>
          <cell r="J55">
            <v>7.8687468638820486E-3</v>
          </cell>
          <cell r="K55">
            <v>5.0919547452514327E-3</v>
          </cell>
          <cell r="L55">
            <v>0.5316822921862584</v>
          </cell>
          <cell r="M55">
            <v>1.7380214792511506</v>
          </cell>
          <cell r="N55">
            <v>1.6706624343197729</v>
          </cell>
          <cell r="O55">
            <v>1.4220784499050552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3.0796209704835489E-3</v>
          </cell>
          <cell r="E56">
            <v>9.4198878382906973E-3</v>
          </cell>
          <cell r="F56">
            <v>9.655515641668928E-3</v>
          </cell>
          <cell r="G56">
            <v>2.9431990393096283E-2</v>
          </cell>
          <cell r="H56">
            <v>2.0307321613680488E-2</v>
          </cell>
          <cell r="I56">
            <v>1.0588123963765982E-2</v>
          </cell>
          <cell r="J56">
            <v>7.8687468638820486E-3</v>
          </cell>
          <cell r="K56">
            <v>5.0919547452514327E-3</v>
          </cell>
          <cell r="L56">
            <v>0.5316822921862584</v>
          </cell>
          <cell r="M56">
            <v>1.7380214792511506</v>
          </cell>
          <cell r="N56">
            <v>1.6706624343197729</v>
          </cell>
          <cell r="O56">
            <v>1.4220784499050552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6.4678142909860506E-5</v>
          </cell>
          <cell r="F57">
            <v>6.1425801744526795E-5</v>
          </cell>
          <cell r="G57">
            <v>1.82074423557775E-3</v>
          </cell>
          <cell r="H57">
            <v>5.9103475265083398E-5</v>
          </cell>
          <cell r="J57">
            <v>6.8186732163894005E-4</v>
          </cell>
          <cell r="L57">
            <v>5.9429669224183003E-2</v>
          </cell>
          <cell r="M57">
            <v>0.113445481280616</v>
          </cell>
          <cell r="N57">
            <v>1.2248267587529201E-2</v>
          </cell>
          <cell r="O57">
            <v>3.4257761880911897E-2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2.5910997685522593E-4</v>
          </cell>
          <cell r="E58">
            <v>7.4388417067135985E-4</v>
          </cell>
          <cell r="F58">
            <v>7.73414777901231E-4</v>
          </cell>
          <cell r="G58">
            <v>2.3319048224179038E-3</v>
          </cell>
          <cell r="H58">
            <v>1.6354928705376601E-3</v>
          </cell>
          <cell r="I58">
            <v>8.8443784419364789E-4</v>
          </cell>
          <cell r="J58">
            <v>6.9081133488379002E-4</v>
          </cell>
          <cell r="K58">
            <v>5.7059395522964299E-4</v>
          </cell>
          <cell r="L58">
            <v>5.9795608862996001E-2</v>
          </cell>
          <cell r="M58">
            <v>0.17287513667532359</v>
          </cell>
          <cell r="N58">
            <v>0.16628284640014659</v>
          </cell>
          <cell r="O58">
            <v>0.15995094805247595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D59">
            <v>2.1120236482893943E-4</v>
          </cell>
          <cell r="E59">
            <v>3.4937125999802345E-4</v>
          </cell>
          <cell r="F59">
            <v>3.7637024930380921E-4</v>
          </cell>
          <cell r="G59">
            <v>3.7350298381366341E-4</v>
          </cell>
          <cell r="H59">
            <v>2.7806312761696745E-4</v>
          </cell>
          <cell r="I59">
            <v>1.3606419096603764E-4</v>
          </cell>
          <cell r="J59">
            <v>1.2125161525050923E-4</v>
          </cell>
          <cell r="K59">
            <v>5.1026100539712781E-5</v>
          </cell>
          <cell r="L59">
            <v>3.9833805309711338E-4</v>
          </cell>
          <cell r="M59">
            <v>6.9431351091391437E-4</v>
          </cell>
          <cell r="N59">
            <v>8.550018167613713E-4</v>
          </cell>
          <cell r="O59">
            <v>1.0821270795197606E-3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D60">
            <v>2.1839659216196499E-2</v>
          </cell>
          <cell r="E60">
            <v>3.6127196134711603E-2</v>
          </cell>
          <cell r="F60">
            <v>3.8919062248983796E-2</v>
          </cell>
          <cell r="G60">
            <v>3.8622568877624802E-2</v>
          </cell>
          <cell r="H60">
            <v>2.875348461492323E-2</v>
          </cell>
          <cell r="I60">
            <v>1.3640540081882147E-2</v>
          </cell>
          <cell r="J60">
            <v>1.1505887815613229E-2</v>
          </cell>
          <cell r="K60">
            <v>4.59153584811534E-3</v>
          </cell>
          <cell r="L60">
            <v>3.4315644144496782E-2</v>
          </cell>
          <cell r="M60">
            <v>5.5417939961078098E-2</v>
          </cell>
          <cell r="N60">
            <v>6.56749365935516E-2</v>
          </cell>
          <cell r="O60">
            <v>8.0067003918408097E-2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D61">
            <v>2.9593034168287901E-4</v>
          </cell>
          <cell r="E61">
            <v>4.8952840290937159E-4</v>
          </cell>
          <cell r="F61">
            <v>5.273585670594026E-4</v>
          </cell>
          <cell r="G61">
            <v>5.2334104170223322E-4</v>
          </cell>
          <cell r="H61">
            <v>3.8961361266833661E-4</v>
          </cell>
          <cell r="I61">
            <v>1.8483116642116715E-4</v>
          </cell>
          <cell r="J61">
            <v>1.5590633896494881E-4</v>
          </cell>
          <cell r="K61">
            <v>6.2215932901291875E-5</v>
          </cell>
          <cell r="L61">
            <v>4.6498162797421175E-4</v>
          </cell>
          <cell r="M61">
            <v>7.5092059567856482E-4</v>
          </cell>
          <cell r="N61">
            <v>8.8990428988552244E-4</v>
          </cell>
          <cell r="O61">
            <v>1.0849187522819514E-3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D62">
            <v>6.0930228521747196</v>
          </cell>
          <cell r="E62">
            <v>12.354434655484031</v>
          </cell>
          <cell r="F62">
            <v>8.6464571588770127</v>
          </cell>
          <cell r="G62">
            <v>9.7184835402653889</v>
          </cell>
          <cell r="H62">
            <v>0.94748470278318209</v>
          </cell>
          <cell r="I62">
            <v>5.1440275470026345E-2</v>
          </cell>
          <cell r="J62">
            <v>4.1337330957772998E-2</v>
          </cell>
          <cell r="K62">
            <v>2.095616905228442E-2</v>
          </cell>
          <cell r="L62">
            <v>0.14446117114258439</v>
          </cell>
          <cell r="M62">
            <v>0.14395578454152969</v>
          </cell>
          <cell r="N62">
            <v>0.11335275694289379</v>
          </cell>
          <cell r="O62">
            <v>5.2691376579668103E-2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D63">
            <v>4.8382245639528233E-2</v>
          </cell>
          <cell r="E63">
            <v>9.8101600263289082E-2</v>
          </cell>
          <cell r="F63">
            <v>6.8658041225486827E-2</v>
          </cell>
          <cell r="G63">
            <v>7.717057186499944E-2</v>
          </cell>
          <cell r="H63">
            <v>7.5235952239026474E-3</v>
          </cell>
          <cell r="I63">
            <v>4.2457669722018477E-4</v>
          </cell>
          <cell r="J63">
            <v>3.6070619825200533E-4</v>
          </cell>
          <cell r="K63">
            <v>1.9250463811839574E-4</v>
          </cell>
          <cell r="L63">
            <v>1.4129327240792044E-3</v>
          </cell>
          <cell r="M63">
            <v>1.5008151117958555E-3</v>
          </cell>
          <cell r="N63">
            <v>1.2305488646395359E-3</v>
          </cell>
          <cell r="O63">
            <v>5.8917820692383667E-4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D64">
            <v>8.2561285259819997E-2</v>
          </cell>
          <cell r="E64">
            <v>0.16740426362444488</v>
          </cell>
          <cell r="F64">
            <v>0.11716066610944452</v>
          </cell>
          <cell r="G64">
            <v>0.13168676883828451</v>
          </cell>
          <cell r="H64">
            <v>1.2838546108173211E-2</v>
          </cell>
          <cell r="I64">
            <v>6.9702270284588517E-4</v>
          </cell>
          <cell r="J64">
            <v>5.6012643574218125E-4</v>
          </cell>
          <cell r="K64">
            <v>2.8395893024775627E-4</v>
          </cell>
          <cell r="L64">
            <v>1.9574684436664512E-3</v>
          </cell>
          <cell r="M64">
            <v>1.9506203867415911E-3</v>
          </cell>
          <cell r="N64">
            <v>1.53594521602837E-3</v>
          </cell>
          <cell r="O64">
            <v>7.139752924074259E-4</v>
          </cell>
        </row>
        <row r="65">
          <cell r="A65" t="str">
            <v>T_B_u-FCLH2O-S3</v>
          </cell>
          <cell r="B65" t="str">
            <v>VAR_cap</v>
          </cell>
          <cell r="C65" t="str">
            <v>-</v>
          </cell>
          <cell r="J65">
            <v>-5.6168564027955004E-9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T-ELC-car-PlgSTGAUXout_S1</v>
          </cell>
          <cell r="E66">
            <v>3.3247827785623917E-5</v>
          </cell>
          <cell r="F66">
            <v>4.9895954479811915E-5</v>
          </cell>
          <cell r="G66">
            <v>2.7004445304808558E-4</v>
          </cell>
          <cell r="H66">
            <v>4.715399098189888E-4</v>
          </cell>
          <cell r="I66">
            <v>3.4788519377343684E-4</v>
          </cell>
          <cell r="J66">
            <v>9.8308995991848555E-4</v>
          </cell>
          <cell r="K66">
            <v>9.3330008252876916E-4</v>
          </cell>
          <cell r="L66">
            <v>4.6846831490947169E-3</v>
          </cell>
          <cell r="M66">
            <v>4.721130368266521E-3</v>
          </cell>
          <cell r="N66">
            <v>4.1112247810804001E-3</v>
          </cell>
          <cell r="O66">
            <v>3.215713434232677E-3</v>
          </cell>
        </row>
        <row r="67">
          <cell r="A67" t="str">
            <v>T-PHEV-STG_S1</v>
          </cell>
          <cell r="B67" t="str">
            <v>VAR_fout</v>
          </cell>
          <cell r="C67" t="str">
            <v>T-ELC-car-PlgSTGOut_S1</v>
          </cell>
          <cell r="E67">
            <v>3.3247827785623917E-5</v>
          </cell>
          <cell r="F67">
            <v>4.9895954479811902E-5</v>
          </cell>
          <cell r="G67">
            <v>2.7004445304808558E-4</v>
          </cell>
          <cell r="H67">
            <v>4.715399098189888E-4</v>
          </cell>
          <cell r="I67">
            <v>3.4788519377343678E-4</v>
          </cell>
          <cell r="J67">
            <v>9.8308995991848534E-4</v>
          </cell>
          <cell r="K67">
            <v>9.3330008252876916E-4</v>
          </cell>
          <cell r="L67">
            <v>4.6846831490947143E-3</v>
          </cell>
          <cell r="M67">
            <v>4.7211303682665202E-3</v>
          </cell>
          <cell r="N67">
            <v>4.1112247810804001E-3</v>
          </cell>
          <cell r="O67">
            <v>3.215713434232677E-3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T-ELC-car-PlgSTGAUXin_S1</v>
          </cell>
          <cell r="E68">
            <v>3.3729258057036658E-5</v>
          </cell>
          <cell r="F68">
            <v>5.1371989886393869E-5</v>
          </cell>
          <cell r="G68">
            <v>2.7080404090920813E-4</v>
          </cell>
          <cell r="H68">
            <v>4.7207830340768555E-4</v>
          </cell>
          <cell r="I68">
            <v>3.483984058308574E-4</v>
          </cell>
          <cell r="J68">
            <v>9.8363893335538821E-4</v>
          </cell>
          <cell r="K68">
            <v>9.3385366076495263E-4</v>
          </cell>
          <cell r="L68">
            <v>4.68559591145872E-3</v>
          </cell>
          <cell r="M68">
            <v>4.7228690539067152E-3</v>
          </cell>
          <cell r="N68">
            <v>4.1122809574327792E-3</v>
          </cell>
          <cell r="O68">
            <v>3.2180683229865274E-3</v>
          </cell>
        </row>
        <row r="69">
          <cell r="A69" t="str">
            <v>T-PHEV-STG_S1</v>
          </cell>
          <cell r="B69" t="str">
            <v>VAR_fin</v>
          </cell>
          <cell r="C69" t="str">
            <v>T-ELC-car-PlgSTGin_S1</v>
          </cell>
          <cell r="E69">
            <v>3.3729258057036658E-5</v>
          </cell>
          <cell r="F69">
            <v>5.1371989886393869E-5</v>
          </cell>
          <cell r="G69">
            <v>2.7080404090920813E-4</v>
          </cell>
          <cell r="H69">
            <v>4.7207830340768555E-4</v>
          </cell>
          <cell r="I69">
            <v>3.483984058308574E-4</v>
          </cell>
          <cell r="J69">
            <v>9.8363893335538821E-4</v>
          </cell>
          <cell r="K69">
            <v>9.3385366076495263E-4</v>
          </cell>
          <cell r="L69">
            <v>4.68559591145872E-3</v>
          </cell>
          <cell r="M69">
            <v>4.7228690539067152E-3</v>
          </cell>
          <cell r="N69">
            <v>4.1122809574327792E-3</v>
          </cell>
          <cell r="O69">
            <v>3.2180683229865274E-3</v>
          </cell>
        </row>
        <row r="70">
          <cell r="A70" t="str">
            <v>T-PHEV-STG_S1</v>
          </cell>
          <cell r="B70" t="str">
            <v>VAR_ncap</v>
          </cell>
          <cell r="C70" t="str">
            <v>-</v>
          </cell>
          <cell r="E70">
            <v>1.86970677168322E-3</v>
          </cell>
          <cell r="F70">
            <v>1.89616298599229E-3</v>
          </cell>
          <cell r="G70">
            <v>2.15344609736397E-3</v>
          </cell>
          <cell r="H70">
            <v>1.7880968424334E-3</v>
          </cell>
          <cell r="J70">
            <v>5.9391695696263897E-3</v>
          </cell>
          <cell r="L70">
            <v>2.2984755506288E-2</v>
          </cell>
          <cell r="M70">
            <v>4.3376629872333402E-3</v>
          </cell>
          <cell r="N70">
            <v>3.7683561204599099E-3</v>
          </cell>
          <cell r="O70">
            <v>6.4265362805905699E-3</v>
          </cell>
        </row>
        <row r="71">
          <cell r="A71" t="str">
            <v>T-PHEV-STG_S1</v>
          </cell>
          <cell r="B71" t="str">
            <v>VAR_cap</v>
          </cell>
          <cell r="C71" t="str">
            <v>-</v>
          </cell>
          <cell r="E71">
            <v>1.86970677168322E-3</v>
          </cell>
          <cell r="F71">
            <v>3.7650698307552678E-3</v>
          </cell>
          <cell r="G71">
            <v>5.9166404220333891E-3</v>
          </cell>
          <cell r="H71">
            <v>6.7903488564263152E-3</v>
          </cell>
          <cell r="I71">
            <v>3.9253900271957725E-3</v>
          </cell>
          <cell r="J71">
            <v>7.724253114540499E-3</v>
          </cell>
          <cell r="K71">
            <v>5.936897958484815E-3</v>
          </cell>
          <cell r="L71">
            <v>2.812853827793823E-2</v>
          </cell>
          <cell r="M71">
            <v>2.7313124283141386E-2</v>
          </cell>
          <cell r="N71">
            <v>2.3778454233243779E-2</v>
          </cell>
          <cell r="O71">
            <v>1.4526322405023806E-2</v>
          </cell>
        </row>
        <row r="72">
          <cell r="A72" t="str">
            <v>T-Plg-GSL-mix_S3</v>
          </cell>
          <cell r="B72" t="str">
            <v>VAR_fout</v>
          </cell>
          <cell r="C72" t="str">
            <v>CO2_T</v>
          </cell>
          <cell r="D72">
            <v>6.4579440339373404</v>
          </cell>
          <cell r="E72">
            <v>17.739251861855401</v>
          </cell>
          <cell r="F72">
            <v>131.6625005618163</v>
          </cell>
          <cell r="G72">
            <v>341.47846232658674</v>
          </cell>
          <cell r="H72">
            <v>887.11286503222118</v>
          </cell>
          <cell r="I72">
            <v>562.64190490785461</v>
          </cell>
          <cell r="J72">
            <v>483.46498843953168</v>
          </cell>
          <cell r="K72">
            <v>105.03579428940752</v>
          </cell>
          <cell r="L72">
            <v>63.158022196166861</v>
          </cell>
          <cell r="M72">
            <v>0.1880332409666568</v>
          </cell>
          <cell r="N72">
            <v>0.16109528323863551</v>
          </cell>
          <cell r="O72">
            <v>8.4008440919063801E-2</v>
          </cell>
        </row>
        <row r="73">
          <cell r="A73" t="str">
            <v>T-Plg-GSL-mix_S3</v>
          </cell>
          <cell r="B73" t="str">
            <v>VAR_fout</v>
          </cell>
          <cell r="C73" t="str">
            <v>T-PEVmix-ELC_GSL_S3</v>
          </cell>
          <cell r="D73">
            <v>4.7737729436978467E-2</v>
          </cell>
          <cell r="E73">
            <v>0.13113021750350565</v>
          </cell>
          <cell r="F73">
            <v>0.97326158229091375</v>
          </cell>
          <cell r="G73">
            <v>2.5242408973252215</v>
          </cell>
          <cell r="H73">
            <v>6.557621699479399</v>
          </cell>
          <cell r="I73">
            <v>4.4072973944288787</v>
          </cell>
          <cell r="J73">
            <v>4.0003801732622968</v>
          </cell>
          <cell r="K73">
            <v>0.92173211858157933</v>
          </cell>
          <cell r="L73">
            <v>0.58587531903851364</v>
          </cell>
          <cell r="M73">
            <v>1.8287430317816883E-3</v>
          </cell>
          <cell r="N73">
            <v>1.6367049242838997E-3</v>
          </cell>
          <cell r="O73">
            <v>8.754809329675295E-4</v>
          </cell>
        </row>
        <row r="74">
          <cell r="A74" t="str">
            <v>T-Plg-GSL-mix_S3</v>
          </cell>
          <cell r="B74" t="str">
            <v>VAR_fin</v>
          </cell>
          <cell r="C74" t="str">
            <v>TGSL</v>
          </cell>
          <cell r="D74">
            <v>8.7506016720018051E-2</v>
          </cell>
          <cell r="E74">
            <v>0.240369266420805</v>
          </cell>
          <cell r="F74">
            <v>1.7840447230598426</v>
          </cell>
          <cell r="G74">
            <v>4.6270794353196045</v>
          </cell>
          <cell r="H74">
            <v>12.020499526181869</v>
          </cell>
          <cell r="I74">
            <v>7.6238740502419322</v>
          </cell>
          <cell r="J74">
            <v>6.5510161035166856</v>
          </cell>
          <cell r="K74">
            <v>1.4232492451139245</v>
          </cell>
          <cell r="L74">
            <v>0.85579975875564818</v>
          </cell>
          <cell r="M74">
            <v>2.5478758938571469E-3</v>
          </cell>
          <cell r="N74">
            <v>2.1828629165126785E-3</v>
          </cell>
          <cell r="O74">
            <v>1.1383257577108896E-3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T-ELC-car-PlgSTGAUXout_S2</v>
          </cell>
          <cell r="D75">
            <v>4.29553757040726E-4</v>
          </cell>
          <cell r="E75">
            <v>3.3227138179409079E-4</v>
          </cell>
          <cell r="F75">
            <v>6.3680099368675785E-4</v>
          </cell>
          <cell r="G75">
            <v>9.0920739811490496E-4</v>
          </cell>
          <cell r="H75">
            <v>1.9673712627769364E-3</v>
          </cell>
          <cell r="I75">
            <v>1.2506557252130548E-3</v>
          </cell>
          <cell r="J75">
            <v>1.6190844483807783E-3</v>
          </cell>
          <cell r="K75">
            <v>2.488003982474272E-3</v>
          </cell>
          <cell r="L75">
            <v>2.9215786654719382E-3</v>
          </cell>
          <cell r="M75">
            <v>3.3204576121835493E-3</v>
          </cell>
          <cell r="N75">
            <v>3.2981551173639433E-3</v>
          </cell>
          <cell r="O75">
            <v>4.198243971031794E-3</v>
          </cell>
        </row>
        <row r="76">
          <cell r="A76" t="str">
            <v>T-PHEV-STG_S2</v>
          </cell>
          <cell r="B76" t="str">
            <v>VAR_fout</v>
          </cell>
          <cell r="C76" t="str">
            <v>T-ELC-car-PlgSTGOut_S2</v>
          </cell>
          <cell r="D76">
            <v>4.29553757040726E-4</v>
          </cell>
          <cell r="E76">
            <v>3.3227138179409079E-4</v>
          </cell>
          <cell r="F76">
            <v>6.3680099368675764E-4</v>
          </cell>
          <cell r="G76">
            <v>9.0920739811490485E-4</v>
          </cell>
          <cell r="H76">
            <v>1.9673712627769359E-3</v>
          </cell>
          <cell r="I76">
            <v>1.2506557252130548E-3</v>
          </cell>
          <cell r="J76">
            <v>1.6190844483807778E-3</v>
          </cell>
          <cell r="K76">
            <v>2.488003982474272E-3</v>
          </cell>
          <cell r="L76">
            <v>2.9215786654719373E-3</v>
          </cell>
          <cell r="M76">
            <v>3.3204576121835493E-3</v>
          </cell>
          <cell r="N76">
            <v>3.2981551173639424E-3</v>
          </cell>
          <cell r="O76">
            <v>4.1982439710317931E-3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T-ELC-car-PlgSTGAUXin_S2</v>
          </cell>
          <cell r="D77">
            <v>4.2984776528852951E-4</v>
          </cell>
          <cell r="E77">
            <v>3.3290584103459753E-4</v>
          </cell>
          <cell r="F77">
            <v>6.3797529814850463E-4</v>
          </cell>
          <cell r="G77">
            <v>9.1039613111843247E-4</v>
          </cell>
          <cell r="H77">
            <v>1.968752856755861E-3</v>
          </cell>
          <cell r="I77">
            <v>1.2514343592665257E-3</v>
          </cell>
          <cell r="J77">
            <v>1.6205363985338558E-3</v>
          </cell>
          <cell r="K77">
            <v>2.4888844985159865E-3</v>
          </cell>
          <cell r="L77">
            <v>2.9223065565394148E-3</v>
          </cell>
          <cell r="M77">
            <v>3.3213877162262071E-3</v>
          </cell>
          <cell r="N77">
            <v>3.2986350060798522E-3</v>
          </cell>
          <cell r="O77">
            <v>4.1992786700314668E-3</v>
          </cell>
        </row>
        <row r="78">
          <cell r="A78" t="str">
            <v>T-PHEV-STG_S2</v>
          </cell>
          <cell r="B78" t="str">
            <v>VAR_fin</v>
          </cell>
          <cell r="C78" t="str">
            <v>T-ELC-car-PlgSTGin_S2</v>
          </cell>
          <cell r="D78">
            <v>4.2984776528852951E-4</v>
          </cell>
          <cell r="E78">
            <v>3.3290584103459753E-4</v>
          </cell>
          <cell r="F78">
            <v>6.3797529814850463E-4</v>
          </cell>
          <cell r="G78">
            <v>9.1039613111843247E-4</v>
          </cell>
          <cell r="H78">
            <v>1.968752856755861E-3</v>
          </cell>
          <cell r="I78">
            <v>1.2514343592665257E-3</v>
          </cell>
          <cell r="J78">
            <v>1.6205363985338558E-3</v>
          </cell>
          <cell r="K78">
            <v>2.4888844985159865E-3</v>
          </cell>
          <cell r="L78">
            <v>2.9223065565394148E-3</v>
          </cell>
          <cell r="M78">
            <v>3.3213877162262071E-3</v>
          </cell>
          <cell r="N78">
            <v>3.2986350060798522E-3</v>
          </cell>
          <cell r="O78">
            <v>4.1992786700314668E-3</v>
          </cell>
        </row>
        <row r="79">
          <cell r="A79" t="str">
            <v>T-PHEV-STG_S2</v>
          </cell>
          <cell r="B79" t="str">
            <v>VAR_ncap</v>
          </cell>
          <cell r="C79" t="str">
            <v>-</v>
          </cell>
          <cell r="D79">
            <v>7.9041902949972299E-3</v>
          </cell>
          <cell r="E79">
            <v>7.7315196721996597E-3</v>
          </cell>
          <cell r="F79">
            <v>9.0586748154317092E-3</v>
          </cell>
          <cell r="G79">
            <v>8.0811984536612608E-3</v>
          </cell>
          <cell r="H79">
            <v>6.3471039516685996E-3</v>
          </cell>
          <cell r="I79">
            <v>7.9246194698150193E-3</v>
          </cell>
          <cell r="J79">
            <v>7.3354516743519699E-3</v>
          </cell>
          <cell r="K79">
            <v>1.0614186721172101E-2</v>
          </cell>
          <cell r="L79">
            <v>8.2187926014608993E-3</v>
          </cell>
          <cell r="M79">
            <v>1.00435035053437E-2</v>
          </cell>
          <cell r="N79">
            <v>9.9762736877184403E-3</v>
          </cell>
          <cell r="O79">
            <v>1.6450250863005798E-2</v>
          </cell>
        </row>
        <row r="80">
          <cell r="A80" t="str">
            <v>T-PHEV-STG_S2</v>
          </cell>
          <cell r="B80" t="str">
            <v>VAR_cap</v>
          </cell>
          <cell r="C80" t="str">
            <v>-</v>
          </cell>
          <cell r="D80">
            <v>7.9041902949972299E-3</v>
          </cell>
          <cell r="E80">
            <v>1.563425569602598E-2</v>
          </cell>
          <cell r="F80">
            <v>2.4688732790072266E-2</v>
          </cell>
          <cell r="G80">
            <v>3.2762226783103185E-2</v>
          </cell>
          <cell r="H80">
            <v>2.9478079766860642E-2</v>
          </cell>
          <cell r="I80">
            <v>2.2700637090029216E-2</v>
          </cell>
          <cell r="J80">
            <v>2.1594201120384179E-2</v>
          </cell>
          <cell r="K80">
            <v>2.5862634955276787E-2</v>
          </cell>
          <cell r="L80">
            <v>2.6397480197862914E-2</v>
          </cell>
          <cell r="M80">
            <v>2.8861580054195375E-2</v>
          </cell>
          <cell r="N80">
            <v>2.7495505820167083E-2</v>
          </cell>
          <cell r="O80">
            <v>3.6457670961603204E-2</v>
          </cell>
        </row>
        <row r="81">
          <cell r="A81" t="str">
            <v>T-Plg-GSL-mix_S4</v>
          </cell>
          <cell r="B81" t="str">
            <v>VAR_fout</v>
          </cell>
          <cell r="C81" t="str">
            <v>CO2_T</v>
          </cell>
          <cell r="D81">
            <v>12.8449049718509</v>
          </cell>
          <cell r="E81">
            <v>22.491060126826198</v>
          </cell>
          <cell r="F81">
            <v>21.53091602335175</v>
          </cell>
          <cell r="G81">
            <v>16.210252070210011</v>
          </cell>
          <cell r="H81">
            <v>2.5980593914142722</v>
          </cell>
          <cell r="I81">
            <v>0.15520359708099479</v>
          </cell>
          <cell r="J81">
            <v>8.3329658546158009E-2</v>
          </cell>
          <cell r="K81">
            <v>2.8587667495031201E-2</v>
          </cell>
          <cell r="L81">
            <v>37.096385577973834</v>
          </cell>
          <cell r="M81">
            <v>99.48998419869605</v>
          </cell>
          <cell r="N81">
            <v>90.719605833473281</v>
          </cell>
          <cell r="O81">
            <v>77.278520914195397</v>
          </cell>
        </row>
        <row r="82">
          <cell r="A82" t="str">
            <v>T-Plg-GSL-mix_S4</v>
          </cell>
          <cell r="B82" t="str">
            <v>VAR_fout</v>
          </cell>
          <cell r="C82" t="str">
            <v>T-PEVmix-ELC_GSL_S4</v>
          </cell>
          <cell r="D82">
            <v>9.0463582371567847E-2</v>
          </cell>
          <cell r="E82">
            <v>0.15839913762428012</v>
          </cell>
          <cell r="F82">
            <v>0.15163707318055109</v>
          </cell>
          <cell r="G82">
            <v>0.11416491415319578</v>
          </cell>
          <cell r="H82">
            <v>1.8297508644593934E-2</v>
          </cell>
          <cell r="I82">
            <v>1.1430886433754452E-3</v>
          </cell>
          <cell r="J82">
            <v>6.4498659839600306E-4</v>
          </cell>
          <cell r="K82">
            <v>2.3137626639154371E-4</v>
          </cell>
          <cell r="L82">
            <v>0.32378574458552312</v>
          </cell>
          <cell r="M82">
            <v>0.91833870587687949</v>
          </cell>
          <cell r="N82">
            <v>0.88285661705639917</v>
          </cell>
          <cell r="O82">
            <v>0.75211530956163608</v>
          </cell>
        </row>
        <row r="83">
          <cell r="A83" t="str">
            <v>T-Plg-GSL-mix_S4</v>
          </cell>
          <cell r="B83" t="str">
            <v>VAR_fin</v>
          </cell>
          <cell r="C83" t="str">
            <v>TGSL</v>
          </cell>
          <cell r="D83">
            <v>0.17405020287060913</v>
          </cell>
          <cell r="E83">
            <v>0.30475691228761692</v>
          </cell>
          <cell r="F83">
            <v>0.29174682958471154</v>
          </cell>
          <cell r="G83">
            <v>0.21965111206246635</v>
          </cell>
          <cell r="H83">
            <v>3.5204056794231331E-2</v>
          </cell>
          <cell r="I83">
            <v>2.1030297707451814E-3</v>
          </cell>
          <cell r="J83">
            <v>1.129128164582087E-3</v>
          </cell>
          <cell r="K83">
            <v>3.8736676822535539E-4</v>
          </cell>
          <cell r="L83">
            <v>0.50266105119205684</v>
          </cell>
          <cell r="M83">
            <v>1.3481027669200012</v>
          </cell>
          <cell r="N83">
            <v>1.2292629516730793</v>
          </cell>
          <cell r="O83">
            <v>1.0471344297316436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T-ELC-car-PlgSTGAUXout_S3</v>
          </cell>
          <cell r="E84">
            <v>7.1332659488411346E-2</v>
          </cell>
          <cell r="F84">
            <v>0.29977551542886255</v>
          </cell>
          <cell r="G84">
            <v>1.94574094071903</v>
          </cell>
          <cell r="H84">
            <v>3.925918268383346</v>
          </cell>
          <cell r="I84">
            <v>3.4076390569699382</v>
          </cell>
          <cell r="J84">
            <v>3.7257411317148517</v>
          </cell>
          <cell r="K84">
            <v>1.9115696751362514</v>
          </cell>
          <cell r="L84">
            <v>1.2007659548568483</v>
          </cell>
          <cell r="M84">
            <v>5.6200445280365418E-3</v>
          </cell>
          <cell r="N84">
            <v>5.0146654878402627E-3</v>
          </cell>
          <cell r="O84">
            <v>2.7772834671747348E-3</v>
          </cell>
        </row>
        <row r="85">
          <cell r="A85" t="str">
            <v>T-PHEV-STG_S3</v>
          </cell>
          <cell r="B85" t="str">
            <v>VAR_fout</v>
          </cell>
          <cell r="C85" t="str">
            <v>T-ELC-car-PlgSTGOut_S3</v>
          </cell>
          <cell r="E85">
            <v>7.1332659488411318E-2</v>
          </cell>
          <cell r="F85">
            <v>0.29977551542886249</v>
          </cell>
          <cell r="G85">
            <v>1.9457409407190296</v>
          </cell>
          <cell r="H85">
            <v>3.925918268383346</v>
          </cell>
          <cell r="I85">
            <v>3.4076390569699377</v>
          </cell>
          <cell r="J85">
            <v>3.7257411317148508</v>
          </cell>
          <cell r="K85">
            <v>1.911569675136251</v>
          </cell>
          <cell r="L85">
            <v>1.2007659548568481</v>
          </cell>
          <cell r="M85">
            <v>5.6200445280365418E-3</v>
          </cell>
          <cell r="N85">
            <v>5.0146654878402627E-3</v>
          </cell>
          <cell r="O85">
            <v>2.7772834671747348E-3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T-ELC-car-PlgSTGAUXin_S3</v>
          </cell>
          <cell r="E86">
            <v>7.1340093169723673E-2</v>
          </cell>
          <cell r="F86">
            <v>0.29980666212729323</v>
          </cell>
          <cell r="G86">
            <v>1.9459362775320632</v>
          </cell>
          <cell r="H86">
            <v>3.92631135974819</v>
          </cell>
          <cell r="I86">
            <v>3.4079802050668611</v>
          </cell>
          <cell r="J86">
            <v>3.726114191590848</v>
          </cell>
          <cell r="K86">
            <v>1.9117611153376448</v>
          </cell>
          <cell r="L86">
            <v>1.2008863104376304</v>
          </cell>
          <cell r="M86">
            <v>5.6214847669600844E-3</v>
          </cell>
          <cell r="N86">
            <v>5.0152567083018088E-3</v>
          </cell>
          <cell r="O86">
            <v>2.778885421674203E-3</v>
          </cell>
        </row>
        <row r="87">
          <cell r="A87" t="str">
            <v>T-PHEV-STG_S3</v>
          </cell>
          <cell r="B87" t="str">
            <v>VAR_fin</v>
          </cell>
          <cell r="C87" t="str">
            <v>T-ELC-car-PlgSTGin_S3</v>
          </cell>
          <cell r="E87">
            <v>7.1340093169723673E-2</v>
          </cell>
          <cell r="F87">
            <v>0.29980666212729323</v>
          </cell>
          <cell r="G87">
            <v>1.9459362775320632</v>
          </cell>
          <cell r="H87">
            <v>3.92631135974819</v>
          </cell>
          <cell r="I87">
            <v>3.4079802050668611</v>
          </cell>
          <cell r="J87">
            <v>3.726114191590848</v>
          </cell>
          <cell r="K87">
            <v>1.9117611153376448</v>
          </cell>
          <cell r="L87">
            <v>1.2008863104376304</v>
          </cell>
          <cell r="M87">
            <v>5.6214847669600844E-3</v>
          </cell>
          <cell r="N87">
            <v>5.0152567083018088E-3</v>
          </cell>
          <cell r="O87">
            <v>2.778885421674203E-3</v>
          </cell>
        </row>
        <row r="88">
          <cell r="A88" t="str">
            <v>T-PHEV-STG_S3</v>
          </cell>
          <cell r="B88" t="str">
            <v>VAR_ncap</v>
          </cell>
          <cell r="C88" t="str">
            <v>-</v>
          </cell>
          <cell r="E88">
            <v>2.9464995432850198</v>
          </cell>
          <cell r="F88">
            <v>9.7397739683935107</v>
          </cell>
          <cell r="G88">
            <v>44.900854723420203</v>
          </cell>
          <cell r="H88">
            <v>60.112408147252303</v>
          </cell>
          <cell r="J88">
            <v>35.692467737113397</v>
          </cell>
          <cell r="L88">
            <v>3.5224578301941499E-2</v>
          </cell>
          <cell r="M88">
            <v>7.8041670809671799E-3</v>
          </cell>
          <cell r="N88">
            <v>6.5508260409812098E-3</v>
          </cell>
          <cell r="O88">
            <v>6.2418291226148202E-3</v>
          </cell>
        </row>
        <row r="89">
          <cell r="A89" t="str">
            <v>T-PHEV-STG_S3</v>
          </cell>
          <cell r="B89" t="str">
            <v>VAR_cap</v>
          </cell>
          <cell r="C89" t="str">
            <v>-</v>
          </cell>
          <cell r="E89">
            <v>2.9464995432850198</v>
          </cell>
          <cell r="F89">
            <v>12.684758625353449</v>
          </cell>
          <cell r="G89">
            <v>57.57485909178007</v>
          </cell>
          <cell r="H89">
            <v>102.8496855242701</v>
          </cell>
          <cell r="I89">
            <v>59.669976205255907</v>
          </cell>
          <cell r="J89">
            <v>57.164065195006302</v>
          </cell>
          <cell r="K89">
            <v>25.182884738287399</v>
          </cell>
          <cell r="L89">
            <v>19.953403798850999</v>
          </cell>
          <cell r="M89">
            <v>4.3015260496327618E-2</v>
          </cell>
          <cell r="N89">
            <v>3.8375022272803407E-2</v>
          </cell>
          <cell r="O89">
            <v>2.0588109695128153E-2</v>
          </cell>
        </row>
        <row r="90">
          <cell r="A90" t="str">
            <v>TFLGV-HYBDSL</v>
          </cell>
          <cell r="B90" t="str">
            <v>VAR_fout</v>
          </cell>
          <cell r="C90" t="str">
            <v>CO2_T</v>
          </cell>
          <cell r="E90">
            <v>31.673960329427199</v>
          </cell>
          <cell r="F90">
            <v>144.06807398826001</v>
          </cell>
          <cell r="G90">
            <v>234.52047590402282</v>
          </cell>
          <cell r="H90">
            <v>206.0139832781237</v>
          </cell>
          <cell r="I90">
            <v>4.2564381375763804E-3</v>
          </cell>
        </row>
        <row r="91">
          <cell r="A91" t="str">
            <v>TFLGV-HYBDSL</v>
          </cell>
          <cell r="B91" t="str">
            <v>VAR_fout</v>
          </cell>
          <cell r="C91" t="str">
            <v>TFLGV</v>
          </cell>
          <cell r="E91">
            <v>0.19910415348664617</v>
          </cell>
          <cell r="F91">
            <v>0.90561936737775572</v>
          </cell>
          <cell r="G91">
            <v>1.4742078459564765</v>
          </cell>
          <cell r="H91">
            <v>1.2950145583435064</v>
          </cell>
          <cell r="I91">
            <v>2.6756190366983017E-5</v>
          </cell>
        </row>
        <row r="92">
          <cell r="A92" t="str">
            <v>TFLGV-HYBDSL</v>
          </cell>
          <cell r="B92" t="str">
            <v>VAR_fin</v>
          </cell>
          <cell r="C92" t="str">
            <v>TDSL</v>
          </cell>
          <cell r="E92">
            <v>0.43211405633597827</v>
          </cell>
          <cell r="F92">
            <v>1.9654580353105022</v>
          </cell>
          <cell r="G92">
            <v>3.1994607899593723</v>
          </cell>
          <cell r="H92">
            <v>2.8105591170276121</v>
          </cell>
          <cell r="I92">
            <v>5.8068733118368069E-5</v>
          </cell>
        </row>
        <row r="93">
          <cell r="A93" t="str">
            <v>TFLGV-HYBDSL</v>
          </cell>
          <cell r="B93" t="str">
            <v>VAR_ncap</v>
          </cell>
          <cell r="C93" t="str">
            <v>-</v>
          </cell>
          <cell r="E93">
            <v>1.3878456653662399E-2</v>
          </cell>
          <cell r="F93">
            <v>4.9254138350993897E-2</v>
          </cell>
          <cell r="G93">
            <v>6.7046050137657395E-2</v>
          </cell>
        </row>
        <row r="94">
          <cell r="A94" t="str">
            <v>TFLGV-HYBDSL</v>
          </cell>
          <cell r="B94" t="str">
            <v>VAR_cap</v>
          </cell>
          <cell r="C94" t="str">
            <v>-</v>
          </cell>
          <cell r="E94">
            <v>1.3878456653662399E-2</v>
          </cell>
          <cell r="F94">
            <v>6.3132595004656303E-2</v>
          </cell>
          <cell r="G94">
            <v>0.128339813080945</v>
          </cell>
          <cell r="H94">
            <v>9.2281102489061601E-2</v>
          </cell>
          <cell r="I94">
            <v>2.0605582808988498E-6</v>
          </cell>
        </row>
        <row r="95">
          <cell r="A95" t="str">
            <v>TFHGV-FCLH2O</v>
          </cell>
          <cell r="B95" t="str">
            <v>VAR_fout</v>
          </cell>
          <cell r="C95" t="str">
            <v>TFHGV</v>
          </cell>
          <cell r="D95">
            <v>4.4274097139804209E-4</v>
          </cell>
          <cell r="E95">
            <v>1.4418957579323601E-4</v>
          </cell>
          <cell r="F95">
            <v>1.4309015527729261E-4</v>
          </cell>
          <cell r="G95">
            <v>3.4133092505394883E-6</v>
          </cell>
          <cell r="H95">
            <v>4.4867023994749564E-6</v>
          </cell>
          <cell r="I95">
            <v>4.0346807095936218E-6</v>
          </cell>
          <cell r="J95">
            <v>3.7720765410548079E-6</v>
          </cell>
          <cell r="K95">
            <v>3.5158964884080887E-6</v>
          </cell>
          <cell r="L95">
            <v>3.297770429440166E-6</v>
          </cell>
          <cell r="M95">
            <v>2.675494792852652E-6</v>
          </cell>
          <cell r="N95">
            <v>3.2119658918717459E-6</v>
          </cell>
          <cell r="O95">
            <v>4.3819421374836882E-6</v>
          </cell>
        </row>
        <row r="96">
          <cell r="A96" t="str">
            <v>TFHGV-FCLH2O</v>
          </cell>
          <cell r="B96" t="str">
            <v>VAR_fin</v>
          </cell>
          <cell r="C96" t="str">
            <v>TH2O</v>
          </cell>
          <cell r="D96">
            <v>2.5377977257057512E-3</v>
          </cell>
          <cell r="E96">
            <v>8.2308926283340841E-4</v>
          </cell>
          <cell r="F96">
            <v>8.1656246716235086E-4</v>
          </cell>
          <cell r="G96">
            <v>1.8976099253471299E-5</v>
          </cell>
          <cell r="H96">
            <v>2.3028494128619468E-5</v>
          </cell>
          <cell r="I96">
            <v>2.0217412170299528E-5</v>
          </cell>
          <cell r="J96">
            <v>1.8078043733894607E-5</v>
          </cell>
          <cell r="K96">
            <v>1.6350399356344697E-5</v>
          </cell>
          <cell r="L96">
            <v>1.5064516359410657E-5</v>
          </cell>
          <cell r="M96">
            <v>1.2221904446905066E-5</v>
          </cell>
          <cell r="N96">
            <v>1.467255339911127E-5</v>
          </cell>
          <cell r="O96">
            <v>2.001711169061581E-5</v>
          </cell>
        </row>
        <row r="97">
          <cell r="A97" t="str">
            <v>TFHGV-FCLH2O</v>
          </cell>
          <cell r="B97" t="str">
            <v>VAR_ncap</v>
          </cell>
          <cell r="C97" t="str">
            <v>-</v>
          </cell>
          <cell r="E97">
            <v>5.5120928819531903E-8</v>
          </cell>
          <cell r="F97">
            <v>3.6736128670109397E-8</v>
          </cell>
          <cell r="G97">
            <v>2.88081908180026E-8</v>
          </cell>
          <cell r="H97">
            <v>9.4122867699922603E-8</v>
          </cell>
          <cell r="I97">
            <v>5.7207385406607702E-8</v>
          </cell>
          <cell r="J97">
            <v>6.5744733071881501E-8</v>
          </cell>
          <cell r="K97">
            <v>4.6246684070874703E-8</v>
          </cell>
          <cell r="L97">
            <v>5.22975594517158E-8</v>
          </cell>
          <cell r="M97">
            <v>6.8711132915954895E-8</v>
          </cell>
          <cell r="N97">
            <v>4.8398275117908501E-8</v>
          </cell>
          <cell r="O97">
            <v>7.9047200970138695E-8</v>
          </cell>
        </row>
        <row r="98">
          <cell r="A98" t="str">
            <v>TFHGV-FCLH2O</v>
          </cell>
          <cell r="B98" t="str">
            <v>VAR_cap</v>
          </cell>
          <cell r="C98" t="str">
            <v>-</v>
          </cell>
          <cell r="D98">
            <v>1.023932201193256E-5</v>
          </cell>
          <cell r="E98">
            <v>2.8363756913726357E-6</v>
          </cell>
          <cell r="F98">
            <v>2.8702325495704389E-6</v>
          </cell>
          <cell r="G98">
            <v>1.0992703842912175E-7</v>
          </cell>
          <cell r="H98">
            <v>1.01593825907072E-7</v>
          </cell>
          <cell r="I98">
            <v>9.7422418614288614E-8</v>
          </cell>
          <cell r="J98">
            <v>9.5407391460739195E-8</v>
          </cell>
          <cell r="K98">
            <v>9.0615361013140294E-8</v>
          </cell>
          <cell r="L98">
            <v>8.6136108158808506E-8</v>
          </cell>
          <cell r="M98">
            <v>8.2273695156257294E-8</v>
          </cell>
          <cell r="N98">
            <v>8.2316713697885003E-8</v>
          </cell>
          <cell r="O98">
            <v>1.11709398121682E-7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T-ELC-car-PlgSTGAUXout_S4</v>
          </cell>
          <cell r="E99">
            <v>2.5064411114636382E-4</v>
          </cell>
          <cell r="F99">
            <v>7.1789325111008947E-4</v>
          </cell>
          <cell r="G99">
            <v>8.6180397314260509E-3</v>
          </cell>
          <cell r="H99">
            <v>9.3424242868688761E-3</v>
          </cell>
          <cell r="I99">
            <v>7.2174185413874294E-3</v>
          </cell>
          <cell r="J99">
            <v>6.8460288721072186E-3</v>
          </cell>
          <cell r="K99">
            <v>6.2024311012266221E-3</v>
          </cell>
          <cell r="L99">
            <v>0.65432681138451509</v>
          </cell>
          <cell r="M99">
            <v>1.7055390566549735</v>
          </cell>
          <cell r="N99">
            <v>1.6094424445686601</v>
          </cell>
          <cell r="O99">
            <v>1.4675134062176909</v>
          </cell>
        </row>
        <row r="100">
          <cell r="A100" t="str">
            <v>T-PHEV-STG_S4</v>
          </cell>
          <cell r="B100" t="str">
            <v>VAR_fout</v>
          </cell>
          <cell r="C100" t="str">
            <v>T-ELC-car-PlgSTGOut_S4</v>
          </cell>
          <cell r="E100">
            <v>2.5064411114636382E-4</v>
          </cell>
          <cell r="F100">
            <v>7.1789325111008937E-4</v>
          </cell>
          <cell r="G100">
            <v>8.6180397314260491E-3</v>
          </cell>
          <cell r="H100">
            <v>9.3424242868688744E-3</v>
          </cell>
          <cell r="I100">
            <v>7.2174185413874294E-3</v>
          </cell>
          <cell r="J100">
            <v>6.8460288721072177E-3</v>
          </cell>
          <cell r="K100">
            <v>6.2024311012266213E-3</v>
          </cell>
          <cell r="L100">
            <v>0.65432681138451487</v>
          </cell>
          <cell r="M100">
            <v>1.7055390566549731</v>
          </cell>
          <cell r="N100">
            <v>1.6094424445686601</v>
          </cell>
          <cell r="O100">
            <v>1.4675134062176909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T-ELC-car-PlgSTGAUXin_S4</v>
          </cell>
          <cell r="E101">
            <v>2.5096388881429879E-4</v>
          </cell>
          <cell r="F101">
            <v>7.1916857307537032E-4</v>
          </cell>
          <cell r="G101">
            <v>8.6196470171258158E-3</v>
          </cell>
          <cell r="H101">
            <v>9.3438199563602217E-3</v>
          </cell>
          <cell r="I101">
            <v>7.2185287014764508E-3</v>
          </cell>
          <cell r="J101">
            <v>6.8471577906610327E-3</v>
          </cell>
          <cell r="K101">
            <v>6.2033926804500672E-3</v>
          </cell>
          <cell r="L101">
            <v>0.65439252399244774</v>
          </cell>
          <cell r="M101">
            <v>1.7057106013764671</v>
          </cell>
          <cell r="N101">
            <v>1.6096034967484896</v>
          </cell>
          <cell r="O101">
            <v>1.4676615220632356</v>
          </cell>
        </row>
        <row r="102">
          <cell r="A102" t="str">
            <v>T-PHEV-STG_S4</v>
          </cell>
          <cell r="B102" t="str">
            <v>VAR_fin</v>
          </cell>
          <cell r="C102" t="str">
            <v>T-ELC-car-PlgSTGin_S4</v>
          </cell>
          <cell r="E102">
            <v>2.5096388881429879E-4</v>
          </cell>
          <cell r="F102">
            <v>7.1916857307537032E-4</v>
          </cell>
          <cell r="G102">
            <v>8.6196470171258158E-3</v>
          </cell>
          <cell r="H102">
            <v>9.3438199563602217E-3</v>
          </cell>
          <cell r="I102">
            <v>7.2185287014764508E-3</v>
          </cell>
          <cell r="J102">
            <v>6.8471577906610327E-3</v>
          </cell>
          <cell r="K102">
            <v>6.2033926804500672E-3</v>
          </cell>
          <cell r="L102">
            <v>0.65439252399244774</v>
          </cell>
          <cell r="M102">
            <v>1.7057106013764671</v>
          </cell>
          <cell r="N102">
            <v>1.6096034967484896</v>
          </cell>
          <cell r="O102">
            <v>1.4676615220632356</v>
          </cell>
        </row>
        <row r="103">
          <cell r="A103" t="str">
            <v>T-PHEV-STG_S4</v>
          </cell>
          <cell r="B103" t="str">
            <v>VAR_ncap</v>
          </cell>
          <cell r="C103" t="str">
            <v>-</v>
          </cell>
          <cell r="E103">
            <v>9.24131239919866E-3</v>
          </cell>
          <cell r="F103">
            <v>1.0349164147505399E-2</v>
          </cell>
          <cell r="G103">
            <v>0.17458769066650401</v>
          </cell>
          <cell r="H103">
            <v>1.03930108345639E-2</v>
          </cell>
          <cell r="J103">
            <v>5.9840650328784301E-2</v>
          </cell>
          <cell r="L103">
            <v>12.457480011423501</v>
          </cell>
          <cell r="M103">
            <v>23.224119524471298</v>
          </cell>
          <cell r="N103">
            <v>2.57748225370295</v>
          </cell>
          <cell r="O103">
            <v>4.8720117647052898</v>
          </cell>
        </row>
        <row r="104">
          <cell r="A104" t="str">
            <v>T-PHEV-STG_S4</v>
          </cell>
          <cell r="B104" t="str">
            <v>VAR_cap</v>
          </cell>
          <cell r="C104" t="str">
            <v>-</v>
          </cell>
          <cell r="E104">
            <v>9.24131239919866E-3</v>
          </cell>
          <cell r="F104">
            <v>1.9589018776884376E-2</v>
          </cell>
          <cell r="G104">
            <v>0.19417199709134036</v>
          </cell>
          <cell r="H104">
            <v>0.20004184663444569</v>
          </cell>
          <cell r="I104">
            <v>0.15375163564238845</v>
          </cell>
          <cell r="J104">
            <v>7.021303918427578E-2</v>
          </cell>
          <cell r="K104">
            <v>5.9815407186165896E-2</v>
          </cell>
          <cell r="L104">
            <v>12.509296312456431</v>
          </cell>
          <cell r="M104">
            <v>35.646356763038931</v>
          </cell>
          <cell r="N104">
            <v>34.241675859117436</v>
          </cell>
          <cell r="O104">
            <v>30.673566874146989</v>
          </cell>
        </row>
        <row r="105">
          <cell r="A105" t="str">
            <v>TFLGV-ICEGSLExt</v>
          </cell>
          <cell r="B105" t="str">
            <v>VAR_fout</v>
          </cell>
          <cell r="C105" t="str">
            <v>CO2_T</v>
          </cell>
          <cell r="D105">
            <v>53.203873544111801</v>
          </cell>
          <cell r="E105">
            <v>105.85242399865</v>
          </cell>
          <cell r="F105">
            <v>39.991766642529598</v>
          </cell>
          <cell r="G105">
            <v>19.989353292391499</v>
          </cell>
        </row>
        <row r="106">
          <cell r="A106" t="str">
            <v>TFLGV-ICEGSLExt</v>
          </cell>
          <cell r="B106" t="str">
            <v>VAR_fout</v>
          </cell>
          <cell r="C106" t="str">
            <v>TFLGV</v>
          </cell>
          <cell r="D106">
            <v>0.20011523655102473</v>
          </cell>
          <cell r="E106">
            <v>0.40185243463583425</v>
          </cell>
          <cell r="F106">
            <v>0.15392547412221774</v>
          </cell>
          <cell r="G106">
            <v>7.6937603442998367E-2</v>
          </cell>
        </row>
        <row r="107">
          <cell r="A107" t="str">
            <v>TFLGV-ICEGSLExt</v>
          </cell>
          <cell r="B107" t="str">
            <v>VAR_fin</v>
          </cell>
          <cell r="C107" t="str">
            <v>TGSL</v>
          </cell>
          <cell r="D107">
            <v>0.72091969571967141</v>
          </cell>
          <cell r="E107">
            <v>1.4343146883285847</v>
          </cell>
          <cell r="F107">
            <v>0.54189385694484615</v>
          </cell>
          <cell r="G107">
            <v>0.2708584456963618</v>
          </cell>
        </row>
        <row r="108">
          <cell r="A108" t="str">
            <v>TFLGV-ICEGSLExt</v>
          </cell>
          <cell r="B108" t="str">
            <v>VAR_cap</v>
          </cell>
          <cell r="C108" t="str">
            <v>-</v>
          </cell>
          <cell r="D108">
            <v>3.9825566836929317E-2</v>
          </cell>
          <cell r="E108">
            <v>3.98250666666667E-2</v>
          </cell>
          <cell r="F108">
            <v>3.0634666666666699E-2</v>
          </cell>
          <cell r="G108">
            <v>1.5317333333333299E-2</v>
          </cell>
        </row>
        <row r="109">
          <cell r="A109" t="str">
            <v>TFRLFELCEXT</v>
          </cell>
          <cell r="B109" t="str">
            <v>VAR_fout</v>
          </cell>
          <cell r="C109" t="str">
            <v>TFRLF</v>
          </cell>
          <cell r="D109">
            <v>2.5094612068618204E-2</v>
          </cell>
          <cell r="E109">
            <v>2.7688241819868301E-2</v>
          </cell>
          <cell r="F109">
            <v>2.9171839318514654E-2</v>
          </cell>
          <cell r="G109">
            <v>3.1644568196287151E-2</v>
          </cell>
          <cell r="H109">
            <v>3.3098540857171697E-2</v>
          </cell>
          <cell r="I109">
            <v>3.3879912052936625E-2</v>
          </cell>
          <cell r="J109">
            <v>3.5151047179967872E-2</v>
          </cell>
          <cell r="K109">
            <v>3.6422255658316874E-2</v>
          </cell>
          <cell r="L109">
            <v>3.6999863867232981E-2</v>
          </cell>
          <cell r="M109">
            <v>3.7874126508465618E-2</v>
          </cell>
          <cell r="N109">
            <v>3.8123445767256882E-2</v>
          </cell>
          <cell r="O109">
            <v>3.8616036387581668E-2</v>
          </cell>
        </row>
        <row r="110">
          <cell r="A110" t="str">
            <v>TFRLFELCEXT</v>
          </cell>
          <cell r="B110" t="str">
            <v>VAR_fin</v>
          </cell>
          <cell r="C110" t="str">
            <v>TELC</v>
          </cell>
          <cell r="D110">
            <v>1.502308648535259</v>
          </cell>
          <cell r="E110">
            <v>1.6575783293634421</v>
          </cell>
          <cell r="F110">
            <v>1.7463950581125154</v>
          </cell>
          <cell r="G110">
            <v>1.8944269132534843</v>
          </cell>
          <cell r="H110">
            <v>1.9814701278370752</v>
          </cell>
          <cell r="I110">
            <v>2.0282475277787113</v>
          </cell>
          <cell r="J110">
            <v>2.1043450298869053</v>
          </cell>
          <cell r="K110">
            <v>2.1804469232293133</v>
          </cell>
          <cell r="L110">
            <v>2.2150258920273509</v>
          </cell>
          <cell r="M110">
            <v>2.2673643112634694</v>
          </cell>
          <cell r="N110">
            <v>2.2822900043845396</v>
          </cell>
          <cell r="O110">
            <v>2.3117793285102826</v>
          </cell>
        </row>
        <row r="111">
          <cell r="A111" t="str">
            <v>TFRLFELCEXT</v>
          </cell>
          <cell r="B111" t="str">
            <v>VAR_ncap</v>
          </cell>
          <cell r="C111" t="str">
            <v>-</v>
          </cell>
          <cell r="D111">
            <v>4.5441078042523802E-8</v>
          </cell>
          <cell r="E111">
            <v>2.39405348027309E-4</v>
          </cell>
          <cell r="F111">
            <v>1.3696271378644799E-4</v>
          </cell>
          <cell r="G111">
            <v>2.2826759937397801E-4</v>
          </cell>
          <cell r="H111">
            <v>1.3423451844613799E-4</v>
          </cell>
          <cell r="I111">
            <v>7.2132823809130104E-5</v>
          </cell>
          <cell r="J111">
            <v>1.17346872249928E-4</v>
          </cell>
          <cell r="K111">
            <v>1.72053957413957E-3</v>
          </cell>
          <cell r="L111">
            <v>1.1628865067389799E-3</v>
          </cell>
          <cell r="M111">
            <v>2.8932275598802398E-4</v>
          </cell>
          <cell r="N111">
            <v>1.4476179720608799E-4</v>
          </cell>
          <cell r="O111">
            <v>1.3011633691839E-4</v>
          </cell>
        </row>
        <row r="112">
          <cell r="A112" t="str">
            <v>TFRLFELCEXT</v>
          </cell>
          <cell r="B112" t="str">
            <v>VAR_cap</v>
          </cell>
          <cell r="C112" t="str">
            <v>-</v>
          </cell>
          <cell r="D112">
            <v>2.3167099287612221E-3</v>
          </cell>
          <cell r="E112">
            <v>2.5561152767885308E-3</v>
          </cell>
          <cell r="F112">
            <v>2.6930779905749787E-3</v>
          </cell>
          <cell r="G112">
            <v>2.921345589948957E-3</v>
          </cell>
          <cell r="H112">
            <v>3.0555801083950946E-3</v>
          </cell>
          <cell r="I112">
            <v>3.1277129322042248E-3</v>
          </cell>
          <cell r="J112">
            <v>3.245059804454152E-3</v>
          </cell>
          <cell r="K112">
            <v>3.3624315852650568E-3</v>
          </cell>
          <cell r="L112">
            <v>3.4157394265732499E-3</v>
          </cell>
          <cell r="M112">
            <v>3.4964630513717701E-3</v>
          </cell>
          <cell r="N112">
            <v>3.51947381482107E-3</v>
          </cell>
          <cell r="O112">
            <v>3.56497384324098E-3</v>
          </cell>
        </row>
        <row r="113">
          <cell r="A113" t="str">
            <v>TFLGV-ICEDSLExt</v>
          </cell>
          <cell r="B113" t="str">
            <v>VAR_fout</v>
          </cell>
          <cell r="C113" t="str">
            <v>CO2_T</v>
          </cell>
          <cell r="D113">
            <v>812.09399629466498</v>
          </cell>
          <cell r="E113">
            <v>570.67355976138504</v>
          </cell>
          <cell r="F113">
            <v>399.5508668375</v>
          </cell>
          <cell r="G113">
            <v>199.76539780603801</v>
          </cell>
        </row>
        <row r="114">
          <cell r="A114" t="str">
            <v>TFLGV-ICEDSLExt</v>
          </cell>
          <cell r="B114" t="str">
            <v>VAR_fout</v>
          </cell>
          <cell r="C114" t="str">
            <v>TFLGV</v>
          </cell>
          <cell r="D114">
            <v>2.8698785419717856</v>
          </cell>
          <cell r="E114">
            <v>2.0860139928496246</v>
          </cell>
          <cell r="F114">
            <v>1.5332761928511291</v>
          </cell>
          <cell r="G114">
            <v>0.76659958476827506</v>
          </cell>
        </row>
        <row r="115">
          <cell r="A115" t="str">
            <v>TFLGV-ICEDSLExt</v>
          </cell>
          <cell r="B115" t="str">
            <v>VAR_fin</v>
          </cell>
          <cell r="C115" t="str">
            <v>TDSL</v>
          </cell>
          <cell r="D115">
            <v>11.079044969913582</v>
          </cell>
          <cell r="E115">
            <v>7.7854510199370379</v>
          </cell>
          <cell r="F115">
            <v>5.4508985925989144</v>
          </cell>
          <cell r="G115">
            <v>2.7253123848026912</v>
          </cell>
        </row>
        <row r="116">
          <cell r="A116" t="str">
            <v>TFLGV-ICEDSLExt</v>
          </cell>
          <cell r="B116" t="str">
            <v>VAR_cap</v>
          </cell>
          <cell r="C116" t="str">
            <v>-</v>
          </cell>
          <cell r="D116">
            <v>0.228688940762967</v>
          </cell>
          <cell r="E116">
            <v>0.19846059999999999</v>
          </cell>
          <cell r="F116">
            <v>0.15266199999999999</v>
          </cell>
          <cell r="G116">
            <v>7.6330999999999996E-2</v>
          </cell>
        </row>
        <row r="117">
          <cell r="A117" t="str">
            <v>T_C-ICE-NGA-S1</v>
          </cell>
          <cell r="B117" t="str">
            <v>VAR_fout</v>
          </cell>
          <cell r="C117" t="str">
            <v>CO2_T</v>
          </cell>
          <cell r="D117">
            <v>0.20763170440603843</v>
          </cell>
          <cell r="E117">
            <v>0.10281043525608505</v>
          </cell>
          <cell r="F117">
            <v>9.9104103491543569E-2</v>
          </cell>
          <cell r="G117">
            <v>6.2553123281611899E-3</v>
          </cell>
          <cell r="H117">
            <v>1.16926034380857E-3</v>
          </cell>
        </row>
        <row r="118">
          <cell r="A118" t="str">
            <v>T_C-ICE-NGA-S1</v>
          </cell>
          <cell r="B118" t="str">
            <v>VAR_fout</v>
          </cell>
          <cell r="C118" t="str">
            <v>TPCAR</v>
          </cell>
          <cell r="D118">
            <v>2.265388842366628E-3</v>
          </cell>
          <cell r="E118">
            <v>1.1792973765291871E-3</v>
          </cell>
          <cell r="F118">
            <v>1.1347580272504782E-3</v>
          </cell>
          <cell r="G118">
            <v>7.0372263691813403E-5</v>
          </cell>
          <cell r="H118">
            <v>1.3154178867846461E-5</v>
          </cell>
        </row>
        <row r="119">
          <cell r="A119" t="str">
            <v>T_C-ICE-NGA-S1</v>
          </cell>
          <cell r="B119" t="str">
            <v>VAR_fin</v>
          </cell>
          <cell r="C119" t="str">
            <v>TNGA</v>
          </cell>
          <cell r="D119">
            <v>3.6814131986886356E-3</v>
          </cell>
          <cell r="E119">
            <v>1.8228800577320032E-3</v>
          </cell>
          <cell r="F119">
            <v>1.7571649555238218E-3</v>
          </cell>
          <cell r="G119">
            <v>1.1090979305250332E-4</v>
          </cell>
          <cell r="H119">
            <v>2.0731566379584653E-5</v>
          </cell>
        </row>
        <row r="120">
          <cell r="A120" t="str">
            <v>T_C-ICE-NGA-S1</v>
          </cell>
          <cell r="B120" t="str">
            <v>VAR_ncap</v>
          </cell>
          <cell r="C120" t="str">
            <v>-</v>
          </cell>
          <cell r="E120">
            <v>1.2560520096193901E-6</v>
          </cell>
          <cell r="F120">
            <v>1.2292340652155699E-6</v>
          </cell>
        </row>
        <row r="121">
          <cell r="A121" t="str">
            <v>T_C-ICE-NGA-S1</v>
          </cell>
          <cell r="B121" t="str">
            <v>VAR_cap</v>
          </cell>
          <cell r="C121" t="str">
            <v>-</v>
          </cell>
          <cell r="D121">
            <v>2.5629355550414398E-4</v>
          </cell>
          <cell r="E121">
            <v>1.686076478951185E-4</v>
          </cell>
          <cell r="F121">
            <v>1.6872067165923021E-4</v>
          </cell>
          <cell r="G121">
            <v>1.0390860386784727E-5</v>
          </cell>
          <cell r="H121">
            <v>1.8429755699289198E-6</v>
          </cell>
          <cell r="I121">
            <v>8.0244606966209995E-9</v>
          </cell>
        </row>
        <row r="122">
          <cell r="A122" t="str">
            <v>D-T-ELC-car</v>
          </cell>
          <cell r="B122" t="str">
            <v>VAR_fout</v>
          </cell>
          <cell r="C122" t="str">
            <v>T-ELC-car</v>
          </cell>
          <cell r="D122">
            <v>0.73774974526955528</v>
          </cell>
          <cell r="E122">
            <v>1.6377863600015035</v>
          </cell>
          <cell r="F122">
            <v>4.3106767473209011</v>
          </cell>
          <cell r="G122">
            <v>18.343143091521387</v>
          </cell>
          <cell r="H122">
            <v>32.734148277549352</v>
          </cell>
          <cell r="I122">
            <v>37.561732602955196</v>
          </cell>
          <cell r="J122">
            <v>36.670481878446736</v>
          </cell>
          <cell r="K122">
            <v>37.418767879201944</v>
          </cell>
          <cell r="L122">
            <v>35.765889247211867</v>
          </cell>
          <cell r="M122">
            <v>34.173646443960848</v>
          </cell>
          <cell r="N122">
            <v>32.822112629061223</v>
          </cell>
          <cell r="O122">
            <v>32.713696365595986</v>
          </cell>
        </row>
        <row r="123">
          <cell r="A123" t="str">
            <v>D-T-ELC-car</v>
          </cell>
          <cell r="B123" t="str">
            <v>VAR_fin</v>
          </cell>
          <cell r="C123" t="str">
            <v>TELC</v>
          </cell>
          <cell r="D123">
            <v>0.73774974526955528</v>
          </cell>
          <cell r="E123">
            <v>1.6377863600015035</v>
          </cell>
          <cell r="F123">
            <v>4.3106767473209011</v>
          </cell>
          <cell r="G123">
            <v>18.343143091521387</v>
          </cell>
          <cell r="H123">
            <v>32.734148277549352</v>
          </cell>
          <cell r="I123">
            <v>37.561732602955196</v>
          </cell>
          <cell r="J123">
            <v>36.670481878446736</v>
          </cell>
          <cell r="K123">
            <v>37.418767879201944</v>
          </cell>
          <cell r="L123">
            <v>35.765889247211867</v>
          </cell>
          <cell r="M123">
            <v>34.173646443960848</v>
          </cell>
          <cell r="N123">
            <v>32.822112629061223</v>
          </cell>
          <cell r="O123">
            <v>32.713696365595986</v>
          </cell>
        </row>
        <row r="124">
          <cell r="A124" t="str">
            <v>D-T-ELC-car</v>
          </cell>
          <cell r="B124" t="str">
            <v>VAR_ncap</v>
          </cell>
          <cell r="C124" t="str">
            <v>-</v>
          </cell>
          <cell r="D124">
            <v>7.7782873858999794E-8</v>
          </cell>
          <cell r="E124">
            <v>8.3271594887177295E-8</v>
          </cell>
          <cell r="F124">
            <v>0.98014860934917303</v>
          </cell>
          <cell r="G124">
            <v>9.1356567181528305</v>
          </cell>
          <cell r="H124">
            <v>14.621928472226699</v>
          </cell>
          <cell r="I124">
            <v>10.831541800084301</v>
          </cell>
          <cell r="J124">
            <v>9.0758445230186506</v>
          </cell>
          <cell r="K124">
            <v>19.966048221182099</v>
          </cell>
          <cell r="L124">
            <v>12.5001074973359</v>
          </cell>
          <cell r="M124">
            <v>10.4652640962383</v>
          </cell>
          <cell r="N124">
            <v>22.479382350855001</v>
          </cell>
          <cell r="O124">
            <v>13.373637154350501</v>
          </cell>
        </row>
        <row r="125">
          <cell r="A125" t="str">
            <v>D-T-ELC-car</v>
          </cell>
          <cell r="B125" t="str">
            <v>VAR_cap</v>
          </cell>
          <cell r="C125" t="str">
            <v>-</v>
          </cell>
          <cell r="D125">
            <v>1.2762580348409238</v>
          </cell>
          <cell r="E125">
            <v>1.2762581181125185</v>
          </cell>
          <cell r="F125">
            <v>2.2564067274616919</v>
          </cell>
          <cell r="G125">
            <v>11.39206344561455</v>
          </cell>
          <cell r="H125">
            <v>25.068711601463406</v>
          </cell>
          <cell r="I125">
            <v>33.0569251980179</v>
          </cell>
          <cell r="J125">
            <v>34.529314795329597</v>
          </cell>
          <cell r="K125">
            <v>39.873434544285097</v>
          </cell>
          <cell r="L125">
            <v>42.0038028999357</v>
          </cell>
          <cell r="M125">
            <v>42.931419814756303</v>
          </cell>
          <cell r="N125">
            <v>45.018473597858197</v>
          </cell>
          <cell r="O125">
            <v>46.318283601443802</v>
          </cell>
        </row>
        <row r="126">
          <cell r="A126" t="str">
            <v>T_C-ICE-NGA-S2</v>
          </cell>
          <cell r="B126" t="str">
            <v>VAR_fout</v>
          </cell>
          <cell r="C126" t="str">
            <v>CO2_T</v>
          </cell>
          <cell r="D126">
            <v>3.162341719515843</v>
          </cell>
          <cell r="E126">
            <v>3.0801495219727992</v>
          </cell>
          <cell r="F126">
            <v>3.3724717052121327</v>
          </cell>
        </row>
        <row r="127">
          <cell r="A127" t="str">
            <v>T_C-ICE-NGA-S2</v>
          </cell>
          <cell r="B127" t="str">
            <v>VAR_fout</v>
          </cell>
          <cell r="C127" t="str">
            <v>TPCAR</v>
          </cell>
          <cell r="D127">
            <v>3.5402598609986749E-2</v>
          </cell>
          <cell r="E127">
            <v>3.4437354981985802E-2</v>
          </cell>
          <cell r="F127">
            <v>3.6935565255074021E-2</v>
          </cell>
        </row>
        <row r="128">
          <cell r="A128" t="str">
            <v>T_C-ICE-NGA-S2</v>
          </cell>
          <cell r="B128" t="str">
            <v>VAR_fin</v>
          </cell>
          <cell r="C128" t="str">
            <v>TNGA</v>
          </cell>
          <cell r="D128">
            <v>5.6069888643897996E-2</v>
          </cell>
          <cell r="E128">
            <v>5.4612580176822523E-2</v>
          </cell>
          <cell r="F128">
            <v>5.9795597610144198E-2</v>
          </cell>
        </row>
        <row r="129">
          <cell r="A129" t="str">
            <v>T_C-ICE-NGA-S2</v>
          </cell>
          <cell r="B129" t="str">
            <v>VAR_ncap</v>
          </cell>
          <cell r="C129" t="str">
            <v>-</v>
          </cell>
          <cell r="E129">
            <v>6.8503155434880998E-7</v>
          </cell>
          <cell r="F129">
            <v>5.7264772411846098E-7</v>
          </cell>
        </row>
        <row r="130">
          <cell r="A130" t="str">
            <v>T_C-ICE-NGA-S2</v>
          </cell>
          <cell r="B130" t="str">
            <v>VAR_cap</v>
          </cell>
          <cell r="C130" t="str">
            <v>-</v>
          </cell>
          <cell r="D130">
            <v>2.6902364593150698E-3</v>
          </cell>
          <cell r="E130">
            <v>2.8427844645328155E-3</v>
          </cell>
          <cell r="F130">
            <v>2.8043850260257614E-3</v>
          </cell>
          <cell r="G130">
            <v>8.8784669980551678E-9</v>
          </cell>
          <cell r="H130">
            <v>6.3409188065445977E-9</v>
          </cell>
          <cell r="I130">
            <v>9.6448057205609743E-10</v>
          </cell>
        </row>
        <row r="131">
          <cell r="A131" t="str">
            <v>TFLGV-ICEDSL</v>
          </cell>
          <cell r="B131" t="str">
            <v>VAR_fout</v>
          </cell>
          <cell r="C131" t="str">
            <v>CO2_T</v>
          </cell>
          <cell r="D131">
            <v>326.1594011575537</v>
          </cell>
          <cell r="E131">
            <v>384.71569399620449</v>
          </cell>
          <cell r="F131">
            <v>373.92232764508481</v>
          </cell>
          <cell r="G131">
            <v>152.60622227878383</v>
          </cell>
          <cell r="H131">
            <v>8.2015428707718607E-2</v>
          </cell>
          <cell r="I131">
            <v>4.9155241928109904E-3</v>
          </cell>
        </row>
        <row r="132">
          <cell r="A132" t="str">
            <v>TFLGV-ICEDSL</v>
          </cell>
          <cell r="B132" t="str">
            <v>VAR_fout</v>
          </cell>
          <cell r="C132" t="str">
            <v>TFLGV</v>
          </cell>
          <cell r="D132">
            <v>1.5222901067958561</v>
          </cell>
          <cell r="E132">
            <v>1.7955910294813862</v>
          </cell>
          <cell r="F132">
            <v>1.7452149411116489</v>
          </cell>
          <cell r="G132">
            <v>0.71226198474120539</v>
          </cell>
          <cell r="H132">
            <v>3.8279220308621632E-4</v>
          </cell>
          <cell r="I132">
            <v>2.2942321520933929E-5</v>
          </cell>
        </row>
        <row r="133">
          <cell r="A133" t="str">
            <v>TFLGV-ICEDSL</v>
          </cell>
          <cell r="B133" t="str">
            <v>VAR_fin</v>
          </cell>
          <cell r="C133" t="str">
            <v>TDSL</v>
          </cell>
          <cell r="D133">
            <v>4.44965076613307</v>
          </cell>
          <cell r="E133">
            <v>5.2485087857599506</v>
          </cell>
          <cell r="F133">
            <v>5.1012595858811043</v>
          </cell>
          <cell r="G133">
            <v>2.0819402766546213</v>
          </cell>
          <cell r="H133">
            <v>1.1189008009238552E-3</v>
          </cell>
          <cell r="I133">
            <v>6.706035733712129E-5</v>
          </cell>
        </row>
        <row r="134">
          <cell r="A134" t="str">
            <v>TFLGV-ICEDSL</v>
          </cell>
          <cell r="B134" t="str">
            <v>VAR_ncap</v>
          </cell>
          <cell r="C134" t="str">
            <v>-</v>
          </cell>
          <cell r="E134">
            <v>5.5973971573552403E-6</v>
          </cell>
          <cell r="F134">
            <v>3.3740360434300698E-5</v>
          </cell>
          <cell r="G134">
            <v>1.5872618446434001E-5</v>
          </cell>
        </row>
        <row r="135">
          <cell r="A135" t="str">
            <v>TFLGV-ICEDSL</v>
          </cell>
          <cell r="B135" t="str">
            <v>VAR_cap</v>
          </cell>
          <cell r="C135" t="str">
            <v>-</v>
          </cell>
          <cell r="D135">
            <v>0.106169</v>
          </cell>
          <cell r="E135">
            <v>0.12516159739715735</v>
          </cell>
          <cell r="F135">
            <v>0.12519533775759165</v>
          </cell>
          <cell r="G135">
            <v>7.0897371492290459E-2</v>
          </cell>
          <cell r="H135">
            <v>3.3159282885619001E-5</v>
          </cell>
          <cell r="I135">
            <v>1.7899544839459401E-6</v>
          </cell>
        </row>
        <row r="136">
          <cell r="A136" t="str">
            <v>T_C-ICE-NGA-S3</v>
          </cell>
          <cell r="B136" t="str">
            <v>VAR_fout</v>
          </cell>
          <cell r="C136" t="str">
            <v>CO2_T</v>
          </cell>
          <cell r="D136">
            <v>0.2488888885610811</v>
          </cell>
          <cell r="E136">
            <v>0.24495565537047487</v>
          </cell>
          <cell r="F136">
            <v>0.27088118693704266</v>
          </cell>
          <cell r="G136">
            <v>2.1004057359329701E-2</v>
          </cell>
          <cell r="H136">
            <v>3.42802948059807E-3</v>
          </cell>
        </row>
        <row r="137">
          <cell r="A137" t="str">
            <v>T_C-ICE-NGA-S3</v>
          </cell>
          <cell r="B137" t="str">
            <v>VAR_fout</v>
          </cell>
          <cell r="C137" t="str">
            <v>TPCAR</v>
          </cell>
          <cell r="D137">
            <v>2.0643576822016612E-3</v>
          </cell>
          <cell r="E137">
            <v>2.0568661068757822E-3</v>
          </cell>
          <cell r="F137">
            <v>2.2649220952374212E-3</v>
          </cell>
          <cell r="G137">
            <v>1.8121147525696252E-4</v>
          </cell>
          <cell r="H137">
            <v>2.9575156303199046E-5</v>
          </cell>
        </row>
        <row r="138">
          <cell r="A138" t="str">
            <v>T_C-ICE-NGA-S3</v>
          </cell>
          <cell r="B138" t="str">
            <v>VAR_fin</v>
          </cell>
          <cell r="C138" t="str">
            <v>TNGA</v>
          </cell>
          <cell r="D138">
            <v>4.4129235560475362E-3</v>
          </cell>
          <cell r="E138">
            <v>4.3431853789091274E-3</v>
          </cell>
          <cell r="F138">
            <v>4.8028579244156532E-3</v>
          </cell>
          <cell r="G138">
            <v>3.7241236452712298E-4</v>
          </cell>
          <cell r="H138">
            <v>6.0780664549611199E-5</v>
          </cell>
        </row>
        <row r="139">
          <cell r="A139" t="str">
            <v>T_C-ICE-NGA-S3</v>
          </cell>
          <cell r="B139" t="str">
            <v>VAR_ncap</v>
          </cell>
          <cell r="C139" t="str">
            <v>-</v>
          </cell>
          <cell r="E139">
            <v>8.2238099904781401E-7</v>
          </cell>
          <cell r="F139">
            <v>5.03846766153595E-7</v>
          </cell>
        </row>
        <row r="140">
          <cell r="A140" t="str">
            <v>T_C-ICE-NGA-S3</v>
          </cell>
          <cell r="B140" t="str">
            <v>VAR_cap</v>
          </cell>
          <cell r="C140" t="str">
            <v>-</v>
          </cell>
          <cell r="D140">
            <v>1.5112174236928E-4</v>
          </cell>
          <cell r="E140">
            <v>1.5924221784645534E-4</v>
          </cell>
          <cell r="F140">
            <v>1.5810937609686386E-4</v>
          </cell>
          <cell r="G140">
            <v>1.2695461555597832E-5</v>
          </cell>
          <cell r="H140">
            <v>2.2267953485900254E-6</v>
          </cell>
          <cell r="I140">
            <v>1.1380138406333958E-9</v>
          </cell>
        </row>
        <row r="141">
          <cell r="A141" t="str">
            <v>T_C-ICE-NGA-S4</v>
          </cell>
          <cell r="B141" t="str">
            <v>VAR_fout</v>
          </cell>
          <cell r="C141" t="str">
            <v>CO2_T</v>
          </cell>
          <cell r="D141">
            <v>2.7294629416873555</v>
          </cell>
          <cell r="E141">
            <v>2.6589401393056531</v>
          </cell>
          <cell r="F141">
            <v>2.473878500753377</v>
          </cell>
        </row>
        <row r="142">
          <cell r="A142" t="str">
            <v>T_C-ICE-NGA-S4</v>
          </cell>
          <cell r="B142" t="str">
            <v>VAR_fout</v>
          </cell>
          <cell r="C142" t="str">
            <v>TPCAR</v>
          </cell>
          <cell r="D142">
            <v>3.3038442253719838E-2</v>
          </cell>
          <cell r="E142">
            <v>3.2173427986011638E-2</v>
          </cell>
          <cell r="F142">
            <v>2.9930220935803407E-2</v>
          </cell>
        </row>
        <row r="143">
          <cell r="A143" t="str">
            <v>T_C-ICE-NGA-S4</v>
          </cell>
          <cell r="B143" t="str">
            <v>VAR_fin</v>
          </cell>
          <cell r="C143" t="str">
            <v>TNGA</v>
          </cell>
          <cell r="D143">
            <v>4.8394733008641E-2</v>
          </cell>
          <cell r="E143">
            <v>4.7144328711093239E-2</v>
          </cell>
          <cell r="F143">
            <v>4.3863093984989006E-2</v>
          </cell>
        </row>
        <row r="144">
          <cell r="A144" t="str">
            <v>T_C-ICE-NGA-S4</v>
          </cell>
          <cell r="B144" t="str">
            <v>VAR_ncap</v>
          </cell>
          <cell r="C144" t="str">
            <v>-</v>
          </cell>
          <cell r="E144">
            <v>8.4954784648724501E-7</v>
          </cell>
          <cell r="F144">
            <v>6.17134407792477E-7</v>
          </cell>
        </row>
        <row r="145">
          <cell r="A145" t="str">
            <v>T_C-ICE-NGA-S4</v>
          </cell>
          <cell r="B145" t="str">
            <v>VAR_cap</v>
          </cell>
          <cell r="C145" t="str">
            <v>-</v>
          </cell>
          <cell r="D145">
            <v>2.6074482428115001E-3</v>
          </cell>
          <cell r="E145">
            <v>2.5344641217111435E-3</v>
          </cell>
          <cell r="F145">
            <v>2.3591067705352733E-3</v>
          </cell>
          <cell r="G145">
            <v>5.7416122661423791E-9</v>
          </cell>
          <cell r="H145">
            <v>5.4534718490714153E-9</v>
          </cell>
          <cell r="I145">
            <v>1.0689599046755954E-9</v>
          </cell>
        </row>
        <row r="146">
          <cell r="A146" t="str">
            <v>T_C-MHY-GSL-S1</v>
          </cell>
          <cell r="B146" t="str">
            <v>VAR_fout</v>
          </cell>
          <cell r="C146" t="str">
            <v>CO2_T</v>
          </cell>
          <cell r="E146">
            <v>1.1084164132505301E-2</v>
          </cell>
          <cell r="F146">
            <v>4.3435212083779935E-2</v>
          </cell>
          <cell r="G146">
            <v>5.2570296176250142E-2</v>
          </cell>
          <cell r="H146">
            <v>3.7076837190629278E-2</v>
          </cell>
          <cell r="I146">
            <v>1.129886286097909E-2</v>
          </cell>
        </row>
        <row r="147">
          <cell r="A147" t="str">
            <v>T_C-MHY-GSL-S1</v>
          </cell>
          <cell r="B147" t="str">
            <v>VAR_fout</v>
          </cell>
          <cell r="C147" t="str">
            <v>TPCAR</v>
          </cell>
          <cell r="E147">
            <v>7.7855931279285085E-5</v>
          </cell>
          <cell r="F147">
            <v>3.2119581560080052E-4</v>
          </cell>
          <cell r="G147">
            <v>4.0227448494659708E-4</v>
          </cell>
          <cell r="H147">
            <v>2.8623139181675034E-4</v>
          </cell>
          <cell r="I147">
            <v>9.043729723476805E-5</v>
          </cell>
        </row>
        <row r="148">
          <cell r="A148" t="str">
            <v>T_C-MHY-GSL-S1</v>
          </cell>
          <cell r="B148" t="str">
            <v>VAR_fin</v>
          </cell>
          <cell r="C148" t="str">
            <v>TGSL</v>
          </cell>
          <cell r="E148">
            <v>1.5019192591470633E-4</v>
          </cell>
          <cell r="F148">
            <v>5.8855300926531086E-4</v>
          </cell>
          <cell r="G148">
            <v>7.1233463653455533E-4</v>
          </cell>
          <cell r="H148">
            <v>5.0239616789470617E-4</v>
          </cell>
          <cell r="I148">
            <v>1.5310112277749444E-4</v>
          </cell>
        </row>
        <row r="149">
          <cell r="A149" t="str">
            <v>T_C-MHY-GSL-S1</v>
          </cell>
          <cell r="B149" t="str">
            <v>VAR_ncap</v>
          </cell>
          <cell r="C149" t="str">
            <v>-</v>
          </cell>
          <cell r="E149">
            <v>9.3273227844580103E-6</v>
          </cell>
          <cell r="F149">
            <v>3.9348923930548703E-5</v>
          </cell>
          <cell r="G149">
            <v>1.9895515504680499E-5</v>
          </cell>
        </row>
        <row r="150">
          <cell r="A150" t="str">
            <v>T_C-MHY-GSL-S1</v>
          </cell>
          <cell r="B150" t="str">
            <v>VAR_cap</v>
          </cell>
          <cell r="C150" t="str">
            <v>-</v>
          </cell>
          <cell r="E150">
            <v>9.2031467285678197E-6</v>
          </cell>
          <cell r="F150">
            <v>4.7501436503593997E-5</v>
          </cell>
          <cell r="G150">
            <v>5.9962343810096501E-5</v>
          </cell>
          <cell r="H150">
            <v>4.2093607959275498E-5</v>
          </cell>
          <cell r="I150">
            <v>1.2930170760126499E-5</v>
          </cell>
        </row>
        <row r="151">
          <cell r="A151" t="str">
            <v>T_TRLY_ELC</v>
          </cell>
          <cell r="B151" t="str">
            <v>VAR_fout</v>
          </cell>
          <cell r="C151" t="str">
            <v>TPTRLY</v>
          </cell>
          <cell r="D151">
            <v>2.7120999999999972E-2</v>
          </cell>
          <cell r="E151">
            <v>2.7782165745480814E-2</v>
          </cell>
          <cell r="F151">
            <v>2.8773914363701983E-2</v>
          </cell>
          <cell r="G151">
            <v>3.042682872740389E-2</v>
          </cell>
          <cell r="H151">
            <v>3.1023641718362919E-2</v>
          </cell>
          <cell r="I151">
            <v>3.1892522889951397E-2</v>
          </cell>
          <cell r="J151">
            <v>3.2426583620297177E-2</v>
          </cell>
          <cell r="K151">
            <v>3.2960644350642984E-2</v>
          </cell>
          <cell r="L151">
            <v>3.5939564798539693E-2</v>
          </cell>
          <cell r="M151">
            <v>3.8019840657423198E-2</v>
          </cell>
          <cell r="N151">
            <v>4.0091477970173192E-2</v>
          </cell>
          <cell r="O151">
            <v>4.2130119148439206E-2</v>
          </cell>
        </row>
        <row r="152">
          <cell r="A152" t="str">
            <v>T_TRLY_ELC</v>
          </cell>
          <cell r="B152" t="str">
            <v>VAR_fin</v>
          </cell>
          <cell r="C152" t="str">
            <v>TELC</v>
          </cell>
          <cell r="D152">
            <v>0.2816422643485601</v>
          </cell>
          <cell r="E152">
            <v>0.30668648626079364</v>
          </cell>
          <cell r="F152">
            <v>0.35078787907941233</v>
          </cell>
          <cell r="G152">
            <v>0.44905706465165934</v>
          </cell>
          <cell r="H152">
            <v>0.45786518239100965</v>
          </cell>
          <cell r="I152">
            <v>0.4706886426319784</v>
          </cell>
          <cell r="J152">
            <v>0.47857062553803131</v>
          </cell>
          <cell r="K152">
            <v>0.48645260844408511</v>
          </cell>
          <cell r="L152">
            <v>0.5304172714770905</v>
          </cell>
          <cell r="M152">
            <v>0.5611192082193377</v>
          </cell>
          <cell r="N152">
            <v>0.59169365220825365</v>
          </cell>
          <cell r="O152">
            <v>0.62178111980442863</v>
          </cell>
        </row>
        <row r="153">
          <cell r="A153" t="str">
            <v>T_C-MHY-GSL-S2</v>
          </cell>
          <cell r="B153" t="str">
            <v>VAR_fout</v>
          </cell>
          <cell r="C153" t="str">
            <v>CO2_T</v>
          </cell>
          <cell r="E153">
            <v>1.0076715466097501E-2</v>
          </cell>
          <cell r="F153">
            <v>4.107887991519503E-2</v>
          </cell>
          <cell r="G153">
            <v>5.6632656822446684E-2</v>
          </cell>
          <cell r="H153">
            <v>3.8531065737344591E-2</v>
          </cell>
          <cell r="I153">
            <v>1.3041244822464489E-2</v>
          </cell>
        </row>
        <row r="154">
          <cell r="A154" t="str">
            <v>T_C-MHY-GSL-S2</v>
          </cell>
          <cell r="B154" t="str">
            <v>VAR_fout</v>
          </cell>
          <cell r="C154" t="str">
            <v>TPCAR</v>
          </cell>
          <cell r="E154">
            <v>5.6983568203772627E-5</v>
          </cell>
          <cell r="F154">
            <v>2.4488286909388993E-4</v>
          </cell>
          <cell r="G154">
            <v>3.5328983056695377E-4</v>
          </cell>
          <cell r="H154">
            <v>2.426798462470837E-4</v>
          </cell>
          <cell r="I154">
            <v>8.5201191263678004E-5</v>
          </cell>
        </row>
        <row r="155">
          <cell r="A155" t="str">
            <v>T_C-MHY-GSL-S2</v>
          </cell>
          <cell r="B155" t="str">
            <v>VAR_fin</v>
          </cell>
          <cell r="C155" t="str">
            <v>TGSL</v>
          </cell>
          <cell r="E155">
            <v>1.3654085997422079E-4</v>
          </cell>
          <cell r="F155">
            <v>5.5662438909478377E-4</v>
          </cell>
          <cell r="G155">
            <v>7.673801737458903E-4</v>
          </cell>
          <cell r="H155">
            <v>5.2210116175263469E-4</v>
          </cell>
          <cell r="I155">
            <v>1.7671063445073826E-4</v>
          </cell>
        </row>
        <row r="156">
          <cell r="A156" t="str">
            <v>T_C-MHY-GSL-S2</v>
          </cell>
          <cell r="B156" t="str">
            <v>VAR_ncap</v>
          </cell>
          <cell r="C156" t="str">
            <v>-</v>
          </cell>
          <cell r="E156">
            <v>4.7988496160085797E-6</v>
          </cell>
          <cell r="F156">
            <v>1.8032357936623401E-5</v>
          </cell>
          <cell r="G156">
            <v>1.3001708941039E-5</v>
          </cell>
        </row>
        <row r="157">
          <cell r="A157" t="str">
            <v>T_C-MHY-GSL-S2</v>
          </cell>
          <cell r="B157" t="str">
            <v>VAR_cap</v>
          </cell>
          <cell r="C157" t="str">
            <v>-</v>
          </cell>
          <cell r="E157">
            <v>4.7349618068379698E-6</v>
          </cell>
          <cell r="F157">
            <v>2.2256229265755999E-5</v>
          </cell>
          <cell r="G157">
            <v>3.1553263557083602E-5</v>
          </cell>
          <cell r="H157">
            <v>2.24270469304225E-5</v>
          </cell>
          <cell r="I157">
            <v>7.6895412408949508E-6</v>
          </cell>
        </row>
        <row r="158">
          <cell r="A158" t="str">
            <v>T_C-MHY-DSL-S1</v>
          </cell>
          <cell r="B158" t="str">
            <v>VAR_fout</v>
          </cell>
          <cell r="C158" t="str">
            <v>CO2_T</v>
          </cell>
          <cell r="E158">
            <v>1.0147038549062E-2</v>
          </cell>
          <cell r="F158">
            <v>3.3848595072341475E-2</v>
          </cell>
          <cell r="G158">
            <v>4.496351343024832E-2</v>
          </cell>
          <cell r="H158">
            <v>3.1970176894703141E-2</v>
          </cell>
          <cell r="I158">
            <v>1.0741874184641429E-2</v>
          </cell>
        </row>
        <row r="159">
          <cell r="A159" t="str">
            <v>T_C-MHY-DSL-S1</v>
          </cell>
          <cell r="B159" t="str">
            <v>VAR_fout</v>
          </cell>
          <cell r="C159" t="str">
            <v>TPCAR</v>
          </cell>
          <cell r="E159">
            <v>7.7803483650411482E-5</v>
          </cell>
          <cell r="F159">
            <v>2.7033862603743349E-4</v>
          </cell>
          <cell r="G159">
            <v>3.7202373177743652E-4</v>
          </cell>
          <cell r="H159">
            <v>2.6668759875208859E-4</v>
          </cell>
          <cell r="I159">
            <v>9.2313061108207655E-5</v>
          </cell>
        </row>
        <row r="160">
          <cell r="A160" t="str">
            <v>T_C-MHY-DSL-S1</v>
          </cell>
          <cell r="B160" t="str">
            <v>VAR_fin</v>
          </cell>
          <cell r="C160" t="str">
            <v>TDSL</v>
          </cell>
          <cell r="E160">
            <v>1.3843163095582578E-4</v>
          </cell>
          <cell r="F160">
            <v>4.6178165173726369E-4</v>
          </cell>
          <cell r="G160">
            <v>6.1341764570597848E-4</v>
          </cell>
          <cell r="H160">
            <v>4.3615521002323527E-4</v>
          </cell>
          <cell r="I160">
            <v>1.4654671466086548E-4</v>
          </cell>
        </row>
        <row r="161">
          <cell r="A161" t="str">
            <v>T_C-MHY-DSL-S1</v>
          </cell>
          <cell r="B161" t="str">
            <v>VAR_ncap</v>
          </cell>
          <cell r="C161" t="str">
            <v>-</v>
          </cell>
          <cell r="E161">
            <v>9.1486207585983696E-6</v>
          </cell>
          <cell r="F161">
            <v>3.1586060821371098E-5</v>
          </cell>
          <cell r="G161">
            <v>2.2236884746504401E-5</v>
          </cell>
        </row>
        <row r="162">
          <cell r="A162" t="str">
            <v>T_C-MHY-DSL-S1</v>
          </cell>
          <cell r="B162" t="str">
            <v>VAR_cap</v>
          </cell>
          <cell r="C162" t="str">
            <v>-</v>
          </cell>
          <cell r="E162">
            <v>9.0268237897478E-6</v>
          </cell>
          <cell r="F162">
            <v>3.9675691116421303E-5</v>
          </cell>
          <cell r="G162">
            <v>5.53149784268935E-5</v>
          </cell>
          <cell r="H162">
            <v>3.9059310214962103E-5</v>
          </cell>
          <cell r="I162">
            <v>1.32252163776372E-5</v>
          </cell>
        </row>
        <row r="163">
          <cell r="A163" t="str">
            <v>T_C-MHY-GSL-S3</v>
          </cell>
          <cell r="B163" t="str">
            <v>VAR_fout</v>
          </cell>
          <cell r="C163" t="str">
            <v>CO2_T</v>
          </cell>
          <cell r="E163">
            <v>1.41945640082817E-2</v>
          </cell>
          <cell r="F163">
            <v>4.9052597277591398E-2</v>
          </cell>
          <cell r="G163">
            <v>6.1329702839488506E-2</v>
          </cell>
          <cell r="H163">
            <v>4.0454295491384018E-2</v>
          </cell>
          <cell r="I163">
            <v>1.210144455914053E-2</v>
          </cell>
        </row>
        <row r="164">
          <cell r="A164" t="str">
            <v>T_C-MHY-GSL-S3</v>
          </cell>
          <cell r="B164" t="str">
            <v>VAR_fout</v>
          </cell>
          <cell r="C164" t="str">
            <v>TPCAR</v>
          </cell>
          <cell r="E164">
            <v>7.4621459622615442E-5</v>
          </cell>
          <cell r="F164">
            <v>2.7114988859409998E-4</v>
          </cell>
          <cell r="G164">
            <v>3.5300765761777254E-4</v>
          </cell>
          <cell r="H164">
            <v>2.3566157461605322E-4</v>
          </cell>
          <cell r="I164">
            <v>7.3458444877249216E-5</v>
          </cell>
        </row>
        <row r="165">
          <cell r="A165" t="str">
            <v>T_C-MHY-GSL-S3</v>
          </cell>
          <cell r="B165" t="str">
            <v>VAR_fin</v>
          </cell>
          <cell r="C165" t="str">
            <v>TGSL</v>
          </cell>
          <cell r="E165">
            <v>1.9233826569487394E-4</v>
          </cell>
          <cell r="F165">
            <v>6.6466933980476094E-4</v>
          </cell>
          <cell r="G165">
            <v>8.3102578373290463E-4</v>
          </cell>
          <cell r="H165">
            <v>5.4816118552010863E-4</v>
          </cell>
          <cell r="I165">
            <v>1.6397621353848968E-4</v>
          </cell>
        </row>
        <row r="166">
          <cell r="A166" t="str">
            <v>T_C-MHY-GSL-S3</v>
          </cell>
          <cell r="B166" t="str">
            <v>VAR_ncap</v>
          </cell>
          <cell r="C166" t="str">
            <v>-</v>
          </cell>
          <cell r="E166">
            <v>5.5163985051169204E-6</v>
          </cell>
          <cell r="F166">
            <v>1.4943741513503E-5</v>
          </cell>
          <cell r="G166">
            <v>9.3277073338035699E-6</v>
          </cell>
        </row>
        <row r="167">
          <cell r="A167" t="str">
            <v>T_C-MHY-GSL-S3</v>
          </cell>
          <cell r="B167" t="str">
            <v>VAR_cap</v>
          </cell>
          <cell r="C167" t="str">
            <v>-</v>
          </cell>
          <cell r="E167">
            <v>5.4429578592945904E-6</v>
          </cell>
          <cell r="F167">
            <v>1.9876203350466298E-5</v>
          </cell>
          <cell r="G167">
            <v>2.5926466857432201E-5</v>
          </cell>
          <cell r="H167">
            <v>1.78624473833918E-5</v>
          </cell>
          <cell r="I167">
            <v>5.7152743077005702E-6</v>
          </cell>
        </row>
        <row r="168">
          <cell r="A168" t="str">
            <v>T_C-MHY-DSL-S2</v>
          </cell>
          <cell r="B168" t="str">
            <v>VAR_fout</v>
          </cell>
          <cell r="C168" t="str">
            <v>CO2_T</v>
          </cell>
          <cell r="E168">
            <v>9.1797713392964206E-3</v>
          </cell>
          <cell r="F168">
            <v>3.3986830648316112E-2</v>
          </cell>
          <cell r="G168">
            <v>4.7195728801072707E-2</v>
          </cell>
          <cell r="H168">
            <v>3.1268040223884602E-2</v>
          </cell>
          <cell r="I168">
            <v>1.0500794045408369E-2</v>
          </cell>
        </row>
        <row r="169">
          <cell r="A169" t="str">
            <v>T_C-MHY-DSL-S2</v>
          </cell>
          <cell r="B169" t="str">
            <v>VAR_fout</v>
          </cell>
          <cell r="C169" t="str">
            <v>TPCAR</v>
          </cell>
          <cell r="E169">
            <v>5.6619208779089172E-5</v>
          </cell>
          <cell r="F169">
            <v>2.1875920057430137E-4</v>
          </cell>
          <cell r="G169">
            <v>3.1616214563693121E-4</v>
          </cell>
          <cell r="H169">
            <v>2.1135324273649633E-4</v>
          </cell>
          <cell r="I169">
            <v>7.3245209322287633E-5</v>
          </cell>
        </row>
        <row r="170">
          <cell r="A170" t="str">
            <v>T_C-MHY-DSL-S2</v>
          </cell>
          <cell r="B170" t="str">
            <v>VAR_fin</v>
          </cell>
          <cell r="C170" t="str">
            <v>TDSL</v>
          </cell>
          <cell r="E170">
            <v>1.2523562536557182E-4</v>
          </cell>
          <cell r="F170">
            <v>4.636675395404663E-4</v>
          </cell>
          <cell r="G170">
            <v>6.4387078855488041E-4</v>
          </cell>
          <cell r="H170">
            <v>4.2657626499160387E-4</v>
          </cell>
          <cell r="I170">
            <v>1.4325776323885917E-4</v>
          </cell>
        </row>
        <row r="171">
          <cell r="A171" t="str">
            <v>T_C-MHY-DSL-S2</v>
          </cell>
          <cell r="B171" t="str">
            <v>VAR_ncap</v>
          </cell>
          <cell r="C171" t="str">
            <v>-</v>
          </cell>
          <cell r="E171">
            <v>4.6632807563331999E-6</v>
          </cell>
          <cell r="F171">
            <v>1.4299127603527699E-5</v>
          </cell>
          <cell r="G171">
            <v>1.1275874868576101E-5</v>
          </cell>
        </row>
        <row r="172">
          <cell r="A172" t="str">
            <v>T_C-MHY-DSL-S2</v>
          </cell>
          <cell r="B172" t="str">
            <v>VAR_cap</v>
          </cell>
          <cell r="C172" t="str">
            <v>-</v>
          </cell>
          <cell r="E172">
            <v>4.6011977958512298E-6</v>
          </cell>
          <cell r="F172">
            <v>1.8446592456252398E-5</v>
          </cell>
          <cell r="G172">
            <v>2.65773225875709E-5</v>
          </cell>
          <cell r="H172">
            <v>1.87508141311045E-5</v>
          </cell>
          <cell r="I172">
            <v>6.5362526880735698E-6</v>
          </cell>
        </row>
        <row r="173">
          <cell r="A173" t="str">
            <v>T_C-MHY-GSL-S4</v>
          </cell>
          <cell r="B173" t="str">
            <v>VAR_fout</v>
          </cell>
          <cell r="C173" t="str">
            <v>CO2_T</v>
          </cell>
          <cell r="E173">
            <v>1.6819656193930801E-2</v>
          </cell>
          <cell r="F173">
            <v>6.2885805557226893E-2</v>
          </cell>
          <cell r="G173">
            <v>9.0168778226584798E-2</v>
          </cell>
          <cell r="H173">
            <v>5.9068948568789595E-2</v>
          </cell>
          <cell r="I173">
            <v>1.977691096275315E-2</v>
          </cell>
        </row>
        <row r="174">
          <cell r="A174" t="str">
            <v>T_C-MHY-GSL-S4</v>
          </cell>
          <cell r="B174" t="str">
            <v>VAR_fout</v>
          </cell>
          <cell r="C174" t="str">
            <v>TPCAR</v>
          </cell>
          <cell r="E174">
            <v>8.9642064146134063E-5</v>
          </cell>
          <cell r="F174">
            <v>3.5261316552893284E-4</v>
          </cell>
          <cell r="G174">
            <v>5.2927741552922104E-4</v>
          </cell>
          <cell r="H174">
            <v>3.502880271145352E-4</v>
          </cell>
          <cell r="I174">
            <v>1.2161329178900359E-4</v>
          </cell>
        </row>
        <row r="175">
          <cell r="A175" t="str">
            <v>T_C-MHY-GSL-S4</v>
          </cell>
          <cell r="B175" t="str">
            <v>VAR_fin</v>
          </cell>
          <cell r="C175" t="str">
            <v>TGSL</v>
          </cell>
          <cell r="E175">
            <v>2.2790862051396682E-4</v>
          </cell>
          <cell r="F175">
            <v>8.5211118641228731E-4</v>
          </cell>
          <cell r="G175">
            <v>1.2217991629618543E-3</v>
          </cell>
          <cell r="H175">
            <v>8.0039225702967058E-4</v>
          </cell>
          <cell r="I175">
            <v>2.6797982334353815E-4</v>
          </cell>
        </row>
        <row r="176">
          <cell r="A176" t="str">
            <v>T_C-MHY-GSL-S4</v>
          </cell>
          <cell r="B176" t="str">
            <v>VAR_ncap</v>
          </cell>
          <cell r="C176" t="str">
            <v>-</v>
          </cell>
          <cell r="E176">
            <v>7.53810608538376E-6</v>
          </cell>
          <cell r="F176">
            <v>2.4760750669339999E-5</v>
          </cell>
          <cell r="G176">
            <v>1.91521345601715E-5</v>
          </cell>
        </row>
        <row r="177">
          <cell r="A177" t="str">
            <v>T_C-MHY-GSL-S4</v>
          </cell>
          <cell r="B177" t="str">
            <v>VAR_cap</v>
          </cell>
          <cell r="C177" t="str">
            <v>-</v>
          </cell>
          <cell r="E177">
            <v>7.4377501414333197E-6</v>
          </cell>
          <cell r="F177">
            <v>3.1443130182074698E-5</v>
          </cell>
          <cell r="G177">
            <v>4.5266899882543302E-5</v>
          </cell>
          <cell r="H177">
            <v>3.20428948329956E-5</v>
          </cell>
          <cell r="I177">
            <v>1.1148734327613E-5</v>
          </cell>
        </row>
        <row r="178">
          <cell r="A178" t="str">
            <v>T_C-MHY-DSL-S3</v>
          </cell>
          <cell r="B178" t="str">
            <v>VAR_fout</v>
          </cell>
          <cell r="C178" t="str">
            <v>CO2_T</v>
          </cell>
          <cell r="E178">
            <v>1.24199740284766E-2</v>
          </cell>
          <cell r="F178">
            <v>3.7699994957160601E-2</v>
          </cell>
          <cell r="G178">
            <v>4.7456327098529337E-2</v>
          </cell>
          <cell r="H178">
            <v>3.1100035890508783E-2</v>
          </cell>
          <cell r="I178">
            <v>9.3503123679716995E-3</v>
          </cell>
        </row>
        <row r="179">
          <cell r="A179" t="str">
            <v>T_C-MHY-DSL-S3</v>
          </cell>
          <cell r="B179" t="str">
            <v>VAR_fout</v>
          </cell>
          <cell r="C179" t="str">
            <v>TPCAR</v>
          </cell>
          <cell r="E179">
            <v>7.1212623043009188E-5</v>
          </cell>
          <cell r="F179">
            <v>2.249311775439359E-4</v>
          </cell>
          <cell r="G179">
            <v>2.933957560512733E-4</v>
          </cell>
          <cell r="H179">
            <v>1.9445588369585394E-4</v>
          </cell>
          <cell r="I179">
            <v>6.059160390160505E-5</v>
          </cell>
        </row>
        <row r="180">
          <cell r="A180" t="str">
            <v>T_C-MHY-DSL-S3</v>
          </cell>
          <cell r="B180" t="str">
            <v>VAR_fin</v>
          </cell>
          <cell r="C180" t="str">
            <v>TDSL</v>
          </cell>
          <cell r="E180">
            <v>1.6944030052491897E-4</v>
          </cell>
          <cell r="F180">
            <v>5.1432462424502875E-4</v>
          </cell>
          <cell r="G180">
            <v>6.4742601771527141E-4</v>
          </cell>
          <cell r="H180">
            <v>4.2428425498647712E-4</v>
          </cell>
          <cell r="I180">
            <v>1.2756224240070547E-4</v>
          </cell>
        </row>
        <row r="181">
          <cell r="A181" t="str">
            <v>T_C-MHY-DSL-S3</v>
          </cell>
          <cell r="B181" t="str">
            <v>VAR_ncap</v>
          </cell>
          <cell r="C181" t="str">
            <v>-</v>
          </cell>
          <cell r="E181">
            <v>5.2333689479172798E-6</v>
          </cell>
          <cell r="F181">
            <v>1.17102568011645E-5</v>
          </cell>
          <cell r="G181">
            <v>7.8224164328190692E-6</v>
          </cell>
        </row>
        <row r="182">
          <cell r="A182" t="str">
            <v>T_C-MHY-DSL-S3</v>
          </cell>
          <cell r="B182" t="str">
            <v>VAR_cap</v>
          </cell>
          <cell r="C182" t="str">
            <v>-</v>
          </cell>
          <cell r="E182">
            <v>5.1636963173042003E-6</v>
          </cell>
          <cell r="F182">
            <v>1.6422489528815301E-5</v>
          </cell>
          <cell r="G182">
            <v>2.1483008947171499E-5</v>
          </cell>
          <cell r="H182">
            <v>1.4627712060933001E-5</v>
          </cell>
          <cell r="I182">
            <v>4.7116082751059896E-6</v>
          </cell>
        </row>
        <row r="183">
          <cell r="A183" t="str">
            <v>T_B_c-HYBDSL-S1</v>
          </cell>
          <cell r="B183" t="str">
            <v>VAR_fout</v>
          </cell>
          <cell r="C183" t="str">
            <v>CO2_T</v>
          </cell>
          <cell r="E183">
            <v>6.5740951827602298E-2</v>
          </cell>
          <cell r="F183">
            <v>7.48867579141098E-2</v>
          </cell>
          <cell r="J183">
            <v>5.4160568734966802E-3</v>
          </cell>
          <cell r="K183">
            <v>5.4525243816674002E-3</v>
          </cell>
        </row>
        <row r="184">
          <cell r="A184" t="str">
            <v>T_B_c-HYBDSL-S1</v>
          </cell>
          <cell r="B184" t="str">
            <v>VAR_fout</v>
          </cell>
          <cell r="C184" t="str">
            <v>TPBSc</v>
          </cell>
          <cell r="E184">
            <v>1.4575450617420693E-4</v>
          </cell>
          <cell r="F184">
            <v>1.6716373713108421E-4</v>
          </cell>
          <cell r="J184">
            <v>1.5870645739829449E-5</v>
          </cell>
          <cell r="K184">
            <v>1.5977506305866739E-5</v>
          </cell>
        </row>
        <row r="185">
          <cell r="A185" t="str">
            <v>T_B_c-HYBDSL-S1</v>
          </cell>
          <cell r="B185" t="str">
            <v>VAR_fin</v>
          </cell>
          <cell r="C185" t="str">
            <v>TDSL</v>
          </cell>
          <cell r="E185">
            <v>8.9687519546524316E-4</v>
          </cell>
          <cell r="F185">
            <v>1.0216474476686186E-3</v>
          </cell>
          <cell r="J185">
            <v>7.3888906868986001E-5</v>
          </cell>
          <cell r="K185">
            <v>7.4386417212379312E-5</v>
          </cell>
        </row>
        <row r="186">
          <cell r="A186" t="str">
            <v>T_B_c-HYBDSL-S1</v>
          </cell>
          <cell r="B186" t="str">
            <v>VAR_ncap</v>
          </cell>
          <cell r="C186" t="str">
            <v>-</v>
          </cell>
          <cell r="E186">
            <v>3.2216448146840599E-6</v>
          </cell>
          <cell r="F186">
            <v>5.6337000860335398E-7</v>
          </cell>
          <cell r="J186">
            <v>3.4888245882933902E-7</v>
          </cell>
        </row>
        <row r="187">
          <cell r="A187" t="str">
            <v>T_B_c-HYBDSL-S1</v>
          </cell>
          <cell r="B187" t="str">
            <v>VAR_cap</v>
          </cell>
          <cell r="C187" t="str">
            <v>-</v>
          </cell>
          <cell r="E187">
            <v>3.2216448146840599E-6</v>
          </cell>
          <cell r="F187">
            <v>3.78501482328741E-6</v>
          </cell>
          <cell r="G187">
            <v>1.4786351473310139E-8</v>
          </cell>
          <cell r="H187">
            <v>3.0006302106069828E-9</v>
          </cell>
          <cell r="J187">
            <v>3.4888245882933902E-7</v>
          </cell>
          <cell r="K187">
            <v>3.4888245882933902E-7</v>
          </cell>
        </row>
        <row r="188">
          <cell r="A188" t="str">
            <v>T_C-MHY-DSL-S4</v>
          </cell>
          <cell r="B188" t="str">
            <v>VAR_fout</v>
          </cell>
          <cell r="C188" t="str">
            <v>CO2_T</v>
          </cell>
          <cell r="E188">
            <v>8.4608428658208296E-3</v>
          </cell>
          <cell r="F188">
            <v>2.072129704645434E-2</v>
          </cell>
          <cell r="G188">
            <v>2.751321426931632E-2</v>
          </cell>
          <cell r="H188">
            <v>1.7795680823073069E-2</v>
          </cell>
          <cell r="I188">
            <v>5.6961048558244309E-3</v>
          </cell>
        </row>
        <row r="189">
          <cell r="A189" t="str">
            <v>T_C-MHY-DSL-S4</v>
          </cell>
          <cell r="B189" t="str">
            <v>VAR_fout</v>
          </cell>
          <cell r="C189" t="str">
            <v>TPCAR</v>
          </cell>
          <cell r="E189">
            <v>4.6105711342376821E-5</v>
          </cell>
          <cell r="F189">
            <v>1.1700107357700988E-4</v>
          </cell>
          <cell r="G189">
            <v>1.6160828745381982E-4</v>
          </cell>
          <cell r="H189">
            <v>1.0585393314386028E-4</v>
          </cell>
          <cell r="I189">
            <v>3.5113869468983696E-5</v>
          </cell>
        </row>
        <row r="190">
          <cell r="A190" t="str">
            <v>T_C-MHY-DSL-S4</v>
          </cell>
          <cell r="B190" t="str">
            <v>VAR_fin</v>
          </cell>
          <cell r="C190" t="str">
            <v>TDSL</v>
          </cell>
          <cell r="E190">
            <v>1.1542759707804669E-4</v>
          </cell>
          <cell r="F190">
            <v>2.8269163774153282E-4</v>
          </cell>
          <cell r="G190">
            <v>3.7535080858548843E-4</v>
          </cell>
          <cell r="H190">
            <v>2.4277872882773639E-4</v>
          </cell>
          <cell r="I190">
            <v>7.770947961561301E-5</v>
          </cell>
        </row>
        <row r="191">
          <cell r="A191" t="str">
            <v>T_C-MHY-DSL-S4</v>
          </cell>
          <cell r="B191" t="str">
            <v>VAR_ncap</v>
          </cell>
          <cell r="C191" t="str">
            <v>-</v>
          </cell>
          <cell r="E191">
            <v>3.9498620933891004E-6</v>
          </cell>
          <cell r="F191">
            <v>6.7683752207616103E-6</v>
          </cell>
          <cell r="G191">
            <v>5.6268218248145903E-6</v>
          </cell>
        </row>
        <row r="192">
          <cell r="A192" t="str">
            <v>T_C-MHY-DSL-S4</v>
          </cell>
          <cell r="B192" t="str">
            <v>VAR_cap</v>
          </cell>
          <cell r="C192" t="str">
            <v>-</v>
          </cell>
          <cell r="E192">
            <v>3.8972769832346103E-6</v>
          </cell>
          <cell r="F192">
            <v>1.0352468803702999E-5</v>
          </cell>
          <cell r="G192">
            <v>1.4155951569445701E-5</v>
          </cell>
          <cell r="H192">
            <v>9.5466332833434404E-6</v>
          </cell>
          <cell r="I192">
            <v>3.22535102322094E-6</v>
          </cell>
        </row>
        <row r="193">
          <cell r="A193" t="str">
            <v>T_B_c-HYBDSL-S2</v>
          </cell>
          <cell r="B193" t="str">
            <v>VAR_fout</v>
          </cell>
          <cell r="C193" t="str">
            <v>CO2_T</v>
          </cell>
          <cell r="E193">
            <v>5.4152963743157E-3</v>
          </cell>
          <cell r="F193">
            <v>1.066131778126699E-2</v>
          </cell>
        </row>
        <row r="194">
          <cell r="A194" t="str">
            <v>T_B_c-HYBDSL-S2</v>
          </cell>
          <cell r="B194" t="str">
            <v>VAR_fout</v>
          </cell>
          <cell r="C194" t="str">
            <v>TPBSc</v>
          </cell>
          <cell r="E194">
            <v>8.6064008234055014E-6</v>
          </cell>
          <cell r="F194">
            <v>1.7353004998146484E-5</v>
          </cell>
        </row>
        <row r="195">
          <cell r="A195" t="str">
            <v>T_B_c-HYBDSL-S2</v>
          </cell>
          <cell r="B195" t="str">
            <v>VAR_fin</v>
          </cell>
          <cell r="C195" t="str">
            <v>TDSL</v>
          </cell>
          <cell r="E195">
            <v>7.3878531709627621E-5</v>
          </cell>
          <cell r="F195">
            <v>1.4544771870759888E-4</v>
          </cell>
        </row>
        <row r="196">
          <cell r="A196" t="str">
            <v>T_B_c-HYBDSL-S2</v>
          </cell>
          <cell r="B196" t="str">
            <v>VAR_ncap</v>
          </cell>
          <cell r="C196" t="str">
            <v>-</v>
          </cell>
          <cell r="E196">
            <v>2.1108378926663201E-7</v>
          </cell>
          <cell r="F196">
            <v>2.0410325051154601E-7</v>
          </cell>
        </row>
        <row r="197">
          <cell r="A197" t="str">
            <v>T_B_c-HYBDSL-S2</v>
          </cell>
          <cell r="B197" t="str">
            <v>VAR_cap</v>
          </cell>
          <cell r="C197" t="str">
            <v>-</v>
          </cell>
          <cell r="E197">
            <v>2.1108378926663201E-7</v>
          </cell>
          <cell r="F197">
            <v>4.1518703977817802E-7</v>
          </cell>
          <cell r="G197">
            <v>4.0137240777369815E-9</v>
          </cell>
          <cell r="H197">
            <v>6.9430344450999342E-10</v>
          </cell>
        </row>
        <row r="198">
          <cell r="A198" t="str">
            <v>T_C-BATELCEXT</v>
          </cell>
          <cell r="B198" t="str">
            <v>VAR_fout</v>
          </cell>
          <cell r="C198" t="str">
            <v>TPCAR</v>
          </cell>
          <cell r="D198">
            <v>0.41619531236413959</v>
          </cell>
          <cell r="E198">
            <v>0.36070273877180475</v>
          </cell>
          <cell r="F198">
            <v>0.27746304288076418</v>
          </cell>
          <cell r="G198">
            <v>0.13873190839920169</v>
          </cell>
        </row>
        <row r="199">
          <cell r="A199" t="str">
            <v>T_C-BATELCEXT</v>
          </cell>
          <cell r="B199" t="str">
            <v>VAR_fin</v>
          </cell>
          <cell r="C199" t="str">
            <v>T-ELC-car</v>
          </cell>
          <cell r="D199">
            <v>0.46789173729500277</v>
          </cell>
          <cell r="E199">
            <v>0.37693138000642012</v>
          </cell>
          <cell r="F199">
            <v>0.26222875018618252</v>
          </cell>
          <cell r="G199">
            <v>0.11309553924923801</v>
          </cell>
        </row>
        <row r="200">
          <cell r="A200" t="str">
            <v>T_C-BATELCEXT</v>
          </cell>
          <cell r="B200" t="str">
            <v>VAR_cap</v>
          </cell>
          <cell r="C200" t="str">
            <v>-</v>
          </cell>
          <cell r="D200">
            <v>4.2039957386177301E-2</v>
          </cell>
          <cell r="E200">
            <v>3.643460054789107E-2</v>
          </cell>
          <cell r="F200">
            <v>2.8026570974065992E-2</v>
          </cell>
          <cell r="G200">
            <v>1.40133333333333E-2</v>
          </cell>
        </row>
        <row r="201">
          <cell r="A201" t="str">
            <v>D-TDSL</v>
          </cell>
          <cell r="B201" t="str">
            <v>VAR_fout</v>
          </cell>
          <cell r="C201" t="str">
            <v>CO2</v>
          </cell>
          <cell r="D201">
            <v>8689.7938310895606</v>
          </cell>
          <cell r="E201">
            <v>8197.8299375412098</v>
          </cell>
          <cell r="F201">
            <v>7019.1540894191803</v>
          </cell>
          <cell r="G201">
            <v>4625.8199880965303</v>
          </cell>
          <cell r="H201">
            <v>2692.0536154605802</v>
          </cell>
          <cell r="I201">
            <v>1894.27779044061</v>
          </cell>
          <cell r="J201">
            <v>961.23514386849695</v>
          </cell>
          <cell r="K201">
            <v>2.77115374369316E-2</v>
          </cell>
          <cell r="L201">
            <v>3.20179363809764E-2</v>
          </cell>
          <cell r="M201">
            <v>3.7988916151711599E-2</v>
          </cell>
          <cell r="N201">
            <v>3.4222669433470201E-2</v>
          </cell>
          <cell r="O201">
            <v>6.6203524248063195E-2</v>
          </cell>
        </row>
        <row r="202">
          <cell r="A202" t="str">
            <v>D-TDSL</v>
          </cell>
          <cell r="B202" t="str">
            <v>VAR_fout</v>
          </cell>
          <cell r="C202" t="str">
            <v>TDSL</v>
          </cell>
          <cell r="D202">
            <v>116.80883643748209</v>
          </cell>
          <cell r="E202">
            <v>110.19582224040866</v>
          </cell>
          <cell r="F202">
            <v>94.351976341151726</v>
          </cell>
          <cell r="G202">
            <v>62.180606454164149</v>
          </cell>
          <cell r="H202">
            <v>36.186779175846006</v>
          </cell>
          <cell r="I202">
            <v>25.463018903751003</v>
          </cell>
          <cell r="J202">
            <v>12.920992244532536</v>
          </cell>
          <cell r="K202">
            <v>3.7250048813826072E-4</v>
          </cell>
          <cell r="L202">
            <v>4.3038741384296387E-4</v>
          </cell>
          <cell r="M202">
            <v>5.1064975527113487E-4</v>
          </cell>
          <cell r="N202">
            <v>4.60023594806854E-4</v>
          </cell>
          <cell r="O202">
            <v>8.8991255555568032E-4</v>
          </cell>
        </row>
        <row r="203">
          <cell r="A203" t="str">
            <v>D-TDSL</v>
          </cell>
          <cell r="B203" t="str">
            <v>VAR_fin</v>
          </cell>
          <cell r="C203" t="str">
            <v>DSL</v>
          </cell>
          <cell r="D203">
            <v>118.55107545824767</v>
          </cell>
          <cell r="E203">
            <v>111.83942616018022</v>
          </cell>
          <cell r="F203">
            <v>95.759264521407673</v>
          </cell>
          <cell r="G203">
            <v>63.108048950839446</v>
          </cell>
          <cell r="H203">
            <v>36.726515899871423</v>
          </cell>
          <cell r="I203">
            <v>25.842807509421707</v>
          </cell>
          <cell r="J203">
            <v>13.113712740361493</v>
          </cell>
          <cell r="K203">
            <v>3.7805644525145445E-4</v>
          </cell>
          <cell r="L203">
            <v>4.3680677190963639E-4</v>
          </cell>
          <cell r="M203">
            <v>5.182662503644145E-4</v>
          </cell>
          <cell r="N203">
            <v>4.6688498544979857E-4</v>
          </cell>
          <cell r="O203">
            <v>9.0318586968708334E-4</v>
          </cell>
        </row>
        <row r="204">
          <cell r="A204" t="str">
            <v>T_B_c-HYBDSL-S3</v>
          </cell>
          <cell r="B204" t="str">
            <v>VAR_fout</v>
          </cell>
          <cell r="C204" t="str">
            <v>CO2_T</v>
          </cell>
          <cell r="E204">
            <v>3.3617157230224201E-3</v>
          </cell>
          <cell r="F204">
            <v>6.0446216982870896E-3</v>
          </cell>
        </row>
        <row r="205">
          <cell r="A205" t="str">
            <v>T_B_c-HYBDSL-S3</v>
          </cell>
          <cell r="B205" t="str">
            <v>VAR_fout</v>
          </cell>
          <cell r="C205" t="str">
            <v>TPBSc</v>
          </cell>
          <cell r="E205">
            <v>3.5880847700483618E-6</v>
          </cell>
          <cell r="F205">
            <v>6.5897404068889687E-6</v>
          </cell>
        </row>
        <row r="206">
          <cell r="A206" t="str">
            <v>T_B_c-HYBDSL-S3</v>
          </cell>
          <cell r="B206" t="str">
            <v>VAR_fin</v>
          </cell>
          <cell r="C206" t="str">
            <v>TDSL</v>
          </cell>
          <cell r="E206">
            <v>4.5862424597850134E-5</v>
          </cell>
          <cell r="F206">
            <v>8.2464143223561986E-5</v>
          </cell>
        </row>
        <row r="207">
          <cell r="A207" t="str">
            <v>T_B_c-HYBDSL-S3</v>
          </cell>
          <cell r="B207" t="str">
            <v>VAR_ncap</v>
          </cell>
          <cell r="C207" t="str">
            <v>-</v>
          </cell>
          <cell r="E207">
            <v>9.8668605658033802E-8</v>
          </cell>
          <cell r="F207">
            <v>8.27827892165891E-8</v>
          </cell>
        </row>
        <row r="208">
          <cell r="A208" t="str">
            <v>T_B_c-HYBDSL-S3</v>
          </cell>
          <cell r="B208" t="str">
            <v>VAR_cap</v>
          </cell>
          <cell r="C208" t="str">
            <v>-</v>
          </cell>
          <cell r="E208">
            <v>9.8668605658033802E-8</v>
          </cell>
          <cell r="F208">
            <v>1.8145139487462301E-7</v>
          </cell>
          <cell r="G208">
            <v>5.5696529051398553E-10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T-ELC-car-BatSTGAUXout_S1</v>
          </cell>
          <cell r="D209">
            <v>7.6442206120332333E-3</v>
          </cell>
          <cell r="E209">
            <v>1.4109749487496409E-2</v>
          </cell>
          <cell r="F209">
            <v>1.3710101003479296E-2</v>
          </cell>
          <cell r="G209">
            <v>0.5423513927501894</v>
          </cell>
          <cell r="H209">
            <v>1.2616690149570302</v>
          </cell>
          <cell r="I209">
            <v>1.5250894126896748</v>
          </cell>
          <cell r="J209">
            <v>1.5781456220687728</v>
          </cell>
          <cell r="K209">
            <v>1.4185729258546942</v>
          </cell>
          <cell r="L209">
            <v>1.3348001383430614</v>
          </cell>
          <cell r="M209">
            <v>1.3103022865895533</v>
          </cell>
          <cell r="N209">
            <v>1.2933300697254284</v>
          </cell>
          <cell r="O209">
            <v>1.3087545611745224</v>
          </cell>
        </row>
        <row r="210">
          <cell r="A210" t="str">
            <v>T-Bat-Car-STG_S1</v>
          </cell>
          <cell r="B210" t="str">
            <v>VAR_fout</v>
          </cell>
          <cell r="C210" t="str">
            <v>T-ELC-car-BatSTGOut_S1</v>
          </cell>
          <cell r="D210">
            <v>7.6442206120332333E-3</v>
          </cell>
          <cell r="E210">
            <v>1.4109749487496407E-2</v>
          </cell>
          <cell r="F210">
            <v>1.3710101003479294E-2</v>
          </cell>
          <cell r="G210">
            <v>0.54235139275018929</v>
          </cell>
          <cell r="H210">
            <v>1.26166901495703</v>
          </cell>
          <cell r="I210">
            <v>1.5250894126896748</v>
          </cell>
          <cell r="J210">
            <v>1.5781456220687728</v>
          </cell>
          <cell r="K210">
            <v>1.4185729258546942</v>
          </cell>
          <cell r="L210">
            <v>1.3348001383430614</v>
          </cell>
          <cell r="M210">
            <v>1.3103022865895531</v>
          </cell>
          <cell r="N210">
            <v>1.2933300697254282</v>
          </cell>
          <cell r="O210">
            <v>1.3087545611745222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T-ELC-car-BatSTGAUXin_S1</v>
          </cell>
          <cell r="D211">
            <v>7.6453797696220517E-3</v>
          </cell>
          <cell r="E211">
            <v>1.4113908315190968E-2</v>
          </cell>
          <cell r="F211">
            <v>1.3717081839463727E-2</v>
          </cell>
          <cell r="G211">
            <v>0.54241052644306809</v>
          </cell>
          <cell r="H211">
            <v>1.2618006130045534</v>
          </cell>
          <cell r="I211">
            <v>1.5252465801068922</v>
          </cell>
          <cell r="J211">
            <v>1.5783104535854109</v>
          </cell>
          <cell r="K211">
            <v>1.418722804461888</v>
          </cell>
          <cell r="L211">
            <v>1.3349380239895965</v>
          </cell>
          <cell r="M211">
            <v>1.3104398660155643</v>
          </cell>
          <cell r="N211">
            <v>1.2934634021456703</v>
          </cell>
          <cell r="O211">
            <v>1.3088932454029927</v>
          </cell>
        </row>
        <row r="212">
          <cell r="A212" t="str">
            <v>T-Bat-Car-STG_S1</v>
          </cell>
          <cell r="B212" t="str">
            <v>VAR_fin</v>
          </cell>
          <cell r="C212" t="str">
            <v>T-ELC-car-BatSTGin_S1</v>
          </cell>
          <cell r="D212">
            <v>7.6453797696220517E-3</v>
          </cell>
          <cell r="E212">
            <v>1.4113908315190968E-2</v>
          </cell>
          <cell r="F212">
            <v>1.3717081839463727E-2</v>
          </cell>
          <cell r="G212">
            <v>0.54241052644306809</v>
          </cell>
          <cell r="H212">
            <v>1.2618006130045534</v>
          </cell>
          <cell r="I212">
            <v>1.5252465801068922</v>
          </cell>
          <cell r="J212">
            <v>1.5783104535854109</v>
          </cell>
          <cell r="K212">
            <v>1.418722804461888</v>
          </cell>
          <cell r="L212">
            <v>1.3349380239895965</v>
          </cell>
          <cell r="M212">
            <v>1.3104398660155643</v>
          </cell>
          <cell r="N212">
            <v>1.2934634021456703</v>
          </cell>
          <cell r="O212">
            <v>1.3088932454029927</v>
          </cell>
        </row>
        <row r="213">
          <cell r="A213" t="str">
            <v>T-Bat-Car-STG_S1</v>
          </cell>
          <cell r="B213" t="str">
            <v>VAR_ncap</v>
          </cell>
          <cell r="C213" t="str">
            <v>-</v>
          </cell>
          <cell r="D213">
            <v>2.1524009552758498E-3</v>
          </cell>
          <cell r="E213">
            <v>4.5569918033761897E-2</v>
          </cell>
          <cell r="F213">
            <v>9.0343792165179695E-2</v>
          </cell>
          <cell r="G213">
            <v>11.465698852716001</v>
          </cell>
          <cell r="H213">
            <v>12.878023459788301</v>
          </cell>
          <cell r="I213">
            <v>9.8251024582881001</v>
          </cell>
          <cell r="J213">
            <v>10.8342312467441</v>
          </cell>
          <cell r="K213">
            <v>11.2215920546784</v>
          </cell>
          <cell r="L213">
            <v>9.1687757805273797</v>
          </cell>
          <cell r="M213">
            <v>9.0566018069542604</v>
          </cell>
          <cell r="N213">
            <v>8.8348906658967703</v>
          </cell>
          <cell r="O213">
            <v>7.1788947489914703</v>
          </cell>
        </row>
        <row r="214">
          <cell r="A214" t="str">
            <v>T-Bat-Car-STG_S1</v>
          </cell>
          <cell r="B214" t="str">
            <v>VAR_cap</v>
          </cell>
          <cell r="C214" t="str">
            <v>-</v>
          </cell>
          <cell r="D214">
            <v>2.1524009552758498E-3</v>
          </cell>
          <cell r="E214">
            <v>4.7052960776506191E-2</v>
          </cell>
          <cell r="F214">
            <v>0.13345484913821415</v>
          </cell>
          <cell r="G214">
            <v>10.98488969465923</v>
          </cell>
          <cell r="H214">
            <v>21.525839921970821</v>
          </cell>
          <cell r="I214">
            <v>25.927730457368877</v>
          </cell>
          <cell r="J214">
            <v>26.325949636260386</v>
          </cell>
          <cell r="K214">
            <v>25.909369577822734</v>
          </cell>
          <cell r="L214">
            <v>25.400996182245624</v>
          </cell>
          <cell r="M214">
            <v>25.139958401114647</v>
          </cell>
          <cell r="N214">
            <v>25.06629906825307</v>
          </cell>
          <cell r="O214">
            <v>25.070348569468489</v>
          </cell>
        </row>
        <row r="215">
          <cell r="A215" t="str">
            <v>T_B_c-HYBDSL-S4</v>
          </cell>
          <cell r="B215" t="str">
            <v>VAR_fout</v>
          </cell>
          <cell r="C215" t="str">
            <v>CO2_T</v>
          </cell>
          <cell r="E215">
            <v>5.8409641185034201E-4</v>
          </cell>
          <cell r="F215">
            <v>8.9266203096772492E-4</v>
          </cell>
        </row>
        <row r="216">
          <cell r="A216" t="str">
            <v>T_B_c-HYBDSL-S4</v>
          </cell>
          <cell r="B216" t="str">
            <v>VAR_fout</v>
          </cell>
          <cell r="C216" t="str">
            <v>TPBSc</v>
          </cell>
          <cell r="E216">
            <v>4.2035370702500587E-7</v>
          </cell>
          <cell r="F216">
            <v>6.5288453298131407E-7</v>
          </cell>
        </row>
        <row r="217">
          <cell r="A217" t="str">
            <v>T_B_c-HYBDSL-S4</v>
          </cell>
          <cell r="B217" t="str">
            <v>VAR_fin</v>
          </cell>
          <cell r="C217" t="str">
            <v>TDSL</v>
          </cell>
          <cell r="E217">
            <v>7.96857314939075E-6</v>
          </cell>
          <cell r="F217">
            <v>1.2178199603925318E-5</v>
          </cell>
        </row>
        <row r="218">
          <cell r="A218" t="str">
            <v>T_B_c-HYBDSL-S4</v>
          </cell>
          <cell r="B218" t="str">
            <v>VAR_ncap</v>
          </cell>
          <cell r="C218" t="str">
            <v>-</v>
          </cell>
          <cell r="E218">
            <v>2.4214284229514101E-8</v>
          </cell>
          <cell r="F218">
            <v>2.0051966895290101E-8</v>
          </cell>
        </row>
        <row r="219">
          <cell r="A219" t="str">
            <v>T_B_c-HYBDSL-S4</v>
          </cell>
          <cell r="B219" t="str">
            <v>VAR_cap</v>
          </cell>
          <cell r="C219" t="str">
            <v>-</v>
          </cell>
          <cell r="E219">
            <v>2.4214284229514101E-8</v>
          </cell>
          <cell r="F219">
            <v>4.4266251124804301E-8</v>
          </cell>
          <cell r="G219">
            <v>1.8581500027081999E-9</v>
          </cell>
        </row>
        <row r="220">
          <cell r="A220" t="str">
            <v>TFHGV-ICEDSLExt</v>
          </cell>
          <cell r="B220" t="str">
            <v>VAR_fout</v>
          </cell>
          <cell r="C220" t="str">
            <v>CO2_T</v>
          </cell>
          <cell r="D220">
            <v>1410.150796444</v>
          </cell>
          <cell r="E220">
            <v>865.1872067667</v>
          </cell>
          <cell r="F220">
            <v>841.85432098594902</v>
          </cell>
          <cell r="G220">
            <v>362.54170377365398</v>
          </cell>
        </row>
        <row r="221">
          <cell r="A221" t="str">
            <v>TFHGV-ICEDSLExt</v>
          </cell>
          <cell r="B221" t="str">
            <v>VAR_fout</v>
          </cell>
          <cell r="C221" t="str">
            <v>TFHGV</v>
          </cell>
          <cell r="D221">
            <v>1.5766305806253358</v>
          </cell>
          <cell r="E221">
            <v>0.99143856536903929</v>
          </cell>
          <cell r="F221">
            <v>0.99988902567760873</v>
          </cell>
          <cell r="G221">
            <v>0.43059881254655835</v>
          </cell>
        </row>
        <row r="222">
          <cell r="A222" t="str">
            <v>TFHGV-ICEDSLExt</v>
          </cell>
          <cell r="B222" t="str">
            <v>VAR_fin</v>
          </cell>
          <cell r="C222" t="str">
            <v>TDSL</v>
          </cell>
          <cell r="D222">
            <v>19.238073621336923</v>
          </cell>
          <cell r="E222">
            <v>11.803372534334258</v>
          </cell>
          <cell r="F222">
            <v>11.485052128048416</v>
          </cell>
          <cell r="G222">
            <v>4.945998687225841</v>
          </cell>
        </row>
        <row r="223">
          <cell r="A223" t="str">
            <v>TFHGV-ICEDSLExt</v>
          </cell>
          <cell r="B223" t="str">
            <v>VAR_cap</v>
          </cell>
          <cell r="C223" t="str">
            <v>-</v>
          </cell>
          <cell r="D223">
            <v>2.9661992463883131E-2</v>
          </cell>
          <cell r="E223">
            <v>1.9774663439698491E-2</v>
          </cell>
          <cell r="F223">
            <v>1.9774666666666701E-2</v>
          </cell>
          <cell r="G223">
            <v>9.8873333333333296E-3</v>
          </cell>
        </row>
        <row r="224">
          <cell r="A224" t="str">
            <v>TPSHPGSLEXT</v>
          </cell>
          <cell r="B224" t="str">
            <v>VAR_fout</v>
          </cell>
          <cell r="C224" t="str">
            <v>TPSHP</v>
          </cell>
          <cell r="D224">
            <v>1.5951113482171899</v>
          </cell>
          <cell r="E224">
            <v>0.72181007179756995</v>
          </cell>
          <cell r="F224">
            <v>1.44711603662337</v>
          </cell>
          <cell r="G224">
            <v>1.9058775405328201</v>
          </cell>
          <cell r="H224">
            <v>1.9058907534615801</v>
          </cell>
          <cell r="I224">
            <v>0.97257538200820604</v>
          </cell>
          <cell r="J224">
            <v>0.18626555846641701</v>
          </cell>
        </row>
        <row r="225">
          <cell r="A225" t="str">
            <v>TPSHPGSLEXT</v>
          </cell>
          <cell r="B225" t="str">
            <v>VAR_fout</v>
          </cell>
          <cell r="C225" t="str">
            <v>CO2_T</v>
          </cell>
          <cell r="D225">
            <v>129.873812963153</v>
          </cell>
          <cell r="E225">
            <v>58.769706807197501</v>
          </cell>
          <cell r="F225">
            <v>117.824048889415</v>
          </cell>
          <cell r="G225">
            <v>155.17636653170601</v>
          </cell>
          <cell r="H225">
            <v>155.17744232709799</v>
          </cell>
          <cell r="I225">
            <v>79.186994310256793</v>
          </cell>
          <cell r="J225">
            <v>15.1657239030881</v>
          </cell>
        </row>
        <row r="226">
          <cell r="A226" t="str">
            <v>TPSHPGSLEXT</v>
          </cell>
          <cell r="B226" t="str">
            <v>VAR_fin</v>
          </cell>
          <cell r="C226" t="str">
            <v>TGSL</v>
          </cell>
          <cell r="D226">
            <v>1.759807763728358</v>
          </cell>
          <cell r="E226">
            <v>0.79633749061243175</v>
          </cell>
          <cell r="F226">
            <v>1.5965318277698535</v>
          </cell>
          <cell r="G226">
            <v>2.1026607931125385</v>
          </cell>
          <cell r="H226">
            <v>2.1026753702858776</v>
          </cell>
          <cell r="I226">
            <v>1.0729945028490095</v>
          </cell>
          <cell r="J226">
            <v>0.20549761386298279</v>
          </cell>
        </row>
        <row r="227">
          <cell r="A227" t="str">
            <v>TPSHPGSLEXT</v>
          </cell>
          <cell r="B227" t="str">
            <v>VAR_ncap</v>
          </cell>
          <cell r="C227" t="str">
            <v>-</v>
          </cell>
          <cell r="D227">
            <v>3.0150553850269898E-7</v>
          </cell>
          <cell r="E227">
            <v>1.5827216259865599E-6</v>
          </cell>
          <cell r="F227">
            <v>2.6242179678499301E-6</v>
          </cell>
          <cell r="G227">
            <v>0.31076889028989901</v>
          </cell>
          <cell r="H227">
            <v>1.44863020359436E-5</v>
          </cell>
          <cell r="I227">
            <v>4.6291396257874699E-6</v>
          </cell>
          <cell r="J227">
            <v>1.9161083610621899E-6</v>
          </cell>
          <cell r="K227">
            <v>1.6798113170201601E-6</v>
          </cell>
          <cell r="L227">
            <v>1.6399432797251099E-6</v>
          </cell>
          <cell r="M227">
            <v>1.9297051747928701E-6</v>
          </cell>
          <cell r="N227">
            <v>1.09384211631385E-6</v>
          </cell>
          <cell r="O227">
            <v>3.8479015598484503E-6</v>
          </cell>
        </row>
        <row r="228">
          <cell r="A228" t="str">
            <v>TPSHPGSLEXT</v>
          </cell>
          <cell r="B228" t="str">
            <v>VAR_cap</v>
          </cell>
          <cell r="C228" t="str">
            <v>-</v>
          </cell>
          <cell r="D228">
            <v>1.5951116497227285</v>
          </cell>
          <cell r="E228">
            <v>1.5951087585267636</v>
          </cell>
          <cell r="F228">
            <v>1.5951101491149682</v>
          </cell>
          <cell r="G228">
            <v>1.9058780454680706</v>
          </cell>
          <cell r="H228">
            <v>1.905890537067076</v>
          </cell>
          <cell r="I228">
            <v>0.97255015964134195</v>
          </cell>
          <cell r="J228">
            <v>0.18624943030858732</v>
          </cell>
          <cell r="K228">
            <v>5.5680154901243995E-6</v>
          </cell>
          <cell r="L228">
            <v>3.9954128360909911E-6</v>
          </cell>
          <cell r="M228">
            <v>4.0333517817144898E-6</v>
          </cell>
          <cell r="N228">
            <v>3.0794618845267598E-6</v>
          </cell>
          <cell r="O228">
            <v>6.2012811608403902E-6</v>
          </cell>
        </row>
        <row r="229">
          <cell r="A229" t="str">
            <v>T-Bat-Car-STG_S2</v>
          </cell>
          <cell r="B229" t="str">
            <v>VAR_fout</v>
          </cell>
          <cell r="C229" t="str">
            <v>T-ELC-car-BatSTGAUXout_S2</v>
          </cell>
          <cell r="D229">
            <v>6.61793408184711E-2</v>
          </cell>
          <cell r="E229">
            <v>0.10255578799326877</v>
          </cell>
          <cell r="F229">
            <v>1.0615687465127359</v>
          </cell>
          <cell r="G229">
            <v>5.8195962194740183</v>
          </cell>
          <cell r="H229">
            <v>11.154660948155369</v>
          </cell>
          <cell r="I229">
            <v>11.878580404721433</v>
          </cell>
          <cell r="J229">
            <v>11.413719307109037</v>
          </cell>
          <cell r="K229">
            <v>10.510127195467229</v>
          </cell>
          <cell r="L229">
            <v>10.053208530660372</v>
          </cell>
          <cell r="M229">
            <v>9.5650023457996056</v>
          </cell>
          <cell r="N229">
            <v>9.1979401328139279</v>
          </cell>
          <cell r="O229">
            <v>9.0622066557355172</v>
          </cell>
        </row>
        <row r="230">
          <cell r="A230" t="str">
            <v>T-Bat-Car-STG_S2</v>
          </cell>
          <cell r="B230" t="str">
            <v>VAR_fout</v>
          </cell>
          <cell r="C230" t="str">
            <v>T-ELC-car-BatSTGOut_S2</v>
          </cell>
          <cell r="D230">
            <v>6.6179340818471086E-2</v>
          </cell>
          <cell r="E230">
            <v>0.10255578799326877</v>
          </cell>
          <cell r="F230">
            <v>1.0615687465127355</v>
          </cell>
          <cell r="G230">
            <v>5.8195962194740174</v>
          </cell>
          <cell r="H230">
            <v>11.154660948155367</v>
          </cell>
          <cell r="I230">
            <v>11.878580404721433</v>
          </cell>
          <cell r="J230">
            <v>11.413719307109035</v>
          </cell>
          <cell r="K230">
            <v>10.510127195467225</v>
          </cell>
          <cell r="L230">
            <v>10.05320853066037</v>
          </cell>
          <cell r="M230">
            <v>9.5650023457996056</v>
          </cell>
          <cell r="N230">
            <v>9.1979401328139279</v>
          </cell>
          <cell r="O230">
            <v>9.0622066557355172</v>
          </cell>
        </row>
        <row r="231">
          <cell r="A231" t="str">
            <v>T-Bat-Car-STG_S2</v>
          </cell>
          <cell r="B231" t="str">
            <v>VAR_fin</v>
          </cell>
          <cell r="C231" t="str">
            <v>T-ELC-car-BatSTGAUXin_S2</v>
          </cell>
          <cell r="D231">
            <v>6.6186304651808484E-2</v>
          </cell>
          <cell r="E231">
            <v>0.10256872716734426</v>
          </cell>
          <cell r="F231">
            <v>1.061679924600093</v>
          </cell>
          <cell r="G231">
            <v>5.8201817037556536</v>
          </cell>
          <cell r="H231">
            <v>11.155782061925411</v>
          </cell>
          <cell r="I231">
            <v>11.87977232226307</v>
          </cell>
          <cell r="J231">
            <v>11.414867566442519</v>
          </cell>
          <cell r="K231">
            <v>10.511185409490198</v>
          </cell>
          <cell r="L231">
            <v>10.054218411635871</v>
          </cell>
          <cell r="M231">
            <v>9.5659659577084799</v>
          </cell>
          <cell r="N231">
            <v>9.1988641729854361</v>
          </cell>
          <cell r="O231">
            <v>9.0631207503840869</v>
          </cell>
        </row>
        <row r="232">
          <cell r="A232" t="str">
            <v>T-Bat-Car-STG_S2</v>
          </cell>
          <cell r="B232" t="str">
            <v>VAR_fin</v>
          </cell>
          <cell r="C232" t="str">
            <v>T-ELC-car-BatSTGin_S2</v>
          </cell>
          <cell r="D232">
            <v>6.6186304651808484E-2</v>
          </cell>
          <cell r="E232">
            <v>0.10256872716734426</v>
          </cell>
          <cell r="F232">
            <v>1.061679924600093</v>
          </cell>
          <cell r="G232">
            <v>5.8201817037556536</v>
          </cell>
          <cell r="H232">
            <v>11.155782061925411</v>
          </cell>
          <cell r="I232">
            <v>11.87977232226307</v>
          </cell>
          <cell r="J232">
            <v>11.414867566442519</v>
          </cell>
          <cell r="K232">
            <v>10.511185409490198</v>
          </cell>
          <cell r="L232">
            <v>10.054218411635871</v>
          </cell>
          <cell r="M232">
            <v>9.5659659577084799</v>
          </cell>
          <cell r="N232">
            <v>9.1988641729854361</v>
          </cell>
          <cell r="O232">
            <v>9.0631207503840869</v>
          </cell>
        </row>
        <row r="233">
          <cell r="A233" t="str">
            <v>T-Bat-Car-STG_S2</v>
          </cell>
          <cell r="B233" t="str">
            <v>VAR_ncap</v>
          </cell>
          <cell r="C233" t="str">
            <v>-</v>
          </cell>
          <cell r="D233">
            <v>9.5004780523123208E-3</v>
          </cell>
          <cell r="E233">
            <v>1.9220112011861201E-2</v>
          </cell>
          <cell r="F233">
            <v>15.155841667980001</v>
          </cell>
          <cell r="G233">
            <v>77.728438434278402</v>
          </cell>
          <cell r="H233">
            <v>169.74430955008199</v>
          </cell>
          <cell r="I233">
            <v>70.682235991960695</v>
          </cell>
          <cell r="J233">
            <v>88.062851440557196</v>
          </cell>
          <cell r="K233">
            <v>120.661394128368</v>
          </cell>
          <cell r="L233">
            <v>73.606493513103402</v>
          </cell>
          <cell r="M233">
            <v>79.973342113720193</v>
          </cell>
          <cell r="N233">
            <v>87.233015506220298</v>
          </cell>
          <cell r="O233">
            <v>60.227565613669597</v>
          </cell>
        </row>
        <row r="234">
          <cell r="A234" t="str">
            <v>T-Bat-Car-STG_S2</v>
          </cell>
          <cell r="B234" t="str">
            <v>VAR_cap</v>
          </cell>
          <cell r="C234" t="str">
            <v>-</v>
          </cell>
          <cell r="D234">
            <v>9.5004780523123208E-3</v>
          </cell>
          <cell r="E234">
            <v>2.8190541056431866E-2</v>
          </cell>
          <cell r="F234">
            <v>14.980521699864445</v>
          </cell>
          <cell r="G234">
            <v>86.857934152329065</v>
          </cell>
          <cell r="H234">
            <v>235.47929339286063</v>
          </cell>
          <cell r="I234">
            <v>247.76864698090202</v>
          </cell>
          <cell r="J234">
            <v>242.16733770026957</v>
          </cell>
          <cell r="K234">
            <v>234.17160156312264</v>
          </cell>
          <cell r="L234">
            <v>230.17879142457457</v>
          </cell>
          <cell r="M234">
            <v>227.72132533497665</v>
          </cell>
          <cell r="N234">
            <v>227.08893094995602</v>
          </cell>
          <cell r="O234">
            <v>227.43388520319581</v>
          </cell>
        </row>
        <row r="235">
          <cell r="A235" t="str">
            <v>T_TW-ICEGSL-S1</v>
          </cell>
          <cell r="B235" t="str">
            <v>VAR_fout</v>
          </cell>
          <cell r="C235" t="str">
            <v>CO2_T</v>
          </cell>
          <cell r="D235">
            <v>3.2702575590526561</v>
          </cell>
          <cell r="E235">
            <v>36.631983368619309</v>
          </cell>
          <cell r="F235">
            <v>37.063189719957272</v>
          </cell>
          <cell r="G235">
            <v>45.92273705634625</v>
          </cell>
          <cell r="H235">
            <v>62.628635656585715</v>
          </cell>
          <cell r="I235">
            <v>66.081895736877712</v>
          </cell>
          <cell r="J235">
            <v>67.168618561258199</v>
          </cell>
          <cell r="K235">
            <v>28.547387552792337</v>
          </cell>
          <cell r="L235">
            <v>10.835647691136101</v>
          </cell>
          <cell r="M235">
            <v>0.14009736274502799</v>
          </cell>
          <cell r="N235">
            <v>0.14974896643482499</v>
          </cell>
          <cell r="O235">
            <v>0.24216438685781139</v>
          </cell>
        </row>
        <row r="236">
          <cell r="A236" t="str">
            <v>T_TW-ICEGSL-S1</v>
          </cell>
          <cell r="B236" t="str">
            <v>VAR_fout</v>
          </cell>
          <cell r="C236" t="str">
            <v>TPTWL</v>
          </cell>
          <cell r="D236">
            <v>8.4542965771754297E-2</v>
          </cell>
          <cell r="E236">
            <v>0.95504225850659608</v>
          </cell>
          <cell r="F236">
            <v>0.96645236641697063</v>
          </cell>
          <cell r="G236">
            <v>1.2150959698387611</v>
          </cell>
          <cell r="H236">
            <v>1.7270029126028887</v>
          </cell>
          <cell r="I236">
            <v>1.8416294601038201</v>
          </cell>
          <cell r="J236">
            <v>1.9131322178315968</v>
          </cell>
          <cell r="K236">
            <v>0.82503993500916584</v>
          </cell>
          <cell r="L236">
            <v>0.31434251988317374</v>
          </cell>
          <cell r="M236">
            <v>4.15409281024718E-3</v>
          </cell>
          <cell r="N236">
            <v>4.4402770517600661E-3</v>
          </cell>
          <cell r="O236">
            <v>7.1805301586924551E-3</v>
          </cell>
        </row>
        <row r="237">
          <cell r="A237" t="str">
            <v>T_TW-ICEGSL-S1</v>
          </cell>
          <cell r="B237" t="str">
            <v>VAR_fin</v>
          </cell>
          <cell r="C237" t="str">
            <v>TGSL</v>
          </cell>
          <cell r="D237">
            <v>4.4312433049494025E-2</v>
          </cell>
          <cell r="E237">
            <v>0.49636833832817506</v>
          </cell>
          <cell r="F237">
            <v>0.50221124281784846</v>
          </cell>
          <cell r="G237">
            <v>0.6222593097065886</v>
          </cell>
          <cell r="H237">
            <v>0.84862649941172963</v>
          </cell>
          <cell r="I237">
            <v>0.89541864142110728</v>
          </cell>
          <cell r="J237">
            <v>0.91014388294387882</v>
          </cell>
          <cell r="K237">
            <v>0.38682096955003165</v>
          </cell>
          <cell r="L237">
            <v>0.14682449445983864</v>
          </cell>
          <cell r="M237">
            <v>1.8983382485776152E-3</v>
          </cell>
          <cell r="N237">
            <v>2.0291187863797446E-3</v>
          </cell>
          <cell r="O237">
            <v>3.2813602555258965E-3</v>
          </cell>
        </row>
        <row r="238">
          <cell r="A238" t="str">
            <v>T_TW-ICEGSL-S1</v>
          </cell>
          <cell r="B238" t="str">
            <v>VAR_ncap</v>
          </cell>
          <cell r="C238" t="str">
            <v>-</v>
          </cell>
          <cell r="E238">
            <v>0.295742633818876</v>
          </cell>
          <cell r="F238">
            <v>3.9536288397441499E-3</v>
          </cell>
          <cell r="G238">
            <v>0.163370466630016</v>
          </cell>
          <cell r="H238">
            <v>0.51989732423695301</v>
          </cell>
          <cell r="I238">
            <v>0.18480531192968699</v>
          </cell>
          <cell r="J238">
            <v>0.333802192274676</v>
          </cell>
          <cell r="K238">
            <v>6.1920952286182004E-4</v>
          </cell>
          <cell r="L238">
            <v>6.7149239649262203E-4</v>
          </cell>
          <cell r="M238">
            <v>9.03224696031272E-4</v>
          </cell>
          <cell r="N238">
            <v>1.0319031568987299E-3</v>
          </cell>
          <cell r="O238">
            <v>1.6314661386672201E-3</v>
          </cell>
        </row>
        <row r="239">
          <cell r="A239" t="str">
            <v>T_TW-ICEGSL-S1</v>
          </cell>
          <cell r="B239" t="str">
            <v>VAR_cap</v>
          </cell>
          <cell r="C239" t="str">
            <v>-</v>
          </cell>
          <cell r="D239">
            <v>2.9121860782308922E-2</v>
          </cell>
          <cell r="E239">
            <v>0.32871546550782715</v>
          </cell>
          <cell r="F239">
            <v>0.33266894908596667</v>
          </cell>
          <cell r="G239">
            <v>0.44173043000037571</v>
          </cell>
          <cell r="H239">
            <v>0.68529330003757216</v>
          </cell>
          <cell r="I239">
            <v>0.7390098100626411</v>
          </cell>
          <cell r="J239">
            <v>0.78817987188118632</v>
          </cell>
          <cell r="K239">
            <v>0.39755013877981416</v>
          </cell>
          <cell r="L239">
            <v>0.15143834461900491</v>
          </cell>
          <cell r="M239">
            <v>1.8916884534050122E-3</v>
          </cell>
          <cell r="N239">
            <v>2.0539053829490644E-3</v>
          </cell>
          <cell r="O239">
            <v>3.2723056878982987E-3</v>
          </cell>
        </row>
        <row r="240">
          <cell r="A240" t="str">
            <v>TPSHPDSLEXT</v>
          </cell>
          <cell r="B240" t="str">
            <v>VAR_fout</v>
          </cell>
          <cell r="C240" t="str">
            <v>TPSHP</v>
          </cell>
          <cell r="D240">
            <v>17.176521919007701</v>
          </cell>
          <cell r="E240">
            <v>17.176525407343</v>
          </cell>
          <cell r="F240">
            <v>15.577851633561901</v>
          </cell>
          <cell r="G240">
            <v>14.245719947971301</v>
          </cell>
          <cell r="H240">
            <v>13.712710985416299</v>
          </cell>
          <cell r="I240">
            <v>11.9750308601381</v>
          </cell>
          <cell r="J240">
            <v>6.2860111757168999</v>
          </cell>
          <cell r="K240">
            <v>2.0189588619493199</v>
          </cell>
          <cell r="L240">
            <v>2.0189559410979001</v>
          </cell>
          <cell r="M240">
            <v>2.0189563473336198</v>
          </cell>
          <cell r="N240">
            <v>2.0189554097738398</v>
          </cell>
          <cell r="O240">
            <v>2.0189552501078398</v>
          </cell>
        </row>
        <row r="241">
          <cell r="A241" t="str">
            <v>TPSHPDSLEXT</v>
          </cell>
          <cell r="B241" t="str">
            <v>VAR_fout</v>
          </cell>
          <cell r="C241" t="str">
            <v>CO2_T</v>
          </cell>
          <cell r="D241">
            <v>1273.9831592043399</v>
          </cell>
          <cell r="E241">
            <v>1273.9834179342799</v>
          </cell>
          <cell r="F241">
            <v>1155.4097349464</v>
          </cell>
          <cell r="G241">
            <v>1056.6054868403301</v>
          </cell>
          <cell r="H241">
            <v>1017.0721956885</v>
          </cell>
          <cell r="I241">
            <v>888.18840733325499</v>
          </cell>
          <cell r="J241">
            <v>466.23364230517399</v>
          </cell>
          <cell r="K241">
            <v>149.74624090826299</v>
          </cell>
          <cell r="L241">
            <v>149.74602426862401</v>
          </cell>
          <cell r="M241">
            <v>149.74605439914001</v>
          </cell>
          <cell r="N241">
            <v>149.745984860302</v>
          </cell>
          <cell r="O241">
            <v>149.74597301787</v>
          </cell>
        </row>
        <row r="242">
          <cell r="A242" t="str">
            <v>TPSHPDSLEXT</v>
          </cell>
          <cell r="B242" t="str">
            <v>VAR_fin</v>
          </cell>
          <cell r="C242" t="str">
            <v>TDSL</v>
          </cell>
          <cell r="D242">
            <v>17.38039780633471</v>
          </cell>
          <cell r="E242">
            <v>17.38040133607468</v>
          </cell>
          <cell r="F242">
            <v>15.762752182079096</v>
          </cell>
          <cell r="G242">
            <v>14.414808824561124</v>
          </cell>
          <cell r="H242">
            <v>13.875473338178685</v>
          </cell>
          <cell r="I242">
            <v>12.117167903591511</v>
          </cell>
          <cell r="J242">
            <v>6.3606226781060613</v>
          </cell>
          <cell r="K242">
            <v>2.0429227954742659</v>
          </cell>
          <cell r="L242">
            <v>2.0429198399539397</v>
          </cell>
          <cell r="M242">
            <v>2.0429202510114459</v>
          </cell>
          <cell r="N242">
            <v>2.0429193023233543</v>
          </cell>
          <cell r="O242">
            <v>2.0429191407622005</v>
          </cell>
        </row>
        <row r="243">
          <cell r="A243" t="str">
            <v>TPSHPDSLEXT</v>
          </cell>
          <cell r="B243" t="str">
            <v>VAR_ncap</v>
          </cell>
          <cell r="C243" t="str">
            <v>-</v>
          </cell>
          <cell r="D243">
            <v>4.6080972120634199E-7</v>
          </cell>
          <cell r="E243">
            <v>4.0400137138442601E-6</v>
          </cell>
          <cell r="F243">
            <v>1.6911855642489899E-6</v>
          </cell>
          <cell r="G243">
            <v>2.6022868121966502E-6</v>
          </cell>
          <cell r="H243">
            <v>2.4308894896126799E-6</v>
          </cell>
          <cell r="I243">
            <v>6.2860034777029403</v>
          </cell>
          <cell r="J243">
            <v>2.2867227119510498E-6</v>
          </cell>
          <cell r="K243">
            <v>2.9593080215898398E-6</v>
          </cell>
          <cell r="L243">
            <v>3.4732625556960601E-5</v>
          </cell>
          <cell r="M243">
            <v>2.0188925857553999</v>
          </cell>
          <cell r="N243">
            <v>1.9745386454555099E-5</v>
          </cell>
          <cell r="O243">
            <v>6.2654311932944102E-6</v>
          </cell>
        </row>
        <row r="244">
          <cell r="A244" t="str">
            <v>TPSHPDSLEXT</v>
          </cell>
          <cell r="B244" t="str">
            <v>VAR_cap</v>
          </cell>
          <cell r="C244" t="str">
            <v>-</v>
          </cell>
          <cell r="D244">
            <v>17.176522379817424</v>
          </cell>
          <cell r="E244">
            <v>17.176525687292173</v>
          </cell>
          <cell r="F244">
            <v>15.577852646367031</v>
          </cell>
          <cell r="G244">
            <v>14.245720206441714</v>
          </cell>
          <cell r="H244">
            <v>13.712717813427352</v>
          </cell>
          <cell r="I244">
            <v>11.975027004764481</v>
          </cell>
          <cell r="J244">
            <v>6.2860004193927832</v>
          </cell>
          <cell r="K244">
            <v>2.3272648828743701</v>
          </cell>
          <cell r="L244">
            <v>2.01895016618416</v>
          </cell>
          <cell r="M244">
            <v>2.0189276404569325</v>
          </cell>
          <cell r="N244">
            <v>2.0189438452510404</v>
          </cell>
          <cell r="O244">
            <v>2.0189345573592612</v>
          </cell>
        </row>
        <row r="245">
          <cell r="A245" t="str">
            <v>T-Bat-Car-STG_S3</v>
          </cell>
          <cell r="B245" t="str">
            <v>VAR_fout</v>
          </cell>
          <cell r="C245" t="str">
            <v>T-ELC-car-BatSTGAUXout_S3</v>
          </cell>
          <cell r="D245">
            <v>4.5975745201689934E-2</v>
          </cell>
          <cell r="E245">
            <v>9.4335729379097621E-2</v>
          </cell>
          <cell r="F245">
            <v>9.7996467017096911E-2</v>
          </cell>
          <cell r="G245">
            <v>9.5133191224640604E-2</v>
          </cell>
          <cell r="H245">
            <v>0.80704514945725259</v>
          </cell>
          <cell r="I245">
            <v>4.1751658856432607</v>
          </cell>
          <cell r="J245">
            <v>3.74709070334315</v>
          </cell>
          <cell r="K245">
            <v>7.9147338942719365</v>
          </cell>
          <cell r="L245">
            <v>8.4512048646932012</v>
          </cell>
          <cell r="M245">
            <v>9.7889283568335923</v>
          </cell>
          <cell r="N245">
            <v>13.164435931652392</v>
          </cell>
          <cell r="O245">
            <v>10.852289535170442</v>
          </cell>
        </row>
        <row r="246">
          <cell r="A246" t="str">
            <v>T-Bat-Car-STG_S3</v>
          </cell>
          <cell r="B246" t="str">
            <v>VAR_fout</v>
          </cell>
          <cell r="C246" t="str">
            <v>T-ELC-car-BatSTGOut_S3</v>
          </cell>
          <cell r="D246">
            <v>4.5975745201689927E-2</v>
          </cell>
          <cell r="E246">
            <v>9.4335729379097621E-2</v>
          </cell>
          <cell r="F246">
            <v>9.7996467017096911E-2</v>
          </cell>
          <cell r="G246">
            <v>9.5133191224640604E-2</v>
          </cell>
          <cell r="H246">
            <v>0.80704514945725259</v>
          </cell>
          <cell r="I246">
            <v>4.1751658856432607</v>
          </cell>
          <cell r="J246">
            <v>3.74709070334315</v>
          </cell>
          <cell r="K246">
            <v>7.9147338942719365</v>
          </cell>
          <cell r="L246">
            <v>8.4512048646931994</v>
          </cell>
          <cell r="M246">
            <v>9.7889283568335923</v>
          </cell>
          <cell r="N246">
            <v>13.16443593165239</v>
          </cell>
          <cell r="O246">
            <v>10.852289535170442</v>
          </cell>
        </row>
        <row r="247">
          <cell r="A247" t="str">
            <v>T-Bat-Car-STG_S3</v>
          </cell>
          <cell r="B247" t="str">
            <v>VAR_fin</v>
          </cell>
          <cell r="C247" t="str">
            <v>T-ELC-car-BatSTGAUXin_S3</v>
          </cell>
          <cell r="D247">
            <v>4.5980612832537966E-2</v>
          </cell>
          <cell r="E247">
            <v>9.4347846465094864E-2</v>
          </cell>
          <cell r="F247">
            <v>9.8011262221128395E-2</v>
          </cell>
          <cell r="G247">
            <v>9.5146178312224911E-2</v>
          </cell>
          <cell r="H247">
            <v>0.80713064944742174</v>
          </cell>
          <cell r="I247">
            <v>4.1755873502704102</v>
          </cell>
          <cell r="J247">
            <v>3.7474722326147893</v>
          </cell>
          <cell r="K247">
            <v>7.9155320304663093</v>
          </cell>
          <cell r="L247">
            <v>8.4520545187031928</v>
          </cell>
          <cell r="M247">
            <v>9.789914358911302</v>
          </cell>
          <cell r="N247">
            <v>13.165756674041713</v>
          </cell>
          <cell r="O247">
            <v>10.853382646489889</v>
          </cell>
        </row>
        <row r="248">
          <cell r="A248" t="str">
            <v>T-Bat-Car-STG_S3</v>
          </cell>
          <cell r="B248" t="str">
            <v>VAR_fin</v>
          </cell>
          <cell r="C248" t="str">
            <v>T-ELC-car-BatSTGin_S3</v>
          </cell>
          <cell r="D248">
            <v>4.5980612832537966E-2</v>
          </cell>
          <cell r="E248">
            <v>9.4347846465094864E-2</v>
          </cell>
          <cell r="F248">
            <v>9.8011262221128395E-2</v>
          </cell>
          <cell r="G248">
            <v>9.5146178312224911E-2</v>
          </cell>
          <cell r="H248">
            <v>0.80713064944742174</v>
          </cell>
          <cell r="I248">
            <v>4.1755873502704102</v>
          </cell>
          <cell r="J248">
            <v>3.7474722326147893</v>
          </cell>
          <cell r="K248">
            <v>7.9155320304663093</v>
          </cell>
          <cell r="L248">
            <v>8.4520545187031928</v>
          </cell>
          <cell r="M248">
            <v>9.789914358911302</v>
          </cell>
          <cell r="N248">
            <v>13.165756674041713</v>
          </cell>
          <cell r="O248">
            <v>10.853382646489889</v>
          </cell>
        </row>
        <row r="249">
          <cell r="A249" t="str">
            <v>T-Bat-Car-STG_S3</v>
          </cell>
          <cell r="B249" t="str">
            <v>VAR_ncap</v>
          </cell>
          <cell r="C249" t="str">
            <v>-</v>
          </cell>
          <cell r="D249">
            <v>7.6068857698251202E-3</v>
          </cell>
          <cell r="E249">
            <v>0.41557537194202598</v>
          </cell>
          <cell r="F249">
            <v>0.11045917317918801</v>
          </cell>
          <cell r="G249">
            <v>1.55145759574991E-2</v>
          </cell>
          <cell r="H249">
            <v>8.8142542548573104</v>
          </cell>
          <cell r="I249">
            <v>54.881721708721798</v>
          </cell>
          <cell r="J249">
            <v>4.0614085329274996</v>
          </cell>
          <cell r="K249">
            <v>86.862929041779594</v>
          </cell>
          <cell r="L249">
            <v>53.074645207719698</v>
          </cell>
          <cell r="M249">
            <v>76.6172668348147</v>
          </cell>
          <cell r="N249">
            <v>193.083587658532</v>
          </cell>
          <cell r="O249">
            <v>2.3652083042965899E-2</v>
          </cell>
        </row>
        <row r="250">
          <cell r="A250" t="str">
            <v>T-Bat-Car-STG_S3</v>
          </cell>
          <cell r="B250" t="str">
            <v>VAR_cap</v>
          </cell>
          <cell r="C250" t="str">
            <v>-</v>
          </cell>
          <cell r="D250">
            <v>7.6068857698251202E-3</v>
          </cell>
          <cell r="E250">
            <v>0.41742894119939672</v>
          </cell>
          <cell r="F250">
            <v>0.50224771729233864</v>
          </cell>
          <cell r="G250">
            <v>0.42574299489411233</v>
          </cell>
          <cell r="H250">
            <v>8.8138802952661646</v>
          </cell>
          <cell r="I250">
            <v>60.901192518070488</v>
          </cell>
          <cell r="J250">
            <v>53.960002871436608</v>
          </cell>
          <cell r="K250">
            <v>121.37928128985249</v>
          </cell>
          <cell r="L250">
            <v>134.48410026346201</v>
          </cell>
          <cell r="M250">
            <v>183.16107645901539</v>
          </cell>
          <cell r="N250">
            <v>312.97773792005319</v>
          </cell>
          <cell r="O250">
            <v>269.72446056168968</v>
          </cell>
        </row>
        <row r="251">
          <cell r="A251" t="str">
            <v>T_TW-ICEGSL-S2</v>
          </cell>
          <cell r="B251" t="str">
            <v>VAR_fout</v>
          </cell>
          <cell r="C251" t="str">
            <v>CO2_T</v>
          </cell>
          <cell r="D251">
            <v>8.296346667735591</v>
          </cell>
          <cell r="E251">
            <v>12.022079497207264</v>
          </cell>
          <cell r="F251">
            <v>11.411672447359825</v>
          </cell>
          <cell r="G251">
            <v>7.4709882854593639</v>
          </cell>
          <cell r="H251">
            <v>0.7142219606608321</v>
          </cell>
          <cell r="I251">
            <v>1.7544629102238439E-2</v>
          </cell>
          <cell r="J251">
            <v>1.9655348820499678E-2</v>
          </cell>
          <cell r="K251">
            <v>2.0574220241203572E-2</v>
          </cell>
          <cell r="L251">
            <v>1.9436280903822559E-2</v>
          </cell>
          <cell r="M251">
            <v>2.4731968449005999E-2</v>
          </cell>
          <cell r="N251">
            <v>2.387092216493391E-2</v>
          </cell>
          <cell r="O251">
            <v>3.64786479281917E-2</v>
          </cell>
        </row>
        <row r="252">
          <cell r="A252" t="str">
            <v>T_TW-ICEGSL-S2</v>
          </cell>
          <cell r="B252" t="str">
            <v>VAR_fout</v>
          </cell>
          <cell r="C252" t="str">
            <v>TPTWL</v>
          </cell>
          <cell r="D252">
            <v>0.12396888907602417</v>
          </cell>
          <cell r="E252">
            <v>0.1798903081765543</v>
          </cell>
          <cell r="F252">
            <v>0.17076610340267095</v>
          </cell>
          <cell r="G252">
            <v>0.11182026370781871</v>
          </cell>
          <cell r="H252">
            <v>1.0732130251740487E-2</v>
          </cell>
          <cell r="I252">
            <v>2.8125743736188416E-4</v>
          </cell>
          <cell r="J252">
            <v>3.2133121622248312E-4</v>
          </cell>
          <cell r="K252">
            <v>3.4340657393351539E-4</v>
          </cell>
          <cell r="L252">
            <v>3.2940862970970121E-4</v>
          </cell>
          <cell r="M252">
            <v>4.2144142642779969E-4</v>
          </cell>
          <cell r="N252">
            <v>4.0676889541079266E-4</v>
          </cell>
          <cell r="O252">
            <v>6.2160896932700511E-4</v>
          </cell>
        </row>
        <row r="253">
          <cell r="A253" t="str">
            <v>T_TW-ICEGSL-S2</v>
          </cell>
          <cell r="B253" t="str">
            <v>VAR_fin</v>
          </cell>
          <cell r="C253" t="str">
            <v>TGSL</v>
          </cell>
          <cell r="D253">
            <v>0.11241662151403231</v>
          </cell>
          <cell r="E253">
            <v>0.16290080619522046</v>
          </cell>
          <cell r="F253">
            <v>0.15462970795880515</v>
          </cell>
          <cell r="G253">
            <v>0.10123290359701045</v>
          </cell>
          <cell r="H253">
            <v>9.6778043449977317E-3</v>
          </cell>
          <cell r="I253">
            <v>2.3773210165634707E-4</v>
          </cell>
          <cell r="J253">
            <v>2.6633263984416868E-4</v>
          </cell>
          <cell r="K253">
            <v>2.7878347210302963E-4</v>
          </cell>
          <cell r="L253">
            <v>2.633642398891947E-4</v>
          </cell>
          <cell r="M253">
            <v>3.3512152369926822E-4</v>
          </cell>
          <cell r="N253">
            <v>3.2345422987715337E-4</v>
          </cell>
          <cell r="O253">
            <v>4.9429062233322097E-4</v>
          </cell>
        </row>
        <row r="254">
          <cell r="A254" t="str">
            <v>T_TW-ICEGSL-S2</v>
          </cell>
          <cell r="B254" t="str">
            <v>VAR_ncap</v>
          </cell>
          <cell r="C254" t="str">
            <v>-</v>
          </cell>
          <cell r="E254">
            <v>3.2004636492821801E-5</v>
          </cell>
          <cell r="F254">
            <v>3.2736743568893198E-5</v>
          </cell>
          <cell r="G254">
            <v>3.7801920805039801E-5</v>
          </cell>
          <cell r="H254">
            <v>4.4906521231657499E-5</v>
          </cell>
          <cell r="I254">
            <v>4.4281040037444197E-5</v>
          </cell>
          <cell r="J254">
            <v>4.7769588562111397E-5</v>
          </cell>
          <cell r="K254">
            <v>4.9452847924261898E-5</v>
          </cell>
          <cell r="L254">
            <v>5.4937306219814303E-5</v>
          </cell>
          <cell r="M254">
            <v>7.0021104203567703E-5</v>
          </cell>
          <cell r="N254">
            <v>7.2547488014982695E-5</v>
          </cell>
          <cell r="O254">
            <v>1.1375761892846299E-4</v>
          </cell>
        </row>
        <row r="255">
          <cell r="A255" t="str">
            <v>T_TW-ICEGSL-S2</v>
          </cell>
          <cell r="B255" t="str">
            <v>VAR_cap</v>
          </cell>
          <cell r="C255" t="str">
            <v>-</v>
          </cell>
          <cell r="D255">
            <v>4.2720803098655863E-2</v>
          </cell>
          <cell r="E255">
            <v>6.1921672818534293E-2</v>
          </cell>
          <cell r="F255">
            <v>6.1954375567797509E-2</v>
          </cell>
          <cell r="G255">
            <v>5.369634502145941E-2</v>
          </cell>
          <cell r="H255">
            <v>5.094765271233986E-3</v>
          </cell>
          <cell r="I255">
            <v>1.1236442281056377E-4</v>
          </cell>
          <cell r="J255">
            <v>1.2985923851501472E-4</v>
          </cell>
          <cell r="K255">
            <v>1.4137535866696023E-4</v>
          </cell>
          <cell r="L255">
            <v>1.3926195213287551E-4</v>
          </cell>
          <cell r="M255">
            <v>1.7422874573432682E-4</v>
          </cell>
          <cell r="N255">
            <v>1.7096817953726455E-4</v>
          </cell>
          <cell r="O255">
            <v>2.5609999834240893E-4</v>
          </cell>
        </row>
        <row r="256">
          <cell r="A256" t="str">
            <v>T-Bat-Car-STG_S4</v>
          </cell>
          <cell r="B256" t="str">
            <v>VAR_fout</v>
          </cell>
          <cell r="C256" t="str">
            <v>T-ELC-car-BatSTGAUXout_S4</v>
          </cell>
          <cell r="D256">
            <v>0.14960483503547536</v>
          </cell>
          <cell r="E256">
            <v>0.97778386040822574</v>
          </cell>
          <cell r="F256">
            <v>2.5735971869055723</v>
          </cell>
          <cell r="G256">
            <v>9.8156185610269375</v>
          </cell>
          <cell r="H256">
            <v>15.569814104500869</v>
          </cell>
          <cell r="I256">
            <v>16.562697874720353</v>
          </cell>
          <cell r="J256">
            <v>16.192681116288785</v>
          </cell>
          <cell r="K256">
            <v>15.650412550490232</v>
          </cell>
          <cell r="L256">
            <v>14.060412445049723</v>
          </cell>
          <cell r="M256">
            <v>11.786807135815918</v>
          </cell>
          <cell r="N256">
            <v>7.5412716993306574</v>
          </cell>
          <cell r="O256">
            <v>10.009485231705535</v>
          </cell>
        </row>
        <row r="257">
          <cell r="A257" t="str">
            <v>T-Bat-Car-STG_S4</v>
          </cell>
          <cell r="B257" t="str">
            <v>VAR_fout</v>
          </cell>
          <cell r="C257" t="str">
            <v>T-ELC-car-BatSTGOut_S4</v>
          </cell>
          <cell r="D257">
            <v>0.14960483503547534</v>
          </cell>
          <cell r="E257">
            <v>0.97778386040822574</v>
          </cell>
          <cell r="F257">
            <v>2.5735971869055718</v>
          </cell>
          <cell r="G257">
            <v>9.8156185610269375</v>
          </cell>
          <cell r="H257">
            <v>15.569814104500869</v>
          </cell>
          <cell r="I257">
            <v>16.562697874720349</v>
          </cell>
          <cell r="J257">
            <v>16.192681116288785</v>
          </cell>
          <cell r="K257">
            <v>15.650412550490231</v>
          </cell>
          <cell r="L257">
            <v>14.060412445049723</v>
          </cell>
          <cell r="M257">
            <v>11.786807135815916</v>
          </cell>
          <cell r="N257">
            <v>7.5412716993306574</v>
          </cell>
          <cell r="O257">
            <v>10.009485231705533</v>
          </cell>
        </row>
        <row r="258">
          <cell r="A258" t="str">
            <v>T-Bat-Car-STG_S4</v>
          </cell>
          <cell r="B258" t="str">
            <v>VAR_fin</v>
          </cell>
          <cell r="C258" t="str">
            <v>T-ELC-car-BatSTGAUXin_S4</v>
          </cell>
          <cell r="D258">
            <v>0.14962003815201139</v>
          </cell>
          <cell r="E258">
            <v>0.97788433328302093</v>
          </cell>
          <cell r="F258">
            <v>2.5738595765517025</v>
          </cell>
          <cell r="G258">
            <v>9.8166037066300316</v>
          </cell>
          <cell r="H258">
            <v>15.571376080199522</v>
          </cell>
          <cell r="I258">
            <v>16.564358210440432</v>
          </cell>
          <cell r="J258">
            <v>16.194307333865481</v>
          </cell>
          <cell r="K258">
            <v>15.651984334905363</v>
          </cell>
          <cell r="L258">
            <v>14.061822629774287</v>
          </cell>
          <cell r="M258">
            <v>11.787992916414627</v>
          </cell>
          <cell r="N258">
            <v>7.5420300987703772</v>
          </cell>
          <cell r="O258">
            <v>10.010494056824198</v>
          </cell>
        </row>
        <row r="259">
          <cell r="A259" t="str">
            <v>T-Bat-Car-STG_S4</v>
          </cell>
          <cell r="B259" t="str">
            <v>VAR_fin</v>
          </cell>
          <cell r="C259" t="str">
            <v>T-ELC-car-BatSTGin_S4</v>
          </cell>
          <cell r="D259">
            <v>0.14962003815201139</v>
          </cell>
          <cell r="E259">
            <v>0.97788433328302093</v>
          </cell>
          <cell r="F259">
            <v>2.5738595765517025</v>
          </cell>
          <cell r="G259">
            <v>9.8166037066300316</v>
          </cell>
          <cell r="H259">
            <v>15.571376080199522</v>
          </cell>
          <cell r="I259">
            <v>16.564358210440432</v>
          </cell>
          <cell r="J259">
            <v>16.194307333865481</v>
          </cell>
          <cell r="K259">
            <v>15.651984334905363</v>
          </cell>
          <cell r="L259">
            <v>14.061822629774287</v>
          </cell>
          <cell r="M259">
            <v>11.787992916414627</v>
          </cell>
          <cell r="N259">
            <v>7.5420300987703772</v>
          </cell>
          <cell r="O259">
            <v>10.010494056824198</v>
          </cell>
        </row>
        <row r="260">
          <cell r="A260" t="str">
            <v>T-Bat-Car-STG_S4</v>
          </cell>
          <cell r="B260" t="str">
            <v>VAR_ncap</v>
          </cell>
          <cell r="C260" t="str">
            <v>-</v>
          </cell>
          <cell r="D260">
            <v>2.2559326134790302E-2</v>
          </cell>
          <cell r="E260">
            <v>11.598219535529999</v>
          </cell>
          <cell r="F260">
            <v>26.796848107338199</v>
          </cell>
          <cell r="G260">
            <v>125.49449087041801</v>
          </cell>
          <cell r="H260">
            <v>130.98382136552701</v>
          </cell>
          <cell r="I260">
            <v>118.15958315479099</v>
          </cell>
          <cell r="J260">
            <v>136.60531386534899</v>
          </cell>
          <cell r="K260">
            <v>134.91745856943001</v>
          </cell>
          <cell r="L260">
            <v>137.68228615073301</v>
          </cell>
          <cell r="M260">
            <v>76.4762598960247</v>
          </cell>
          <cell r="N260">
            <v>10.8194809905836</v>
          </cell>
          <cell r="O260">
            <v>177.81255109673901</v>
          </cell>
        </row>
        <row r="261">
          <cell r="A261" t="str">
            <v>T-Bat-Car-STG_S4</v>
          </cell>
          <cell r="B261" t="str">
            <v>VAR_cap</v>
          </cell>
          <cell r="C261" t="str">
            <v>-</v>
          </cell>
          <cell r="D261">
            <v>2.2559326134790302E-2</v>
          </cell>
          <cell r="E261">
            <v>11.465713870327644</v>
          </cell>
          <cell r="F261">
            <v>37.243441907946114</v>
          </cell>
          <cell r="G261">
            <v>150.88187203125435</v>
          </cell>
          <cell r="H261">
            <v>244.47471023189769</v>
          </cell>
          <cell r="I261">
            <v>287.28684804014091</v>
          </cell>
          <cell r="J261">
            <v>307.1865493317809</v>
          </cell>
          <cell r="K261">
            <v>316.47858799769512</v>
          </cell>
          <cell r="L261">
            <v>335.41475572083846</v>
          </cell>
          <cell r="M261">
            <v>286.04088103840377</v>
          </cell>
          <cell r="N261">
            <v>180.3631455246497</v>
          </cell>
          <cell r="O261">
            <v>265.10826678911371</v>
          </cell>
        </row>
        <row r="262">
          <cell r="A262" t="str">
            <v>T_TW-ICEGSL-S3</v>
          </cell>
          <cell r="B262" t="str">
            <v>VAR_fout</v>
          </cell>
          <cell r="C262" t="str">
            <v>CO2_T</v>
          </cell>
          <cell r="D262">
            <v>11.634046082407389</v>
          </cell>
          <cell r="E262">
            <v>14.502705822800046</v>
          </cell>
          <cell r="F262">
            <v>14.548212732312077</v>
          </cell>
          <cell r="G262">
            <v>14.512385951089831</v>
          </cell>
          <cell r="H262">
            <v>13.873188379533348</v>
          </cell>
          <cell r="I262">
            <v>3.9898818892750412</v>
          </cell>
          <cell r="J262">
            <v>1.807484079746894E-2</v>
          </cell>
          <cell r="K262">
            <v>1.990128580127867E-2</v>
          </cell>
          <cell r="L262">
            <v>2.0593809592801229E-2</v>
          </cell>
          <cell r="M262">
            <v>2.2967413194814192E-2</v>
          </cell>
          <cell r="N262">
            <v>2.5202482462602992E-2</v>
          </cell>
          <cell r="O262">
            <v>3.2550587695036257E-2</v>
          </cell>
        </row>
        <row r="263">
          <cell r="A263" t="str">
            <v>T_TW-ICEGSL-S3</v>
          </cell>
          <cell r="B263" t="str">
            <v>VAR_fout</v>
          </cell>
          <cell r="C263" t="str">
            <v>TPTWL</v>
          </cell>
          <cell r="D263">
            <v>0.11498898515105672</v>
          </cell>
          <cell r="E263">
            <v>0.14348875150606816</v>
          </cell>
          <cell r="F263">
            <v>0.14393994209223282</v>
          </cell>
          <cell r="G263">
            <v>0.14358721019808149</v>
          </cell>
          <cell r="H263">
            <v>0.13727328812550346</v>
          </cell>
          <cell r="I263">
            <v>3.9535882200605971E-2</v>
          </cell>
          <cell r="J263">
            <v>1.9311922263276168E-4</v>
          </cell>
          <cell r="K263">
            <v>2.1712850459268401E-4</v>
          </cell>
          <cell r="L263">
            <v>2.2798520131421895E-4</v>
          </cell>
          <cell r="M263">
            <v>2.5760244405562669E-4</v>
          </cell>
          <cell r="N263">
            <v>2.8390282714180692E-4</v>
          </cell>
          <cell r="O263">
            <v>3.6667831771972418E-4</v>
          </cell>
        </row>
        <row r="264">
          <cell r="A264" t="str">
            <v>T_TW-ICEGSL-S3</v>
          </cell>
          <cell r="B264" t="str">
            <v>VAR_fin</v>
          </cell>
          <cell r="C264" t="str">
            <v>TGSL</v>
          </cell>
          <cell r="D264">
            <v>0.15764290084562818</v>
          </cell>
          <cell r="E264">
            <v>0.19651362903523092</v>
          </cell>
          <cell r="F264">
            <v>0.19713025382536709</v>
          </cell>
          <cell r="G264">
            <v>0.1966447960852282</v>
          </cell>
          <cell r="H264">
            <v>0.18798358237850113</v>
          </cell>
          <cell r="I264">
            <v>5.4063440234079274E-2</v>
          </cell>
          <cell r="J264">
            <v>2.4491654197112387E-4</v>
          </cell>
          <cell r="K264">
            <v>2.6966511925851874E-4</v>
          </cell>
          <cell r="L264">
            <v>2.790489104715617E-4</v>
          </cell>
          <cell r="M264">
            <v>3.1121156090534131E-4</v>
          </cell>
          <cell r="N264">
            <v>3.4149705233879423E-4</v>
          </cell>
          <cell r="O264">
            <v>4.4106487391648059E-4</v>
          </cell>
        </row>
        <row r="265">
          <cell r="A265" t="str">
            <v>T_TW-ICEGSL-S3</v>
          </cell>
          <cell r="B265" t="str">
            <v>VAR_ncap</v>
          </cell>
          <cell r="C265" t="str">
            <v>-</v>
          </cell>
          <cell r="E265">
            <v>1.4600716190000801E-5</v>
          </cell>
          <cell r="F265">
            <v>1.8632698033549799E-5</v>
          </cell>
          <cell r="G265">
            <v>1.6713053590103401E-5</v>
          </cell>
          <cell r="H265">
            <v>2.2910342483747999E-5</v>
          </cell>
          <cell r="I265">
            <v>1.9249521135027301E-5</v>
          </cell>
          <cell r="J265">
            <v>2.1126700005023999E-5</v>
          </cell>
          <cell r="K265">
            <v>2.3691249276649501E-5</v>
          </cell>
          <cell r="L265">
            <v>2.6162893143761001E-5</v>
          </cell>
          <cell r="M265">
            <v>3.3258577566112699E-5</v>
          </cell>
          <cell r="N265">
            <v>3.4279074531125298E-5</v>
          </cell>
          <cell r="O265">
            <v>5.4383314983841802E-5</v>
          </cell>
        </row>
        <row r="266">
          <cell r="A266" t="str">
            <v>T_TW-ICEGSL-S3</v>
          </cell>
          <cell r="B266" t="str">
            <v>VAR_cap</v>
          </cell>
          <cell r="C266" t="str">
            <v>-</v>
          </cell>
          <cell r="D266">
            <v>5.3235709896154372E-2</v>
          </cell>
          <cell r="E266">
            <v>6.9075992835931868E-2</v>
          </cell>
          <cell r="F266">
            <v>6.9094729700062765E-2</v>
          </cell>
          <cell r="G266">
            <v>6.9111577571428884E-2</v>
          </cell>
          <cell r="H266">
            <v>6.6006065283072721E-2</v>
          </cell>
          <cell r="I266">
            <v>1.8980401238818279E-2</v>
          </cell>
          <cell r="J266">
            <v>7.7915812640383318E-5</v>
          </cell>
          <cell r="K266">
            <v>8.684929484894495E-5</v>
          </cell>
          <cell r="L266">
            <v>9.4529351705965515E-5</v>
          </cell>
          <cell r="M266">
            <v>1.0408742550365941E-4</v>
          </cell>
          <cell r="N266">
            <v>1.1729676988553413E-4</v>
          </cell>
          <cell r="O266">
            <v>1.4790139275619866E-4</v>
          </cell>
        </row>
        <row r="267">
          <cell r="A267" t="str">
            <v>T_C-ICEGSLEXT</v>
          </cell>
          <cell r="B267" t="str">
            <v>VAR_fout</v>
          </cell>
          <cell r="C267" t="str">
            <v>CO2_T</v>
          </cell>
          <cell r="D267">
            <v>4722.2883092714501</v>
          </cell>
          <cell r="E267">
            <v>4010.6147990242898</v>
          </cell>
          <cell r="F267">
            <v>3609.4302357275401</v>
          </cell>
          <cell r="G267">
            <v>1308.1008197846099</v>
          </cell>
        </row>
        <row r="268">
          <cell r="A268" t="str">
            <v>T_C-ICEGSLEXT</v>
          </cell>
          <cell r="B268" t="str">
            <v>VAR_fout</v>
          </cell>
          <cell r="C268" t="str">
            <v>TPCAR</v>
          </cell>
          <cell r="D268">
            <v>18.302988355379775</v>
          </cell>
          <cell r="E268">
            <v>15.898367801950494</v>
          </cell>
          <cell r="F268">
            <v>14.785569587546453</v>
          </cell>
          <cell r="G268">
            <v>5.6469033415262109</v>
          </cell>
        </row>
        <row r="269">
          <cell r="A269" t="str">
            <v>T_C-ICEGSLEXT</v>
          </cell>
          <cell r="B269" t="str">
            <v>VAR_fin</v>
          </cell>
          <cell r="C269" t="str">
            <v>TGSL</v>
          </cell>
          <cell r="D269">
            <v>63.987646467092787</v>
          </cell>
          <cell r="E269">
            <v>54.344373970518745</v>
          </cell>
          <cell r="F269">
            <v>48.908268776795886</v>
          </cell>
          <cell r="G269">
            <v>17.724943357514992</v>
          </cell>
        </row>
        <row r="270">
          <cell r="A270" t="str">
            <v>T_C-ICEGSLEXT</v>
          </cell>
          <cell r="B270" t="str">
            <v>VAR_cap</v>
          </cell>
          <cell r="C270" t="str">
            <v>-</v>
          </cell>
          <cell r="D270">
            <v>2.492596941646346</v>
          </cell>
          <cell r="E270">
            <v>2.1591599006676168</v>
          </cell>
          <cell r="F270">
            <v>1.6628846666666701</v>
          </cell>
          <cell r="G270">
            <v>0.83144233333333339</v>
          </cell>
        </row>
        <row r="271">
          <cell r="A271" t="str">
            <v>T_TW-ICEGSL-S4</v>
          </cell>
          <cell r="B271" t="str">
            <v>VAR_fout</v>
          </cell>
          <cell r="C271" t="str">
            <v>CO2_T</v>
          </cell>
          <cell r="D271">
            <v>7.6346292746487796</v>
          </cell>
          <cell r="E271">
            <v>9.2678464776507639</v>
          </cell>
          <cell r="F271">
            <v>9.3056232547516018</v>
          </cell>
          <cell r="G271">
            <v>9.276711312161007</v>
          </cell>
          <cell r="H271">
            <v>9.2905708060316279</v>
          </cell>
          <cell r="I271">
            <v>8.9334813124831616</v>
          </cell>
          <cell r="J271">
            <v>1.975695218893903</v>
          </cell>
          <cell r="K271">
            <v>1.4844899427897119E-2</v>
          </cell>
          <cell r="L271">
            <v>1.5255958751809091E-2</v>
          </cell>
          <cell r="M271">
            <v>1.7664131835878432E-2</v>
          </cell>
          <cell r="N271">
            <v>1.861117068115109E-2</v>
          </cell>
          <cell r="O271">
            <v>2.393653903852113E-2</v>
          </cell>
        </row>
        <row r="272">
          <cell r="A272" t="str">
            <v>T_TW-ICEGSL-S4</v>
          </cell>
          <cell r="B272" t="str">
            <v>VAR_fout</v>
          </cell>
          <cell r="C272" t="str">
            <v>TPTWL</v>
          </cell>
          <cell r="D272">
            <v>6.9911858772717092E-2</v>
          </cell>
          <cell r="E272">
            <v>8.4944371737393873E-2</v>
          </cell>
          <cell r="F272">
            <v>8.5291082281744771E-2</v>
          </cell>
          <cell r="G272">
            <v>8.5027029720367131E-2</v>
          </cell>
          <cell r="H272">
            <v>8.5155746394529039E-2</v>
          </cell>
          <cell r="I272">
            <v>8.1888095457554183E-2</v>
          </cell>
          <cell r="J272">
            <v>1.8140525244256633E-2</v>
          </cell>
          <cell r="K272">
            <v>1.49359348171926E-4</v>
          </cell>
          <cell r="L272">
            <v>1.5603243582312223E-4</v>
          </cell>
          <cell r="M272">
            <v>1.8288584203917131E-4</v>
          </cell>
          <cell r="N272">
            <v>1.9417515036507051E-4</v>
          </cell>
          <cell r="O272">
            <v>2.5046823333026586E-4</v>
          </cell>
        </row>
        <row r="273">
          <cell r="A273" t="str">
            <v>T_TW-ICEGSL-S4</v>
          </cell>
          <cell r="B273" t="str">
            <v>VAR_fin</v>
          </cell>
          <cell r="C273" t="str">
            <v>TGSL</v>
          </cell>
          <cell r="D273">
            <v>0.10345026117410264</v>
          </cell>
          <cell r="E273">
            <v>0.12558057557792363</v>
          </cell>
          <cell r="F273">
            <v>0.12609245602644456</v>
          </cell>
          <cell r="G273">
            <v>0.12570069528673478</v>
          </cell>
          <cell r="H273">
            <v>0.12588849330666119</v>
          </cell>
          <cell r="I273">
            <v>0.12104988228296963</v>
          </cell>
          <cell r="J273">
            <v>2.6770937925391626E-2</v>
          </cell>
          <cell r="K273">
            <v>2.0115039875199367E-4</v>
          </cell>
          <cell r="L273">
            <v>2.0672030829009614E-4</v>
          </cell>
          <cell r="M273">
            <v>2.3935137988995156E-4</v>
          </cell>
          <cell r="N273">
            <v>2.5218388456844302E-4</v>
          </cell>
          <cell r="O273">
            <v>3.2434334740543569E-4</v>
          </cell>
        </row>
        <row r="274">
          <cell r="A274" t="str">
            <v>T_TW-ICEGSL-S4</v>
          </cell>
          <cell r="B274" t="str">
            <v>VAR_ncap</v>
          </cell>
          <cell r="C274" t="str">
            <v>-</v>
          </cell>
          <cell r="E274">
            <v>8.4322762964702508E-6</v>
          </cell>
          <cell r="F274">
            <v>8.4496556583304797E-6</v>
          </cell>
          <cell r="G274">
            <v>8.8897436884188602E-6</v>
          </cell>
          <cell r="H274">
            <v>1.03076849091073E-5</v>
          </cell>
          <cell r="I274">
            <v>1.1023298669162701E-5</v>
          </cell>
          <cell r="J274">
            <v>1.24399227331416E-5</v>
          </cell>
          <cell r="K274">
            <v>1.51122988925703E-5</v>
          </cell>
          <cell r="L274">
            <v>1.47223898587259E-5</v>
          </cell>
          <cell r="M274">
            <v>1.88089127151768E-5</v>
          </cell>
          <cell r="N274">
            <v>1.9322622972508299E-5</v>
          </cell>
          <cell r="O274">
            <v>3.0874937331933299E-5</v>
          </cell>
        </row>
        <row r="275">
          <cell r="A275" t="str">
            <v>T_TW-ICEGSL-S4</v>
          </cell>
          <cell r="B275" t="str">
            <v>VAR_cap</v>
          </cell>
          <cell r="C275" t="str">
            <v>-</v>
          </cell>
          <cell r="D275">
            <v>3.2744699586557229E-2</v>
          </cell>
          <cell r="E275">
            <v>4.0883785506228752E-2</v>
          </cell>
          <cell r="F275">
            <v>4.0892371763150026E-2</v>
          </cell>
          <cell r="G275">
            <v>4.0901418133022387E-2</v>
          </cell>
          <cell r="H275">
            <v>4.0911642938486301E-2</v>
          </cell>
          <cell r="I275">
            <v>3.9369607151211454E-2</v>
          </cell>
          <cell r="J275">
            <v>8.6934414578732234E-3</v>
          </cell>
          <cell r="K275">
            <v>5.7662013551964982E-5</v>
          </cell>
          <cell r="L275">
            <v>6.3520321408260726E-5</v>
          </cell>
          <cell r="M275">
            <v>7.1984793434083538E-5</v>
          </cell>
          <cell r="N275">
            <v>7.8393466557306088E-5</v>
          </cell>
          <cell r="O275">
            <v>9.8732408668838844E-5</v>
          </cell>
        </row>
        <row r="276">
          <cell r="A276" t="str">
            <v>T_C-ICEDSLEXT</v>
          </cell>
          <cell r="B276" t="str">
            <v>VAR_fout</v>
          </cell>
          <cell r="C276" t="str">
            <v>CO2_T</v>
          </cell>
          <cell r="D276">
            <v>3821.2818174261402</v>
          </cell>
          <cell r="E276">
            <v>3569.7775485399302</v>
          </cell>
          <cell r="F276">
            <v>2582.9155421126402</v>
          </cell>
          <cell r="G276">
            <v>842.30232579248002</v>
          </cell>
        </row>
        <row r="277">
          <cell r="A277" t="str">
            <v>T_C-ICEDSLEXT</v>
          </cell>
          <cell r="B277" t="str">
            <v>VAR_fout</v>
          </cell>
          <cell r="C277" t="str">
            <v>TPCAR</v>
          </cell>
          <cell r="D277">
            <v>17.673741210661394</v>
          </cell>
          <cell r="E277">
            <v>17.235951174641027</v>
          </cell>
          <cell r="F277">
            <v>13.258423630972498</v>
          </cell>
          <cell r="G277">
            <v>4.7515659729733128</v>
          </cell>
        </row>
        <row r="278">
          <cell r="A278" t="str">
            <v>T_C-ICEDSLEXT</v>
          </cell>
          <cell r="B278" t="str">
            <v>VAR_fin</v>
          </cell>
          <cell r="C278" t="str">
            <v>TDSL</v>
          </cell>
          <cell r="D278">
            <v>52.132084821639062</v>
          </cell>
          <cell r="E278">
            <v>48.700921535333336</v>
          </cell>
          <cell r="F278">
            <v>35.237592661836821</v>
          </cell>
          <cell r="G278">
            <v>11.491164062653208</v>
          </cell>
        </row>
        <row r="279">
          <cell r="A279" t="str">
            <v>T_C-ICEDSLEXT</v>
          </cell>
          <cell r="B279" t="str">
            <v>VAR_cap</v>
          </cell>
          <cell r="C279" t="str">
            <v>-</v>
          </cell>
          <cell r="D279">
            <v>1.0585536584448414</v>
          </cell>
          <cell r="E279">
            <v>0.91828359999999998</v>
          </cell>
          <cell r="F279">
            <v>0.706372</v>
          </cell>
          <cell r="G279">
            <v>0.353186</v>
          </cell>
        </row>
        <row r="280">
          <cell r="A280" t="str">
            <v>T-Plg-ELC-GSL_S1</v>
          </cell>
          <cell r="B280" t="str">
            <v>VAR_fout</v>
          </cell>
          <cell r="C280" t="str">
            <v>T-PEVmix-ELC_GSL_S1</v>
          </cell>
          <cell r="E280">
            <v>3.941518916208621E-5</v>
          </cell>
          <cell r="F280">
            <v>5.3617207199194398E-5</v>
          </cell>
          <cell r="G280">
            <v>9.286007571686209E-5</v>
          </cell>
          <cell r="H280">
            <v>8.9514853178491096E-5</v>
          </cell>
          <cell r="I280">
            <v>6.6412753609878183E-5</v>
          </cell>
          <cell r="J280">
            <v>7.5842242494941252E-5</v>
          </cell>
          <cell r="K280">
            <v>5.2952507872999309E-5</v>
          </cell>
          <cell r="L280">
            <v>4.300308700256961E-4</v>
          </cell>
          <cell r="M280">
            <v>7.4888558608572457E-4</v>
          </cell>
          <cell r="N280">
            <v>9.2334101149987608E-4</v>
          </cell>
          <cell r="O280">
            <v>1.1660727183414794E-3</v>
          </cell>
        </row>
        <row r="281">
          <cell r="A281" t="str">
            <v>T-Plg-ELC-GSL_S1</v>
          </cell>
          <cell r="B281" t="str">
            <v>VAR_fin</v>
          </cell>
          <cell r="C281" t="str">
            <v>T-ELC-car-PlgSTGOut_S1</v>
          </cell>
          <cell r="E281">
            <v>2.1639925185888872E-5</v>
          </cell>
          <cell r="F281">
            <v>2.9437188483239466E-5</v>
          </cell>
          <cell r="G281">
            <v>5.0982505323146101E-5</v>
          </cell>
          <cell r="H281">
            <v>4.8002998859812915E-5</v>
          </cell>
          <cell r="I281">
            <v>3.4816337504322863E-5</v>
          </cell>
          <cell r="J281">
            <v>3.7941878865818603E-5</v>
          </cell>
          <cell r="K281">
            <v>2.5300829218234528E-5</v>
          </cell>
          <cell r="L281">
            <v>2.0005957624736817E-4</v>
          </cell>
          <cell r="M281">
            <v>3.2455105756259273E-4</v>
          </cell>
          <cell r="N281">
            <v>3.9970507316421404E-4</v>
          </cell>
          <cell r="O281">
            <v>4.8193579509860464E-4</v>
          </cell>
        </row>
        <row r="282">
          <cell r="A282" t="str">
            <v>T-Plg-ELC-GSL_S2</v>
          </cell>
          <cell r="B282" t="str">
            <v>VAR_fout</v>
          </cell>
          <cell r="C282" t="str">
            <v>T-PEVmix-ELC_GSL_S2</v>
          </cell>
          <cell r="D282">
            <v>6.4504972649825378E-4</v>
          </cell>
          <cell r="E282">
            <v>4.7602586057443293E-4</v>
          </cell>
          <cell r="F282">
            <v>8.6315881568944681E-4</v>
          </cell>
          <cell r="G282">
            <v>1.0960822949060024E-3</v>
          </cell>
          <cell r="H282">
            <v>2.3432653387619575E-3</v>
          </cell>
          <cell r="I282">
            <v>2.2434305292748786E-4</v>
          </cell>
          <cell r="J282">
            <v>2.4654657911949346E-4</v>
          </cell>
          <cell r="K282">
            <v>2.5772412442325292E-4</v>
          </cell>
          <cell r="L282">
            <v>1.9187685122212484E-3</v>
          </cell>
          <cell r="M282">
            <v>2.0357871502721028E-3</v>
          </cell>
          <cell r="N282">
            <v>1.6681560189703787E-3</v>
          </cell>
          <cell r="O282">
            <v>7.9459100231243647E-4</v>
          </cell>
        </row>
        <row r="283">
          <cell r="A283" t="str">
            <v>T-Plg-ELC-GSL_S2</v>
          </cell>
          <cell r="B283" t="str">
            <v>VAR_fin</v>
          </cell>
          <cell r="C283" t="str">
            <v>T-ELC-car-PlgSTGOut_S2</v>
          </cell>
          <cell r="D283">
            <v>4.2913569402634993E-4</v>
          </cell>
          <cell r="E283">
            <v>3.1668827946189728E-4</v>
          </cell>
          <cell r="F283">
            <v>5.742382985520967E-4</v>
          </cell>
          <cell r="G283">
            <v>7.2919655185026318E-4</v>
          </cell>
          <cell r="H283">
            <v>1.4991565506007241E-3</v>
          </cell>
          <cell r="I283">
            <v>1.4217960751001442E-4</v>
          </cell>
          <cell r="J283">
            <v>1.4885645889342884E-4</v>
          </cell>
          <cell r="K283">
            <v>1.4857911353300936E-4</v>
          </cell>
          <cell r="L283">
            <v>1.0634720996441831E-3</v>
          </cell>
          <cell r="M283">
            <v>1.0582655550004508E-3</v>
          </cell>
          <cell r="N283">
            <v>8.6684383606138848E-4</v>
          </cell>
          <cell r="O283">
            <v>3.9517478143629478E-4</v>
          </cell>
        </row>
        <row r="284">
          <cell r="A284" t="str">
            <v>T-Plg-ELC-DSL_S1</v>
          </cell>
          <cell r="B284" t="str">
            <v>VAR_fout</v>
          </cell>
          <cell r="C284" t="str">
            <v>T-PEVmix-ELC_DSL_S1</v>
          </cell>
          <cell r="E284">
            <v>2.1106371524270496E-5</v>
          </cell>
          <cell r="F284">
            <v>3.7049445080796136E-5</v>
          </cell>
          <cell r="G284">
            <v>8.4011055165090709E-5</v>
          </cell>
          <cell r="H284">
            <v>9.8388964606556408E-5</v>
          </cell>
          <cell r="I284">
            <v>7.0908749394374334E-5</v>
          </cell>
          <cell r="J284">
            <v>3.1517521002209515E-4</v>
          </cell>
          <cell r="K284">
            <v>3.5753594941359995E-4</v>
          </cell>
          <cell r="L284">
            <v>1.7397744546826792E-3</v>
          </cell>
          <cell r="M284">
            <v>8.4023247765398128E-5</v>
          </cell>
          <cell r="N284">
            <v>5.2129231784031376E-5</v>
          </cell>
          <cell r="O284">
            <v>4.9566305677230726E-5</v>
          </cell>
        </row>
        <row r="285">
          <cell r="A285" t="str">
            <v>T-Plg-ELC-DSL_S1</v>
          </cell>
          <cell r="B285" t="str">
            <v>VAR_fin</v>
          </cell>
          <cell r="C285" t="str">
            <v>T-ELC-car-PlgSTGOut_S1</v>
          </cell>
          <cell r="E285">
            <v>1.1587926138132838E-5</v>
          </cell>
          <cell r="F285">
            <v>2.034107248426789E-5</v>
          </cell>
          <cell r="G285">
            <v>4.6124171600041178E-5</v>
          </cell>
          <cell r="H285">
            <v>5.2760668683559177E-5</v>
          </cell>
          <cell r="I285">
            <v>3.7172870402330515E-5</v>
          </cell>
          <cell r="J285">
            <v>1.5743111761309651E-4</v>
          </cell>
          <cell r="K285">
            <v>1.7067817785752936E-4</v>
          </cell>
          <cell r="L285">
            <v>8.0303993660491772E-4</v>
          </cell>
          <cell r="M285">
            <v>3.6469263062703754E-5</v>
          </cell>
          <cell r="N285">
            <v>2.2626755592090001E-5</v>
          </cell>
          <cell r="O285">
            <v>2.048566659773379E-5</v>
          </cell>
        </row>
        <row r="286">
          <cell r="A286" t="str">
            <v>T_TRM_ELC</v>
          </cell>
          <cell r="B286" t="str">
            <v>VAR_fout</v>
          </cell>
          <cell r="C286" t="str">
            <v>TPTRM</v>
          </cell>
          <cell r="D286">
            <v>3.3477999999999994E-2</v>
          </cell>
          <cell r="E286">
            <v>3.4238693943285006E-2</v>
          </cell>
          <cell r="F286">
            <v>3.537973485821249E-2</v>
          </cell>
          <cell r="G286">
            <v>3.7281469716424979E-2</v>
          </cell>
          <cell r="H286">
            <v>3.8200039755124107E-2</v>
          </cell>
          <cell r="I286">
            <v>3.9061076358642186E-2</v>
          </cell>
          <cell r="J286">
            <v>3.9708612294883733E-2</v>
          </cell>
          <cell r="K286">
            <v>4.0356148231125301E-2</v>
          </cell>
          <cell r="L286">
            <v>4.2371906290567779E-2</v>
          </cell>
          <cell r="M286">
            <v>4.3525301587149907E-2</v>
          </cell>
          <cell r="N286">
            <v>4.4673212327442917E-2</v>
          </cell>
          <cell r="O286">
            <v>4.5811892235102694E-2</v>
          </cell>
        </row>
        <row r="287">
          <cell r="A287" t="str">
            <v>T_TRM_ELC</v>
          </cell>
          <cell r="B287" t="str">
            <v>VAR_fin</v>
          </cell>
          <cell r="C287" t="str">
            <v>TELC</v>
          </cell>
          <cell r="D287">
            <v>0.58772895164057959</v>
          </cell>
          <cell r="E287">
            <v>0.61504030570008339</v>
          </cell>
          <cell r="F287">
            <v>0.65847123751882963</v>
          </cell>
          <cell r="G287">
            <v>0.73826743502205472</v>
          </cell>
          <cell r="H287">
            <v>0.7564574460789345</v>
          </cell>
          <cell r="I287">
            <v>0.77350814954032066</v>
          </cell>
          <cell r="J287">
            <v>0.78633099956125296</v>
          </cell>
          <cell r="K287">
            <v>0.7991538495821856</v>
          </cell>
          <cell r="L287">
            <v>0.83907095970389334</v>
          </cell>
          <cell r="M287">
            <v>0.86191110505360957</v>
          </cell>
          <cell r="N287">
            <v>0.88464264231103162</v>
          </cell>
          <cell r="O287">
            <v>0.90719138572521052</v>
          </cell>
        </row>
        <row r="288">
          <cell r="A288" t="str">
            <v>T-Plg-ELC-GSL_S3</v>
          </cell>
          <cell r="B288" t="str">
            <v>VAR_fout</v>
          </cell>
          <cell r="C288" t="str">
            <v>T-PEVmix-ELC_GSL_S3</v>
          </cell>
          <cell r="E288">
            <v>2.4719175497182482E-2</v>
          </cell>
          <cell r="F288">
            <v>0.23104960291527246</v>
          </cell>
          <cell r="G288">
            <v>1.0553552634740457</v>
          </cell>
          <cell r="H288">
            <v>3.0095857881118815</v>
          </cell>
          <cell r="I288">
            <v>2.9697343778351093</v>
          </cell>
          <cell r="J288">
            <v>3.4277159084392541</v>
          </cell>
          <cell r="K288">
            <v>1.8026107762451593</v>
          </cell>
          <cell r="L288">
            <v>1.1457842985121984</v>
          </cell>
          <cell r="M288">
            <v>3.5713587328447946E-3</v>
          </cell>
          <cell r="N288">
            <v>3.1970604034402593E-3</v>
          </cell>
          <cell r="O288">
            <v>1.7026980455566302E-3</v>
          </cell>
        </row>
        <row r="289">
          <cell r="A289" t="str">
            <v>T-Plg-ELC-GSL_S3</v>
          </cell>
          <cell r="B289" t="str">
            <v>VAR_fin</v>
          </cell>
          <cell r="C289" t="str">
            <v>T-ELC-car-PlgSTGOut_S3</v>
          </cell>
          <cell r="E289">
            <v>1.7641872583121096E-2</v>
          </cell>
          <cell r="F289">
            <v>0.1648982044517045</v>
          </cell>
          <cell r="G289">
            <v>0.75319838601645472</v>
          </cell>
          <cell r="H289">
            <v>2.0465871658232615</v>
          </cell>
          <cell r="I289">
            <v>1.9284965817918351</v>
          </cell>
          <cell r="J289">
            <v>2.1177854482149256</v>
          </cell>
          <cell r="K289">
            <v>1.0640668021804054</v>
          </cell>
          <cell r="L289">
            <v>0.64219621874700716</v>
          </cell>
          <cell r="M289">
            <v>1.9816024938835871E-3</v>
          </cell>
          <cell r="N289">
            <v>1.7718310186296134E-3</v>
          </cell>
          <cell r="O289">
            <v>9.0749520102565134E-4</v>
          </cell>
        </row>
        <row r="290">
          <cell r="A290" t="str">
            <v>T-Plg-ELC-DSL_S2</v>
          </cell>
          <cell r="B290" t="str">
            <v>VAR_fout</v>
          </cell>
          <cell r="C290" t="str">
            <v>T-PEVmix-ELC_DSL_S2</v>
          </cell>
          <cell r="E290">
            <v>2.2902902940524059E-5</v>
          </cell>
          <cell r="F290">
            <v>9.330928223233914E-5</v>
          </cell>
          <cell r="G290">
            <v>1.9295583440895905E-4</v>
          </cell>
          <cell r="H290">
            <v>3.7259005591815179E-4</v>
          </cell>
          <cell r="I290">
            <v>2.8424525897849612E-4</v>
          </cell>
          <cell r="J290">
            <v>1.425451578237638E-3</v>
          </cell>
          <cell r="K290">
            <v>1.6965939572027807E-3</v>
          </cell>
          <cell r="L290">
            <v>1.2162635010633113E-3</v>
          </cell>
          <cell r="M290">
            <v>1.5850835983228541E-4</v>
          </cell>
          <cell r="N290">
            <v>1.4034241872652761E-4</v>
          </cell>
          <cell r="O290">
            <v>8.6954992609724322E-5</v>
          </cell>
        </row>
        <row r="291">
          <cell r="A291" t="str">
            <v>T-Plg-ELC-DSL_S2</v>
          </cell>
          <cell r="B291" t="str">
            <v>VAR_fin</v>
          </cell>
          <cell r="C291" t="str">
            <v>T-ELC-car-PlgSTGOut_S2</v>
          </cell>
          <cell r="E291">
            <v>1.5236737176767926E-5</v>
          </cell>
          <cell r="F291">
            <v>6.2076367053515518E-5</v>
          </cell>
          <cell r="G291">
            <v>1.2836876369987308E-4</v>
          </cell>
          <cell r="H291">
            <v>2.4148030599790941E-4</v>
          </cell>
          <cell r="I291">
            <v>1.8005918472391275E-4</v>
          </cell>
          <cell r="J291">
            <v>8.5267065827720437E-4</v>
          </cell>
          <cell r="K291">
            <v>9.7370970662341582E-4</v>
          </cell>
          <cell r="L291">
            <v>6.7726217440135825E-4</v>
          </cell>
          <cell r="M291">
            <v>8.2858692182461859E-5</v>
          </cell>
          <cell r="N291">
            <v>7.3355094164949294E-5</v>
          </cell>
          <cell r="O291">
            <v>4.3245418208034308E-5</v>
          </cell>
        </row>
        <row r="292">
          <cell r="A292" t="str">
            <v>T_TW-ICEGSLEXT</v>
          </cell>
          <cell r="B292" t="str">
            <v>VAR_fout</v>
          </cell>
          <cell r="C292" t="str">
            <v>CO2_T</v>
          </cell>
          <cell r="D292">
            <v>146.97298574259099</v>
          </cell>
          <cell r="E292">
            <v>52.618904130480203</v>
          </cell>
          <cell r="F292">
            <v>51.062748448495199</v>
          </cell>
          <cell r="G292">
            <v>33.435459067574598</v>
          </cell>
        </row>
        <row r="293">
          <cell r="A293" t="str">
            <v>T_TW-ICEGSLEXT</v>
          </cell>
          <cell r="B293" t="str">
            <v>VAR_fout</v>
          </cell>
          <cell r="C293" t="str">
            <v>TPTWL</v>
          </cell>
          <cell r="D293">
            <v>1.5357782931323651</v>
          </cell>
          <cell r="E293">
            <v>0.56129563973427832</v>
          </cell>
          <cell r="F293">
            <v>0.56137760637593015</v>
          </cell>
          <cell r="G293">
            <v>0.38579048148669592</v>
          </cell>
        </row>
        <row r="294">
          <cell r="A294" t="str">
            <v>T_TW-ICEGSLEXT</v>
          </cell>
          <cell r="B294" t="str">
            <v>VAR_fin</v>
          </cell>
          <cell r="C294" t="str">
            <v>TGSL</v>
          </cell>
          <cell r="D294">
            <v>1.9915038718508236</v>
          </cell>
          <cell r="E294">
            <v>0.71299328090081615</v>
          </cell>
          <cell r="F294">
            <v>0.69190716054871493</v>
          </cell>
          <cell r="G294">
            <v>0.45305500091564538</v>
          </cell>
        </row>
        <row r="295">
          <cell r="A295" t="str">
            <v>T_TW-ICEGSLEXT</v>
          </cell>
          <cell r="B295" t="str">
            <v>VAR_cap</v>
          </cell>
          <cell r="C295" t="str">
            <v>-</v>
          </cell>
          <cell r="D295">
            <v>0.55730693196735526</v>
          </cell>
          <cell r="E295">
            <v>0.27052080008676693</v>
          </cell>
          <cell r="F295">
            <v>0.27049078567894702</v>
          </cell>
          <cell r="G295">
            <v>0.18593253925063122</v>
          </cell>
        </row>
        <row r="296">
          <cell r="A296" t="str">
            <v>T-Plg-ELC-GSL_S4</v>
          </cell>
          <cell r="B296" t="str">
            <v>VAR_fout</v>
          </cell>
          <cell r="C296" t="str">
            <v>T-PEVmix-ELC_GSL_S4</v>
          </cell>
          <cell r="E296">
            <v>2.6945376080979121E-4</v>
          </cell>
          <cell r="F296">
            <v>7.2700410879752856E-4</v>
          </cell>
          <cell r="G296">
            <v>1.0248898469017918E-2</v>
          </cell>
          <cell r="H296">
            <v>6.8423318381327638E-3</v>
          </cell>
          <cell r="I296">
            <v>6.910122417197387E-4</v>
          </cell>
          <cell r="J296">
            <v>5.0423477406070106E-4</v>
          </cell>
          <cell r="K296">
            <v>3.9070620874515348E-4</v>
          </cell>
          <cell r="L296">
            <v>0.55099061573625097</v>
          </cell>
          <cell r="M296">
            <v>1.5627477910944927</v>
          </cell>
          <cell r="N296">
            <v>1.5023690400157839</v>
          </cell>
          <cell r="O296">
            <v>1.2798802344523663</v>
          </cell>
        </row>
        <row r="297">
          <cell r="A297" t="str">
            <v>T-Plg-ELC-GSL_S4</v>
          </cell>
          <cell r="B297" t="str">
            <v>VAR_fin</v>
          </cell>
          <cell r="C297" t="str">
            <v>T-ELC-car-PlgSTGOut_S4</v>
          </cell>
          <cell r="E297">
            <v>2.0117504547202735E-4</v>
          </cell>
          <cell r="F297">
            <v>5.4278360860932832E-4</v>
          </cell>
          <cell r="G297">
            <v>7.6518605988146523E-3</v>
          </cell>
          <cell r="H297">
            <v>4.902735830803296E-3</v>
          </cell>
          <cell r="I297">
            <v>4.9069181873053326E-4</v>
          </cell>
          <cell r="J297">
            <v>3.4274488374275234E-4</v>
          </cell>
          <cell r="K297">
            <v>2.5487774548597973E-4</v>
          </cell>
          <cell r="L297">
            <v>0.32886426182305201</v>
          </cell>
          <cell r="M297">
            <v>0.90889900664267576</v>
          </cell>
          <cell r="N297">
            <v>0.85746885858076405</v>
          </cell>
          <cell r="O297">
            <v>0.72808439880218057</v>
          </cell>
        </row>
        <row r="298">
          <cell r="A298" t="str">
            <v>T-Plg-ELC-DSL_S3</v>
          </cell>
          <cell r="B298" t="str">
            <v>VAR_fout</v>
          </cell>
          <cell r="C298" t="str">
            <v>T-PEVmix-ELC_DSL_S3</v>
          </cell>
          <cell r="E298">
            <v>7.5229654779589039E-2</v>
          </cell>
          <cell r="F298">
            <v>0.18898503075730033</v>
          </cell>
          <cell r="G298">
            <v>1.6288910487508119</v>
          </cell>
          <cell r="H298">
            <v>2.419603296890684</v>
          </cell>
          <cell r="I298">
            <v>2.1461313893610789</v>
          </cell>
          <cell r="J298">
            <v>2.3772764767053287</v>
          </cell>
          <cell r="K298">
            <v>1.2528649098146385</v>
          </cell>
          <cell r="L298">
            <v>0.85016238940981004</v>
          </cell>
          <cell r="M298">
            <v>2.6746078130795509E-4</v>
          </cell>
          <cell r="N298">
            <v>2.2970606934645684E-4</v>
          </cell>
          <cell r="O298">
            <v>1.2051531513716182E-4</v>
          </cell>
        </row>
        <row r="299">
          <cell r="A299" t="str">
            <v>T-Plg-ELC-DSL_S3</v>
          </cell>
          <cell r="B299" t="str">
            <v>VAR_fin</v>
          </cell>
          <cell r="C299" t="str">
            <v>T-ELC-car-PlgSTGOut_S3</v>
          </cell>
          <cell r="E299">
            <v>5.3690786905290236E-2</v>
          </cell>
          <cell r="F299">
            <v>0.13487706469487745</v>
          </cell>
          <cell r="G299">
            <v>1.1625261666645699</v>
          </cell>
          <cell r="H299">
            <v>1.6454041116080083</v>
          </cell>
          <cell r="I299">
            <v>1.3937054889410725</v>
          </cell>
          <cell r="J299">
            <v>1.4688362520195497</v>
          </cell>
          <cell r="K299">
            <v>0.74064814041664895</v>
          </cell>
          <cell r="L299">
            <v>0.4770264049797675</v>
          </cell>
          <cell r="M299">
            <v>1.4977528080535778E-4</v>
          </cell>
          <cell r="N299">
            <v>1.2861216033595199E-4</v>
          </cell>
          <cell r="O299">
            <v>6.4231629573119713E-5</v>
          </cell>
        </row>
        <row r="300">
          <cell r="A300" t="str">
            <v>T-Plg-ELC-DSL_S4</v>
          </cell>
          <cell r="B300" t="str">
            <v>VAR_fout</v>
          </cell>
          <cell r="C300" t="str">
            <v>T-PEVmix-ELC_DSL_S4</v>
          </cell>
          <cell r="E300">
            <v>6.6174406782539368E-5</v>
          </cell>
          <cell r="F300">
            <v>2.3407996059405235E-4</v>
          </cell>
          <cell r="G300">
            <v>1.2363008524821138E-3</v>
          </cell>
          <cell r="H300">
            <v>5.5136041029997035E-3</v>
          </cell>
          <cell r="I300">
            <v>3.9385419341804971E-3</v>
          </cell>
          <cell r="J300">
            <v>3.3873716805547507E-3</v>
          </cell>
          <cell r="K300">
            <v>3.2079168756461614E-3</v>
          </cell>
          <cell r="L300">
            <v>0.33488966654049079</v>
          </cell>
          <cell r="M300">
            <v>1.0947195007773924</v>
          </cell>
          <cell r="N300">
            <v>1.0522924310468442</v>
          </cell>
          <cell r="O300">
            <v>0.89571589355925085</v>
          </cell>
        </row>
        <row r="301">
          <cell r="A301" t="str">
            <v>T-Plg-ELC-DSL_S4</v>
          </cell>
          <cell r="B301" t="str">
            <v>VAR_fin</v>
          </cell>
          <cell r="C301" t="str">
            <v>T-ELC-car-PlgSTGOut_S4</v>
          </cell>
          <cell r="E301">
            <v>4.9406025187970004E-5</v>
          </cell>
          <cell r="F301">
            <v>1.7476485232596401E-4</v>
          </cell>
          <cell r="G301">
            <v>9.2302619739927376E-4</v>
          </cell>
          <cell r="H301">
            <v>3.9535618298240155E-3</v>
          </cell>
          <cell r="I301">
            <v>2.7418860839025418E-3</v>
          </cell>
          <cell r="J301">
            <v>2.2667954865142467E-3</v>
          </cell>
          <cell r="K301">
            <v>2.0781316097840332E-3</v>
          </cell>
          <cell r="L301">
            <v>0.20025250221993715</v>
          </cell>
          <cell r="M301">
            <v>0.63571386349155834</v>
          </cell>
          <cell r="N301">
            <v>0.60139008602075839</v>
          </cell>
          <cell r="O301">
            <v>0.50954515141699086</v>
          </cell>
        </row>
        <row r="302">
          <cell r="A302" t="str">
            <v>TFLGV-ICENGA</v>
          </cell>
          <cell r="B302" t="str">
            <v>VAR_fout</v>
          </cell>
          <cell r="C302" t="str">
            <v>CO2_T</v>
          </cell>
          <cell r="D302">
            <v>1.4464105337881961</v>
          </cell>
          <cell r="E302">
            <v>1.2578223390344918</v>
          </cell>
          <cell r="F302">
            <v>1.7765361589238389</v>
          </cell>
        </row>
        <row r="303">
          <cell r="A303" t="str">
            <v>TFLGV-ICENGA</v>
          </cell>
          <cell r="B303" t="str">
            <v>VAR_fout</v>
          </cell>
          <cell r="C303" t="str">
            <v>TFLGV</v>
          </cell>
          <cell r="D303">
            <v>8.2213802257393356E-3</v>
          </cell>
          <cell r="E303">
            <v>7.1494471756561795E-3</v>
          </cell>
          <cell r="F303">
            <v>1.0097810342292582E-2</v>
          </cell>
        </row>
        <row r="304">
          <cell r="A304" t="str">
            <v>TFLGV-ICENGA</v>
          </cell>
          <cell r="B304" t="str">
            <v>VAR_fin</v>
          </cell>
          <cell r="C304" t="str">
            <v>TNGA</v>
          </cell>
          <cell r="D304">
            <v>2.5645576840216233E-2</v>
          </cell>
          <cell r="E304">
            <v>2.2301814521888161E-2</v>
          </cell>
          <cell r="F304">
            <v>3.1498868066025469E-2</v>
          </cell>
        </row>
        <row r="305">
          <cell r="A305" t="str">
            <v>TFLGV-ICENGA</v>
          </cell>
          <cell r="B305" t="str">
            <v>VAR_ncap</v>
          </cell>
          <cell r="C305" t="str">
            <v>-</v>
          </cell>
          <cell r="E305">
            <v>7.70831512285141E-7</v>
          </cell>
          <cell r="F305">
            <v>5.0699395586930098E-7</v>
          </cell>
        </row>
        <row r="306">
          <cell r="A306" t="str">
            <v>TFLGV-ICENGA</v>
          </cell>
          <cell r="B306" t="str">
            <v>VAR_cap</v>
          </cell>
          <cell r="C306" t="str">
            <v>-</v>
          </cell>
          <cell r="D306">
            <v>5.8295333254032577E-4</v>
          </cell>
          <cell r="E306">
            <v>7.0971921444383122E-4</v>
          </cell>
          <cell r="F306">
            <v>7.1021725503721592E-4</v>
          </cell>
          <cell r="G306">
            <v>-3.4500031269313336E-9</v>
          </cell>
          <cell r="H306">
            <v>2.7376071278200625E-10</v>
          </cell>
        </row>
        <row r="307">
          <cell r="A307" t="str">
            <v>TFLGV-BEVELC</v>
          </cell>
          <cell r="B307" t="str">
            <v>VAR_fout</v>
          </cell>
          <cell r="C307" t="str">
            <v>TFLGV</v>
          </cell>
          <cell r="D307">
            <v>2.4211671850928592E-2</v>
          </cell>
          <cell r="E307">
            <v>5.3482533398063296E-2</v>
          </cell>
          <cell r="F307">
            <v>7.9372808419477608E-2</v>
          </cell>
          <cell r="G307">
            <v>1.1445174294907139</v>
          </cell>
          <cell r="H307">
            <v>3.2079642184832546</v>
          </cell>
          <cell r="I307">
            <v>5.0139411304640387</v>
          </cell>
          <cell r="J307">
            <v>5.223102020626877</v>
          </cell>
          <cell r="K307">
            <v>5.432190263862374</v>
          </cell>
          <cell r="L307">
            <v>5.6865675427378566</v>
          </cell>
          <cell r="M307">
            <v>6.043867144104401</v>
          </cell>
          <cell r="N307">
            <v>6.4405383714133642</v>
          </cell>
          <cell r="O307">
            <v>6.8765693578041143</v>
          </cell>
        </row>
        <row r="308">
          <cell r="A308" t="str">
            <v>TFLGV-BEVELC</v>
          </cell>
          <cell r="B308" t="str">
            <v>VAR_fin</v>
          </cell>
          <cell r="C308" t="str">
            <v>T-ELC-LGV_BatSTGout</v>
          </cell>
          <cell r="D308">
            <v>3.553445785092145E-2</v>
          </cell>
          <cell r="E308">
            <v>7.8494076761621498E-2</v>
          </cell>
          <cell r="F308">
            <v>0.11649215025946331</v>
          </cell>
          <cell r="G308">
            <v>1.6797603489873363</v>
          </cell>
          <cell r="H308">
            <v>4.7081948743901094</v>
          </cell>
          <cell r="I308">
            <v>7.3587516328676248</v>
          </cell>
          <cell r="J308">
            <v>7.6657283208598352</v>
          </cell>
          <cell r="K308">
            <v>7.9725983879960767</v>
          </cell>
          <cell r="L308">
            <v>8.3459372780193348</v>
          </cell>
          <cell r="M308">
            <v>8.8703309548824034</v>
          </cell>
          <cell r="N308">
            <v>9.4525087199813882</v>
          </cell>
          <cell r="O308">
            <v>10.092453156821405</v>
          </cell>
        </row>
        <row r="309">
          <cell r="A309" t="str">
            <v>TFLGV-BEVELC</v>
          </cell>
          <cell r="B309" t="str">
            <v>VAR_ncap</v>
          </cell>
          <cell r="C309" t="str">
            <v>-</v>
          </cell>
          <cell r="E309">
            <v>1.1455583459525299E-3</v>
          </cell>
          <cell r="F309">
            <v>1.8059945151439401E-3</v>
          </cell>
          <cell r="G309">
            <v>7.6190550175101804E-2</v>
          </cell>
          <cell r="H309">
            <v>0.24066102537557299</v>
          </cell>
          <cell r="I309">
            <v>0.21408753978835099</v>
          </cell>
          <cell r="J309">
            <v>0.16346978245339</v>
          </cell>
          <cell r="K309">
            <v>0.301757598033848</v>
          </cell>
          <cell r="L309">
            <v>0.18145144436833199</v>
          </cell>
          <cell r="M309">
            <v>0.23710868745723901</v>
          </cell>
          <cell r="N309">
            <v>0.31979683337394899</v>
          </cell>
          <cell r="O309">
            <v>0.124442881060599</v>
          </cell>
        </row>
        <row r="310">
          <cell r="A310" t="str">
            <v>TFLGV-BEVELC</v>
          </cell>
          <cell r="B310" t="str">
            <v>VAR_cap</v>
          </cell>
          <cell r="C310" t="str">
            <v>-</v>
          </cell>
          <cell r="D310">
            <v>1.699E-3</v>
          </cell>
          <cell r="E310">
            <v>3.7375583459525298E-3</v>
          </cell>
          <cell r="F310">
            <v>5.5435528610964704E-3</v>
          </cell>
          <cell r="G310">
            <v>8.0772340694259676E-2</v>
          </cell>
          <cell r="H310">
            <v>0.31777686564125002</v>
          </cell>
          <cell r="I310">
            <v>0.47074834322634412</v>
          </cell>
          <cell r="J310">
            <v>0.50234270419262084</v>
          </cell>
          <cell r="K310">
            <v>0.53835908320687653</v>
          </cell>
          <cell r="L310">
            <v>0.55673948734742384</v>
          </cell>
          <cell r="M310">
            <v>0.57316375506482875</v>
          </cell>
          <cell r="N310">
            <v>0.58904454203691203</v>
          </cell>
          <cell r="O310">
            <v>0.60425553274315524</v>
          </cell>
        </row>
        <row r="311">
          <cell r="A311" t="str">
            <v>T_B_c-BEVELC-S1</v>
          </cell>
          <cell r="B311" t="str">
            <v>VAR_fout</v>
          </cell>
          <cell r="C311" t="str">
            <v>TPBSc</v>
          </cell>
          <cell r="D311">
            <v>1.3518244447025649E-4</v>
          </cell>
          <cell r="E311">
            <v>4.4863031480962243E-4</v>
          </cell>
          <cell r="F311">
            <v>5.6498260980110372E-4</v>
          </cell>
          <cell r="G311">
            <v>6.3141047654552099E-2</v>
          </cell>
          <cell r="H311">
            <v>6.4834479222887001E-2</v>
          </cell>
          <cell r="I311">
            <v>6.4872055824194003E-2</v>
          </cell>
          <cell r="J311">
            <v>6.4728715674095397E-2</v>
          </cell>
          <cell r="K311">
            <v>6.4885181474614834E-2</v>
          </cell>
          <cell r="L311">
            <v>6.7255660672247308E-2</v>
          </cell>
          <cell r="M311">
            <v>6.9246990086263949E-2</v>
          </cell>
          <cell r="N311">
            <v>7.1158024979371903E-2</v>
          </cell>
          <cell r="O311">
            <v>7.2994004901008172E-2</v>
          </cell>
        </row>
        <row r="312">
          <cell r="A312" t="str">
            <v>T_B_c-BEVELC-S1</v>
          </cell>
          <cell r="B312" t="str">
            <v>VAR_fin</v>
          </cell>
          <cell r="C312" t="str">
            <v>T-ELC-Bus_c_BatSTGout_S1</v>
          </cell>
          <cell r="D312">
            <v>3.5697086294411923E-4</v>
          </cell>
          <cell r="E312">
            <v>1.1643345638365111E-3</v>
          </cell>
          <cell r="F312">
            <v>1.4457984258604976E-3</v>
          </cell>
          <cell r="G312">
            <v>0.14114801529388141</v>
          </cell>
          <cell r="H312">
            <v>0.13769173342124519</v>
          </cell>
          <cell r="I312">
            <v>0.13764664589815631</v>
          </cell>
          <cell r="J312">
            <v>0.13134628430375123</v>
          </cell>
          <cell r="K312">
            <v>0.12227348140063096</v>
          </cell>
          <cell r="L312">
            <v>0.12517710564675172</v>
          </cell>
          <cell r="M312">
            <v>0.12767783820543177</v>
          </cell>
          <cell r="N312">
            <v>0.1312014109063277</v>
          </cell>
          <cell r="O312">
            <v>0.13458659699298745</v>
          </cell>
        </row>
        <row r="313">
          <cell r="A313" t="str">
            <v>T_B_c-BEVELC-S1</v>
          </cell>
          <cell r="B313" t="str">
            <v>VAR_ncap</v>
          </cell>
          <cell r="C313" t="str">
            <v>-</v>
          </cell>
          <cell r="E313">
            <v>3.1368290112269901E-6</v>
          </cell>
          <cell r="F313">
            <v>2.6124808898242401E-6</v>
          </cell>
          <cell r="G313">
            <v>1.40445405668597E-3</v>
          </cell>
          <cell r="H313">
            <v>1.3966629358907799E-3</v>
          </cell>
          <cell r="I313">
            <v>1.25441031325727E-5</v>
          </cell>
          <cell r="J313">
            <v>6.6984635494673995E-4</v>
          </cell>
          <cell r="K313">
            <v>7.3582347884105701E-4</v>
          </cell>
          <cell r="L313">
            <v>4.2433859588317599E-4</v>
          </cell>
          <cell r="M313">
            <v>7.0342199962791503E-4</v>
          </cell>
          <cell r="N313">
            <v>7.6768148371447905E-4</v>
          </cell>
          <cell r="O313">
            <v>3.4381877739083402E-4</v>
          </cell>
        </row>
        <row r="314">
          <cell r="A314" t="str">
            <v>T_B_c-BEVELC-S1</v>
          </cell>
          <cell r="B314" t="str">
            <v>VAR_cap</v>
          </cell>
          <cell r="C314" t="str">
            <v>-</v>
          </cell>
          <cell r="D314">
            <v>3.3713942307692301E-6</v>
          </cell>
          <cell r="E314">
            <v>9.8796174727654502E-6</v>
          </cell>
          <cell r="F314">
            <v>1.249209836258968E-5</v>
          </cell>
          <cell r="G314">
            <v>1.4048382932032215E-3</v>
          </cell>
          <cell r="H314">
            <v>1.4106061313970502E-3</v>
          </cell>
          <cell r="I314">
            <v>1.4096792739246929E-3</v>
          </cell>
          <cell r="J314">
            <v>1.4065623697965752E-3</v>
          </cell>
          <cell r="K314">
            <v>1.4099485900283992E-3</v>
          </cell>
          <cell r="L314">
            <v>1.4614576344073118E-3</v>
          </cell>
          <cell r="M314">
            <v>1.5047238639666961E-3</v>
          </cell>
          <cell r="N314">
            <v>1.5462558915487149E-3</v>
          </cell>
          <cell r="O314">
            <v>1.5861466989682263E-3</v>
          </cell>
        </row>
        <row r="315">
          <cell r="A315" t="str">
            <v>T_B_c-BEVELC-S2</v>
          </cell>
          <cell r="B315" t="str">
            <v>VAR_fout</v>
          </cell>
          <cell r="C315" t="str">
            <v>TPBSc</v>
          </cell>
          <cell r="D315">
            <v>1.4429440704061459E-4</v>
          </cell>
          <cell r="E315">
            <v>1.6377232419852934E-4</v>
          </cell>
          <cell r="F315">
            <v>1.9061529205482931E-4</v>
          </cell>
          <cell r="G315">
            <v>5.7402556385056216E-2</v>
          </cell>
          <cell r="H315">
            <v>5.7502360286577604E-2</v>
          </cell>
          <cell r="I315">
            <v>5.7541046575283278E-2</v>
          </cell>
          <cell r="J315">
            <v>5.7681304840761241E-2</v>
          </cell>
          <cell r="K315">
            <v>5.7823059762494092E-2</v>
          </cell>
          <cell r="L315">
            <v>5.9658849953073211E-2</v>
          </cell>
          <cell r="M315">
            <v>6.1425066410547104E-2</v>
          </cell>
          <cell r="N315">
            <v>6.3124871497035995E-2</v>
          </cell>
          <cell r="O315">
            <v>6.4759920758816411E-2</v>
          </cell>
        </row>
        <row r="316">
          <cell r="A316" t="str">
            <v>T_B_c-BEVELC-S2</v>
          </cell>
          <cell r="B316" t="str">
            <v>VAR_fin</v>
          </cell>
          <cell r="C316" t="str">
            <v>T-ELC-Bus_c_BatSTGout_S2</v>
          </cell>
          <cell r="D316">
            <v>5.2436237147882915E-4</v>
          </cell>
          <cell r="E316">
            <v>5.8673651182599069E-4</v>
          </cell>
          <cell r="F316">
            <v>6.7855547991640139E-4</v>
          </cell>
          <cell r="G316">
            <v>0.17698210233756975</v>
          </cell>
          <cell r="H316">
            <v>0.17657674804276347</v>
          </cell>
          <cell r="I316">
            <v>0.16444923373566467</v>
          </cell>
          <cell r="J316">
            <v>0.15957743315705522</v>
          </cell>
          <cell r="K316">
            <v>0.15236418409223662</v>
          </cell>
          <cell r="L316">
            <v>0.15272921200763517</v>
          </cell>
          <cell r="M316">
            <v>0.15653045802848209</v>
          </cell>
          <cell r="N316">
            <v>0.16086209793211534</v>
          </cell>
          <cell r="O316">
            <v>0.16502871955422316</v>
          </cell>
        </row>
        <row r="317">
          <cell r="A317" t="str">
            <v>T_B_c-BEVELC-S2</v>
          </cell>
          <cell r="B317" t="str">
            <v>VAR_ncap</v>
          </cell>
          <cell r="C317" t="str">
            <v>-</v>
          </cell>
          <cell r="E317">
            <v>2.4371987100602698E-7</v>
          </cell>
          <cell r="F317">
            <v>4.1635283094739602E-7</v>
          </cell>
          <cell r="G317">
            <v>1.2469325208209899E-3</v>
          </cell>
          <cell r="H317">
            <v>1.0015994125052E-4</v>
          </cell>
          <cell r="I317">
            <v>9.0887669355464002E-4</v>
          </cell>
          <cell r="J317">
            <v>2.9260993027907203E-4</v>
          </cell>
          <cell r="K317">
            <v>6.5340936000741698E-4</v>
          </cell>
          <cell r="L317">
            <v>5.11349014076038E-4</v>
          </cell>
          <cell r="M317">
            <v>4.8864366811883996E-4</v>
          </cell>
          <cell r="N317">
            <v>7.9247960575424604E-4</v>
          </cell>
          <cell r="O317">
            <v>2.84988186052519E-4</v>
          </cell>
        </row>
        <row r="318">
          <cell r="A318" t="str">
            <v>T_B_c-BEVELC-S2</v>
          </cell>
          <cell r="B318" t="str">
            <v>VAR_cap</v>
          </cell>
          <cell r="C318" t="str">
            <v>-</v>
          </cell>
          <cell r="D318">
            <v>3.7333217686396307E-6</v>
          </cell>
          <cell r="E318">
            <v>3.9726419575104266E-6</v>
          </cell>
          <cell r="F318">
            <v>4.3909398938482234E-6</v>
          </cell>
          <cell r="G318">
            <v>1.2474464361319085E-3</v>
          </cell>
          <cell r="H318">
            <v>1.2495479482795453E-3</v>
          </cell>
          <cell r="I318">
            <v>1.250369321544069E-3</v>
          </cell>
          <cell r="J318">
            <v>1.25342065473629E-3</v>
          </cell>
          <cell r="K318">
            <v>1.2564890579702501E-3</v>
          </cell>
          <cell r="L318">
            <v>1.29637743957914E-3</v>
          </cell>
          <cell r="M318">
            <v>1.33476291589955E-3</v>
          </cell>
          <cell r="N318">
            <v>1.3716924237680591E-3</v>
          </cell>
          <cell r="O318">
            <v>1.407225010334598E-3</v>
          </cell>
        </row>
        <row r="319">
          <cell r="A319" t="str">
            <v>T_B_c-BEVELC-S3</v>
          </cell>
          <cell r="B319" t="str">
            <v>VAR_fout</v>
          </cell>
          <cell r="C319" t="str">
            <v>TPBSc</v>
          </cell>
          <cell r="D319">
            <v>3.2989280571004918E-5</v>
          </cell>
          <cell r="E319">
            <v>3.9283297861635127E-5</v>
          </cell>
          <cell r="F319">
            <v>4.7372570945046022E-5</v>
          </cell>
          <cell r="G319">
            <v>1.2275278753894983E-2</v>
          </cell>
          <cell r="H319">
            <v>1.2298699234325456E-2</v>
          </cell>
          <cell r="I319">
            <v>1.230687902814478E-2</v>
          </cell>
          <cell r="J319">
            <v>1.2337202164304244E-2</v>
          </cell>
          <cell r="K319">
            <v>1.2367679871638577E-2</v>
          </cell>
          <cell r="L319">
            <v>1.2759968885484004E-2</v>
          </cell>
          <cell r="M319">
            <v>1.3137772530479007E-2</v>
          </cell>
          <cell r="N319">
            <v>1.3501321407335018E-2</v>
          </cell>
          <cell r="O319">
            <v>1.3851034951282697E-2</v>
          </cell>
        </row>
        <row r="320">
          <cell r="A320" t="str">
            <v>T_B_c-BEVELC-S3</v>
          </cell>
          <cell r="B320" t="str">
            <v>VAR_fin</v>
          </cell>
          <cell r="C320" t="str">
            <v>T-ELC-Bus_c_BatSTGout_S3</v>
          </cell>
          <cell r="D320">
            <v>1.8029844873642883E-4</v>
          </cell>
          <cell r="E320">
            <v>2.1370020980293017E-4</v>
          </cell>
          <cell r="F320">
            <v>2.5519272091260501E-4</v>
          </cell>
          <cell r="G320">
            <v>5.6842952947345045E-2</v>
          </cell>
          <cell r="H320">
            <v>5.6299512832876625E-2</v>
          </cell>
          <cell r="I320">
            <v>5.2050249294449208E-2</v>
          </cell>
          <cell r="J320">
            <v>5.0980805453355968E-2</v>
          </cell>
          <cell r="K320">
            <v>4.7839444808257359E-2</v>
          </cell>
          <cell r="L320">
            <v>4.8777079502226671E-2</v>
          </cell>
          <cell r="M320">
            <v>5.0116850853717462E-2</v>
          </cell>
          <cell r="N320">
            <v>5.1503686011439925E-2</v>
          </cell>
          <cell r="O320">
            <v>5.2837743324648176E-2</v>
          </cell>
        </row>
        <row r="321">
          <cell r="A321" t="str">
            <v>T_B_c-BEVELC-S3</v>
          </cell>
          <cell r="B321" t="str">
            <v>VAR_ncap</v>
          </cell>
          <cell r="C321" t="str">
            <v>-</v>
          </cell>
          <cell r="E321">
            <v>1.0067474652191E-7</v>
          </cell>
          <cell r="F321">
            <v>1.54899693154615E-7</v>
          </cell>
          <cell r="G321">
            <v>2.7504246755002498E-4</v>
          </cell>
          <cell r="H321">
            <v>5.8837345623939102E-5</v>
          </cell>
          <cell r="I321">
            <v>2.0859737701744901E-4</v>
          </cell>
          <cell r="J321">
            <v>8.1736945917960501E-5</v>
          </cell>
          <cell r="K321">
            <v>1.8701354310513899E-4</v>
          </cell>
          <cell r="L321">
            <v>7.7702054895853199E-5</v>
          </cell>
          <cell r="M321">
            <v>2.2649447302011601E-4</v>
          </cell>
          <cell r="N321">
            <v>6.6889470606043395E-5</v>
          </cell>
          <cell r="O321">
            <v>2.3409660077979E-4</v>
          </cell>
        </row>
        <row r="322">
          <cell r="A322" t="str">
            <v>T_B_c-BEVELC-S3</v>
          </cell>
          <cell r="B322" t="str">
            <v>VAR_cap</v>
          </cell>
          <cell r="C322" t="str">
            <v>-</v>
          </cell>
          <cell r="D322">
            <v>8.5091554069395018E-7</v>
          </cell>
          <cell r="E322">
            <v>1.03246790230762E-6</v>
          </cell>
          <cell r="F322">
            <v>1.1880016234368555E-6</v>
          </cell>
          <cell r="G322">
            <v>2.7565868160626456E-4</v>
          </cell>
          <cell r="H322">
            <v>2.6763020299712338E-4</v>
          </cell>
          <cell r="I322">
            <v>2.6743472264138801E-4</v>
          </cell>
          <cell r="J322">
            <v>2.6809979368828301E-4</v>
          </cell>
          <cell r="K322">
            <v>2.6875048902309898E-4</v>
          </cell>
          <cell r="L322">
            <v>2.77274813056598E-4</v>
          </cell>
          <cell r="M322">
            <v>2.8548448410199701E-4</v>
          </cell>
          <cell r="N322">
            <v>2.9338394362615902E-4</v>
          </cell>
          <cell r="O322">
            <v>3.00986071385833E-4</v>
          </cell>
        </row>
        <row r="323">
          <cell r="A323" t="str">
            <v>T_B_c-BEVELC-S4</v>
          </cell>
          <cell r="B323" t="str">
            <v>VAR_fout</v>
          </cell>
          <cell r="C323" t="str">
            <v>TPBSc</v>
          </cell>
          <cell r="E323">
            <v>1.5045092818910326E-6</v>
          </cell>
          <cell r="F323">
            <v>2.5610628328754257E-6</v>
          </cell>
          <cell r="G323">
            <v>4.8951867559311292E-7</v>
          </cell>
          <cell r="H323">
            <v>1.5091313257789632E-6</v>
          </cell>
          <cell r="I323">
            <v>7.0762202166604076E-6</v>
          </cell>
          <cell r="J323">
            <v>9.0046993163665052E-6</v>
          </cell>
          <cell r="K323">
            <v>1.3874958965896334E-5</v>
          </cell>
          <cell r="L323">
            <v>1.3790327507943998E-5</v>
          </cell>
          <cell r="M323">
            <v>1.3584372139305066E-5</v>
          </cell>
          <cell r="N323">
            <v>1.9650451871665316E-5</v>
          </cell>
          <cell r="O323">
            <v>2.7402614949007253E-5</v>
          </cell>
        </row>
        <row r="324">
          <cell r="A324" t="str">
            <v>T_B_c-BEVELC-S4</v>
          </cell>
          <cell r="B324" t="str">
            <v>VAR_fin</v>
          </cell>
          <cell r="C324" t="str">
            <v>T-ELC-Bus_c_BatSTGout_S4</v>
          </cell>
          <cell r="E324">
            <v>1.1899535086366111E-5</v>
          </cell>
          <cell r="F324">
            <v>1.978639133781044E-5</v>
          </cell>
          <cell r="G324">
            <v>3.3941782972816672E-6</v>
          </cell>
          <cell r="H324">
            <v>9.9261245037473856E-6</v>
          </cell>
          <cell r="I324">
            <v>4.4771169517146477E-5</v>
          </cell>
          <cell r="J324">
            <v>5.4353916238540279E-5</v>
          </cell>
          <cell r="K324">
            <v>8.0244364227700327E-5</v>
          </cell>
          <cell r="L324">
            <v>7.8588046477224413E-5</v>
          </cell>
          <cell r="M324">
            <v>7.7414352083562867E-5</v>
          </cell>
          <cell r="N324">
            <v>1.1198360764813575E-4</v>
          </cell>
          <cell r="O324">
            <v>1.5616148173199805E-4</v>
          </cell>
        </row>
        <row r="325">
          <cell r="A325" t="str">
            <v>T_B_c-BEVELC-S4</v>
          </cell>
          <cell r="B325" t="str">
            <v>VAR_ncap</v>
          </cell>
          <cell r="C325" t="str">
            <v>-</v>
          </cell>
          <cell r="E325">
            <v>5.8306708920820297E-8</v>
          </cell>
          <cell r="F325">
            <v>4.9616996506446398E-8</v>
          </cell>
          <cell r="G325">
            <v>3.9590563901637002E-8</v>
          </cell>
          <cell r="H325">
            <v>6.53485469466523E-8</v>
          </cell>
          <cell r="I325">
            <v>1.2761168400226201E-7</v>
          </cell>
          <cell r="J325">
            <v>1.5463181339229599E-7</v>
          </cell>
          <cell r="K325">
            <v>2.0782236723417801E-7</v>
          </cell>
          <cell r="L325">
            <v>2.10091307928383E-7</v>
          </cell>
          <cell r="M325">
            <v>2.6022414468607602E-7</v>
          </cell>
          <cell r="N325">
            <v>2.8144839989284699E-7</v>
          </cell>
          <cell r="O325">
            <v>4.1150516964805899E-7</v>
          </cell>
        </row>
        <row r="326">
          <cell r="A326" t="str">
            <v>T_B_c-BEVELC-S4</v>
          </cell>
          <cell r="B326" t="str">
            <v>VAR_cap</v>
          </cell>
          <cell r="C326" t="str">
            <v>-</v>
          </cell>
          <cell r="E326">
            <v>5.8306708920820297E-8</v>
          </cell>
          <cell r="F326">
            <v>1.07923705427267E-7</v>
          </cell>
          <cell r="G326">
            <v>6.0075798934078391E-8</v>
          </cell>
          <cell r="H326">
            <v>7.5615746652985996E-8</v>
          </cell>
          <cell r="I326">
            <v>1.8052787512683401E-7</v>
          </cell>
          <cell r="J326">
            <v>2.2079987477250899E-7</v>
          </cell>
          <cell r="K326">
            <v>3.1217763118966901E-7</v>
          </cell>
          <cell r="L326">
            <v>3.1045790621286384E-7</v>
          </cell>
          <cell r="M326">
            <v>3.1470807223064901E-7</v>
          </cell>
          <cell r="N326">
            <v>4.3635351034608272E-7</v>
          </cell>
          <cell r="O326">
            <v>6.0144423468480001E-7</v>
          </cell>
        </row>
        <row r="327">
          <cell r="A327" t="str">
            <v>T_C-BAT-ELC-S1</v>
          </cell>
          <cell r="B327" t="str">
            <v>VAR_fout</v>
          </cell>
          <cell r="C327" t="str">
            <v>TPCAR</v>
          </cell>
          <cell r="D327">
            <v>1.3848519677925277E-2</v>
          </cell>
          <cell r="E327">
            <v>2.5560033179746672E-2</v>
          </cell>
          <cell r="F327">
            <v>2.4834951304818234E-2</v>
          </cell>
          <cell r="G327">
            <v>0.95779370243148731</v>
          </cell>
          <cell r="H327">
            <v>1.887531496485467</v>
          </cell>
          <cell r="I327">
            <v>2.3106235690455192</v>
          </cell>
          <cell r="J327">
            <v>2.408789843854894</v>
          </cell>
          <cell r="K327">
            <v>2.4469639449237524</v>
          </cell>
          <cell r="L327">
            <v>2.4357662357817169</v>
          </cell>
          <cell r="M327">
            <v>2.4302422315556496</v>
          </cell>
          <cell r="N327">
            <v>2.4233905294083815</v>
          </cell>
          <cell r="O327">
            <v>2.4214486291435855</v>
          </cell>
        </row>
        <row r="328">
          <cell r="A328" t="str">
            <v>T_C-BAT-ELC-S1</v>
          </cell>
          <cell r="B328" t="str">
            <v>VAR_fin</v>
          </cell>
          <cell r="C328" t="str">
            <v>T-ELC-car-BatSTGOut_S1</v>
          </cell>
          <cell r="D328">
            <v>7.6440547077193969E-3</v>
          </cell>
          <cell r="E328">
            <v>1.4108532644723618E-2</v>
          </cell>
          <cell r="F328">
            <v>1.3708304631301883E-2</v>
          </cell>
          <cell r="G328">
            <v>0.52867942786447086</v>
          </cell>
          <cell r="H328">
            <v>1.012328785812711</v>
          </cell>
          <cell r="I328">
            <v>1.2052954713184603</v>
          </cell>
          <cell r="J328">
            <v>1.2007368326905752</v>
          </cell>
          <cell r="K328">
            <v>1.1554650634445598</v>
          </cell>
          <cell r="L328">
            <v>1.1010996667092734</v>
          </cell>
          <cell r="M328">
            <v>1.0446258059881157</v>
          </cell>
          <cell r="N328">
            <v>1.010324666384135</v>
          </cell>
          <cell r="O328">
            <v>0.99284905568695003</v>
          </cell>
        </row>
        <row r="329">
          <cell r="A329" t="str">
            <v>T_C-BAT-ELC-S1</v>
          </cell>
          <cell r="B329" t="str">
            <v>VAR_ncap</v>
          </cell>
          <cell r="C329" t="str">
            <v>-</v>
          </cell>
          <cell r="D329">
            <v>2.6750280747816901E-5</v>
          </cell>
          <cell r="E329">
            <v>5.7221421493909195E-4</v>
          </cell>
          <cell r="F329">
            <v>1.15233624876426E-3</v>
          </cell>
          <cell r="G329">
            <v>0.15019578842287001</v>
          </cell>
          <cell r="H329">
            <v>0.17336602305415999</v>
          </cell>
          <cell r="I329">
            <v>0.13603237162072099</v>
          </cell>
          <cell r="J329">
            <v>0.15438603810304499</v>
          </cell>
          <cell r="K329">
            <v>0.164717556422592</v>
          </cell>
          <cell r="L329">
            <v>0.134585033442333</v>
          </cell>
          <cell r="M329">
            <v>0.13293847360205899</v>
          </cell>
          <cell r="N329">
            <v>0.12968405861275001</v>
          </cell>
          <cell r="O329">
            <v>0.105376313370424</v>
          </cell>
        </row>
        <row r="330">
          <cell r="A330" t="str">
            <v>T_C-BAT-ELC-S1</v>
          </cell>
          <cell r="B330" t="str">
            <v>VAR_cap</v>
          </cell>
          <cell r="C330" t="str">
            <v>-</v>
          </cell>
          <cell r="D330">
            <v>1.4984329353589264E-3</v>
          </cell>
          <cell r="E330">
            <v>2.7318176912366128E-3</v>
          </cell>
          <cell r="F330">
            <v>3.7664622810818565E-3</v>
          </cell>
          <cell r="G330">
            <v>0.14555642728842622</v>
          </cell>
          <cell r="H330">
            <v>0.28685431715049048</v>
          </cell>
          <cell r="I330">
            <v>0.35115554743800742</v>
          </cell>
          <cell r="J330">
            <v>0.36607527994768468</v>
          </cell>
          <cell r="K330">
            <v>0.37187620107094593</v>
          </cell>
          <cell r="L330">
            <v>0.37017424600549176</v>
          </cell>
          <cell r="M330">
            <v>0.3693337434857869</v>
          </cell>
          <cell r="N330">
            <v>0.36829253988099558</v>
          </cell>
          <cell r="O330">
            <v>0.36799880395583606</v>
          </cell>
        </row>
        <row r="331">
          <cell r="A331" t="str">
            <v>D-TNGA</v>
          </cell>
          <cell r="B331" t="str">
            <v>VAR_fout</v>
          </cell>
          <cell r="C331" t="str">
            <v>CO2</v>
          </cell>
          <cell r="D331">
            <v>13.4905485675836</v>
          </cell>
          <cell r="E331">
            <v>8.0392932787169205</v>
          </cell>
          <cell r="F331">
            <v>12.789819962612301</v>
          </cell>
          <cell r="G331">
            <v>0.56135551751283497</v>
          </cell>
          <cell r="H331">
            <v>7.5518981071321004E-2</v>
          </cell>
          <cell r="I331">
            <v>2.8560082102159601E-2</v>
          </cell>
          <cell r="J331">
            <v>0.16905371100635999</v>
          </cell>
          <cell r="K331">
            <v>6.7700179024124493E-2</v>
          </cell>
        </row>
        <row r="332">
          <cell r="A332" t="str">
            <v>D-TNGA</v>
          </cell>
          <cell r="B332" t="str">
            <v>VAR_fout</v>
          </cell>
          <cell r="C332" t="str">
            <v>TNGA</v>
          </cell>
          <cell r="D332">
            <v>0.25806334056973007</v>
          </cell>
          <cell r="E332">
            <v>0.16467935078982748</v>
          </cell>
          <cell r="F332">
            <v>0.22986616427601406</v>
          </cell>
          <cell r="G332">
            <v>1.0000007853592572E-2</v>
          </cell>
          <cell r="H332">
            <v>1.3863317279955568E-3</v>
          </cell>
          <cell r="I332">
            <v>1.4179197109940739E-3</v>
          </cell>
          <cell r="J332">
            <v>3.0909632675246001E-3</v>
          </cell>
          <cell r="K332">
            <v>2.4207182570169343E-3</v>
          </cell>
        </row>
        <row r="333">
          <cell r="A333" t="str">
            <v>D-TNGA</v>
          </cell>
          <cell r="B333" t="str">
            <v>VAR_fin</v>
          </cell>
          <cell r="C333" t="str">
            <v>NGA</v>
          </cell>
          <cell r="D333">
            <v>0.23919412353871597</v>
          </cell>
          <cell r="E333">
            <v>0.14254066097015816</v>
          </cell>
          <cell r="F333">
            <v>0.22676985749312498</v>
          </cell>
          <cell r="G333">
            <v>9.9531120126389212E-3</v>
          </cell>
          <cell r="H333">
            <v>1.3389890260872529E-3</v>
          </cell>
          <cell r="I333">
            <v>5.0638443443545421E-4</v>
          </cell>
          <cell r="J333">
            <v>2.9974062235170159E-3</v>
          </cell>
          <cell r="K333">
            <v>1.200357784115684E-3</v>
          </cell>
        </row>
        <row r="334">
          <cell r="A334" t="str">
            <v>D-TNGA</v>
          </cell>
          <cell r="B334" t="str">
            <v>VAR_fin</v>
          </cell>
          <cell r="C334" t="str">
            <v>BNGA</v>
          </cell>
          <cell r="D334">
            <v>1.9692385581475774E-2</v>
          </cell>
          <cell r="E334">
            <v>2.0706530626187027E-2</v>
          </cell>
          <cell r="F334">
            <v>1.7757867830705202E-3</v>
          </cell>
          <cell r="G334">
            <v>5.2574988263037209E-5</v>
          </cell>
          <cell r="H334">
            <v>4.0717047766126608E-5</v>
          </cell>
          <cell r="I334">
            <v>8.9452217007185734E-4</v>
          </cell>
          <cell r="J334">
            <v>5.9995967201635112E-5</v>
          </cell>
          <cell r="K334">
            <v>1.1748348334878586E-3</v>
          </cell>
        </row>
        <row r="335">
          <cell r="A335" t="str">
            <v>D-TNGA</v>
          </cell>
          <cell r="B335" t="str">
            <v>VAR_fin</v>
          </cell>
          <cell r="C335" t="str">
            <v>H2</v>
          </cell>
          <cell r="E335">
            <v>1.9573973604319248E-3</v>
          </cell>
          <cell r="F335">
            <v>2.0536756202334536E-3</v>
          </cell>
          <cell r="G335">
            <v>2.6025622015962607E-5</v>
          </cell>
          <cell r="H335">
            <v>1.0469335322376986E-5</v>
          </cell>
          <cell r="I335">
            <v>2.1216165668342632E-5</v>
          </cell>
          <cell r="J335">
            <v>4.4759722043142923E-5</v>
          </cell>
          <cell r="K335">
            <v>5.4481581603078038E-5</v>
          </cell>
        </row>
        <row r="336">
          <cell r="A336" t="str">
            <v>D-TNGA</v>
          </cell>
          <cell r="B336" t="str">
            <v>VAR_ncap</v>
          </cell>
          <cell r="C336" t="str">
            <v>-</v>
          </cell>
          <cell r="D336">
            <v>2.22237227138516E-8</v>
          </cell>
          <cell r="E336">
            <v>1.8654537779867501E-8</v>
          </cell>
          <cell r="F336">
            <v>2.0540965617772499E-8</v>
          </cell>
          <cell r="G336">
            <v>2.2577217462008001E-8</v>
          </cell>
          <cell r="H336">
            <v>2.92109100618471E-8</v>
          </cell>
          <cell r="I336">
            <v>3.5567306646403501E-8</v>
          </cell>
          <cell r="J336">
            <v>4.6076588455669597E-8</v>
          </cell>
          <cell r="K336">
            <v>6.6132469703928802E-8</v>
          </cell>
        </row>
        <row r="337">
          <cell r="A337" t="str">
            <v>D-TNGA</v>
          </cell>
          <cell r="B337" t="str">
            <v>VAR_cap</v>
          </cell>
          <cell r="C337" t="str">
            <v>-</v>
          </cell>
          <cell r="D337">
            <v>0.95961771530536677</v>
          </cell>
          <cell r="E337">
            <v>0.95961773395990446</v>
          </cell>
          <cell r="F337">
            <v>0.95961775450087017</v>
          </cell>
          <cell r="G337">
            <v>0.9596177770780876</v>
          </cell>
          <cell r="H337">
            <v>0.95961780628899762</v>
          </cell>
          <cell r="I337">
            <v>0.95961784185630428</v>
          </cell>
          <cell r="J337">
            <v>0.95961788793289271</v>
          </cell>
          <cell r="K337">
            <v>0.3278030139303964</v>
          </cell>
          <cell r="L337">
            <v>2.6098371844134899E-7</v>
          </cell>
          <cell r="M337">
            <v>2.35426373061174E-7</v>
          </cell>
          <cell r="N337">
            <v>1.96045460640381E-7</v>
          </cell>
          <cell r="O337">
            <v>1.76987274867849E-7</v>
          </cell>
        </row>
        <row r="338">
          <cell r="A338" t="str">
            <v>T_C-BAT-ELC-S2</v>
          </cell>
          <cell r="B338" t="str">
            <v>VAR_fout</v>
          </cell>
          <cell r="C338" t="str">
            <v>TPCAR</v>
          </cell>
          <cell r="D338">
            <v>9.6873204409087324E-2</v>
          </cell>
          <cell r="E338">
            <v>0.15011999361488557</v>
          </cell>
          <cell r="F338">
            <v>1.5539199978176101</v>
          </cell>
          <cell r="G338">
            <v>8.5008733997960171</v>
          </cell>
          <cell r="H338">
            <v>16.76107808336889</v>
          </cell>
          <cell r="I338">
            <v>18.230897617660002</v>
          </cell>
          <cell r="J338">
            <v>18.220304443515488</v>
          </cell>
          <cell r="K338">
            <v>18.044914658441876</v>
          </cell>
          <cell r="L338">
            <v>17.985276008135198</v>
          </cell>
          <cell r="M338">
            <v>17.927203172832616</v>
          </cell>
          <cell r="N338">
            <v>17.879401778104231</v>
          </cell>
          <cell r="O338">
            <v>17.870136364186674</v>
          </cell>
        </row>
        <row r="339">
          <cell r="A339" t="str">
            <v>T_C-BAT-ELC-S2</v>
          </cell>
          <cell r="B339" t="str">
            <v>VAR_fin</v>
          </cell>
          <cell r="C339" t="str">
            <v>T-ELC-car-BatSTGOut_S2</v>
          </cell>
          <cell r="D339">
            <v>6.617934081847103E-2</v>
          </cell>
          <cell r="E339">
            <v>0.10255511089684023</v>
          </cell>
          <cell r="F339">
            <v>1.0615670428938804</v>
          </cell>
          <cell r="G339">
            <v>5.8074077492475347</v>
          </cell>
          <cell r="H339">
            <v>11.039682623910853</v>
          </cell>
          <cell r="I339">
            <v>11.757039212097874</v>
          </cell>
          <cell r="J339">
            <v>11.279849961408981</v>
          </cell>
          <cell r="K339">
            <v>10.391455728947927</v>
          </cell>
          <cell r="L339">
            <v>9.9613993792935389</v>
          </cell>
          <cell r="M339">
            <v>9.4439273195917117</v>
          </cell>
          <cell r="N339">
            <v>9.0821265182574074</v>
          </cell>
          <cell r="O339">
            <v>8.9260654126109849</v>
          </cell>
        </row>
        <row r="340">
          <cell r="A340" t="str">
            <v>T_C-BAT-ELC-S2</v>
          </cell>
          <cell r="B340" t="str">
            <v>VAR_ncap</v>
          </cell>
          <cell r="C340" t="str">
            <v>-</v>
          </cell>
          <cell r="D340">
            <v>6.6131650944778E-5</v>
          </cell>
          <cell r="E340">
            <v>1.35237422602575E-4</v>
          </cell>
          <cell r="F340">
            <v>0.108400790133763</v>
          </cell>
          <cell r="G340">
            <v>0.57167572234369401</v>
          </cell>
          <cell r="H340">
            <v>1.2846463864540101</v>
          </cell>
          <cell r="I340">
            <v>0.55091273358832704</v>
          </cell>
          <cell r="J340">
            <v>0.70743720553497202</v>
          </cell>
          <cell r="K340">
            <v>0.999988518465177</v>
          </cell>
          <cell r="L340">
            <v>0.61001821609385798</v>
          </cell>
          <cell r="M340">
            <v>0.66278385456020406</v>
          </cell>
          <cell r="N340">
            <v>0.72294883187336201</v>
          </cell>
          <cell r="O340">
            <v>0.49913955116997999</v>
          </cell>
        </row>
        <row r="341">
          <cell r="A341" t="str">
            <v>T_C-BAT-ELC-S2</v>
          </cell>
          <cell r="B341" t="str">
            <v>VAR_cap</v>
          </cell>
          <cell r="C341" t="str">
            <v>-</v>
          </cell>
          <cell r="D341">
            <v>7.3532128986825646E-3</v>
          </cell>
          <cell r="E341">
            <v>1.1390137600341861E-2</v>
          </cell>
          <cell r="F341">
            <v>0.1179017481006923</v>
          </cell>
          <cell r="G341">
            <v>0.64498787002221458</v>
          </cell>
          <cell r="H341">
            <v>1.7675825232835582</v>
          </cell>
          <cell r="I341">
            <v>1.9229115989923</v>
          </cell>
          <cell r="J341">
            <v>1.9218015635299632</v>
          </cell>
          <cell r="K341">
            <v>1.9033024184809439</v>
          </cell>
          <cell r="L341">
            <v>1.8970106478863413</v>
          </cell>
          <cell r="M341">
            <v>1.890884950120723</v>
          </cell>
          <cell r="N341">
            <v>1.8858439016448267</v>
          </cell>
          <cell r="O341">
            <v>1.8848722261766873</v>
          </cell>
        </row>
        <row r="342">
          <cell r="A342" t="str">
            <v>TFLGV-BeVELCExt</v>
          </cell>
          <cell r="B342" t="str">
            <v>VAR_fout</v>
          </cell>
          <cell r="C342" t="str">
            <v>TFLGV</v>
          </cell>
          <cell r="D342">
            <v>2.7944287768023279E-2</v>
          </cell>
          <cell r="E342">
            <v>2.4230412857644053E-2</v>
          </cell>
          <cell r="F342">
            <v>1.8629628932310578E-2</v>
          </cell>
          <cell r="G342">
            <v>9.2904472583299064E-3</v>
          </cell>
        </row>
        <row r="343">
          <cell r="A343" t="str">
            <v>TFLGV-BeVELCExt</v>
          </cell>
          <cell r="B343" t="str">
            <v>VAR_fin</v>
          </cell>
          <cell r="C343" t="str">
            <v>TELC</v>
          </cell>
          <cell r="D343">
            <v>4.0544633178033862E-2</v>
          </cell>
          <cell r="E343">
            <v>3.4831506016937575E-2</v>
          </cell>
          <cell r="F343">
            <v>2.6414447359771557E-2</v>
          </cell>
          <cell r="G343">
            <v>1.3172674074483177E-2</v>
          </cell>
        </row>
        <row r="344">
          <cell r="A344" t="str">
            <v>TFLGV-BeVELCExt</v>
          </cell>
          <cell r="B344" t="str">
            <v>VAR_cap</v>
          </cell>
          <cell r="C344" t="str">
            <v>-</v>
          </cell>
          <cell r="D344">
            <v>1.9499873079954042E-3</v>
          </cell>
          <cell r="E344">
            <v>1.6900000000000001E-3</v>
          </cell>
          <cell r="F344">
            <v>1.2999999999999999E-3</v>
          </cell>
          <cell r="G344">
            <v>6.4999999999999997E-4</v>
          </cell>
        </row>
        <row r="345">
          <cell r="A345" t="str">
            <v>T_C-BAT-ELC-S3</v>
          </cell>
          <cell r="B345" t="str">
            <v>VAR_fout</v>
          </cell>
          <cell r="C345" t="str">
            <v>TPCAR</v>
          </cell>
          <cell r="D345">
            <v>6.1490385710765476E-2</v>
          </cell>
          <cell r="E345">
            <v>0.12616878293525524</v>
          </cell>
          <cell r="F345">
            <v>0.13106345788778323</v>
          </cell>
          <cell r="G345">
            <v>0.10829119277291843</v>
          </cell>
          <cell r="H345">
            <v>0.84918713140349578</v>
          </cell>
          <cell r="I345">
            <v>5.9602206046226334</v>
          </cell>
          <cell r="J345">
            <v>5.3004422765018013</v>
          </cell>
          <cell r="K345">
            <v>12.460350808404844</v>
          </cell>
          <cell r="L345">
            <v>14.007157647777795</v>
          </cell>
          <cell r="M345">
            <v>16.961445244105981</v>
          </cell>
          <cell r="N345">
            <v>23.740855984313818</v>
          </cell>
          <cell r="O345">
            <v>19.695585757324881</v>
          </cell>
        </row>
        <row r="346">
          <cell r="A346" t="str">
            <v>T_C-BAT-ELC-S3</v>
          </cell>
          <cell r="B346" t="str">
            <v>VAR_fin</v>
          </cell>
          <cell r="C346" t="str">
            <v>T-ELC-car-BatSTGOut_S3</v>
          </cell>
          <cell r="D346">
            <v>4.597574520168999E-2</v>
          </cell>
          <cell r="E346">
            <v>9.4335134665175222E-2</v>
          </cell>
          <cell r="F346">
            <v>9.7994834077714935E-2</v>
          </cell>
          <cell r="G346">
            <v>8.0968239651863422E-2</v>
          </cell>
          <cell r="H346">
            <v>0.60359670667617737</v>
          </cell>
          <cell r="I346">
            <v>4.0498749322141796</v>
          </cell>
          <cell r="J346">
            <v>3.5829646834834965</v>
          </cell>
          <cell r="K346">
            <v>7.7982267632754239</v>
          </cell>
          <cell r="L346">
            <v>8.3630882831671887</v>
          </cell>
          <cell r="M346">
            <v>9.6680867535097939</v>
          </cell>
          <cell r="N346">
            <v>13.051113069759946</v>
          </cell>
          <cell r="O346">
            <v>10.733479357188083</v>
          </cell>
        </row>
        <row r="347">
          <cell r="A347" t="str">
            <v>T_C-BAT-ELC-S3</v>
          </cell>
          <cell r="B347" t="str">
            <v>VAR_ncap</v>
          </cell>
          <cell r="C347" t="str">
            <v>-</v>
          </cell>
          <cell r="D347">
            <v>4.5962217936974699E-5</v>
          </cell>
          <cell r="E347">
            <v>2.53774197628051E-3</v>
          </cell>
          <cell r="F347">
            <v>6.8548448103406402E-4</v>
          </cell>
          <cell r="G347">
            <v>9.8959151139979505E-5</v>
          </cell>
          <cell r="H347">
            <v>5.7824566671749102E-2</v>
          </cell>
          <cell r="I347">
            <v>0.37061123470452501</v>
          </cell>
          <cell r="J347">
            <v>2.8252538987437799E-2</v>
          </cell>
          <cell r="K347">
            <v>0.62301648500352302</v>
          </cell>
          <cell r="L347">
            <v>0.38067308188765098</v>
          </cell>
          <cell r="M347">
            <v>0.54953040152541999</v>
          </cell>
          <cell r="N347">
            <v>1.38487453073369</v>
          </cell>
          <cell r="O347">
            <v>1.6964242172115199E-4</v>
          </cell>
        </row>
        <row r="348">
          <cell r="A348" t="str">
            <v>T_C-BAT-ELC-S3</v>
          </cell>
          <cell r="B348" t="str">
            <v>VAR_cap</v>
          </cell>
          <cell r="C348" t="str">
            <v>-</v>
          </cell>
          <cell r="D348">
            <v>4.267119523648155E-3</v>
          </cell>
          <cell r="E348">
            <v>8.6773463372312593E-3</v>
          </cell>
          <cell r="F348">
            <v>9.0176833833047008E-3</v>
          </cell>
          <cell r="G348">
            <v>7.4518504341175695E-3</v>
          </cell>
          <cell r="H348">
            <v>5.8396268779680065E-2</v>
          </cell>
          <cell r="I348">
            <v>0.40981480207630583</v>
          </cell>
          <cell r="J348">
            <v>0.36445303665195894</v>
          </cell>
          <cell r="K348">
            <v>0.85675391320732996</v>
          </cell>
          <cell r="L348">
            <v>0.96310633846714522</v>
          </cell>
          <cell r="M348">
            <v>1.3152837326432201</v>
          </cell>
          <cell r="N348">
            <v>2.2464076620469404</v>
          </cell>
          <cell r="O348">
            <v>1.9345745746808301</v>
          </cell>
        </row>
        <row r="349">
          <cell r="A349" t="str">
            <v>T_C-BAT-ELC-S4</v>
          </cell>
          <cell r="B349" t="str">
            <v>VAR_fout</v>
          </cell>
          <cell r="C349" t="str">
            <v>TPCAR</v>
          </cell>
          <cell r="D349">
            <v>0.19373421060206947</v>
          </cell>
          <cell r="E349">
            <v>1.2662025265737109</v>
          </cell>
          <cell r="F349">
            <v>3.3327365941154445</v>
          </cell>
          <cell r="G349">
            <v>12.693155065155155</v>
          </cell>
          <cell r="H349">
            <v>20.521199684809623</v>
          </cell>
          <cell r="I349">
            <v>22.629217059774295</v>
          </cell>
          <cell r="J349">
            <v>23.20231875340728</v>
          </cell>
          <cell r="K349">
            <v>23.570612065633725</v>
          </cell>
          <cell r="L349">
            <v>22.09464182632756</v>
          </cell>
          <cell r="M349">
            <v>19.203951297234891</v>
          </cell>
          <cell r="N349">
            <v>12.479194196271468</v>
          </cell>
          <cell r="O349">
            <v>17.104215320549834</v>
          </cell>
        </row>
        <row r="350">
          <cell r="A350" t="str">
            <v>T_C-BAT-ELC-S4</v>
          </cell>
          <cell r="B350" t="str">
            <v>VAR_fin</v>
          </cell>
          <cell r="C350" t="str">
            <v>T-ELC-car-BatSTGOut_S4</v>
          </cell>
          <cell r="D350">
            <v>0.14960483503547542</v>
          </cell>
          <cell r="E350">
            <v>0.97778301272071999</v>
          </cell>
          <cell r="F350">
            <v>2.5735955814404132</v>
          </cell>
          <cell r="G350">
            <v>9.8018690849738821</v>
          </cell>
          <cell r="H350">
            <v>15.449964477256833</v>
          </cell>
          <cell r="I350">
            <v>16.444400091288223</v>
          </cell>
          <cell r="J350">
            <v>16.062431260410339</v>
          </cell>
          <cell r="K350">
            <v>15.531485391502926</v>
          </cell>
          <cell r="L350">
            <v>13.968593872369702</v>
          </cell>
          <cell r="M350">
            <v>11.667229699578719</v>
          </cell>
          <cell r="N350">
            <v>7.4235612920297465</v>
          </cell>
          <cell r="O350">
            <v>9.8750239692221111</v>
          </cell>
        </row>
        <row r="351">
          <cell r="A351" t="str">
            <v>T_C-BAT-ELC-S4</v>
          </cell>
          <cell r="B351" t="str">
            <v>VAR_ncap</v>
          </cell>
          <cell r="C351" t="str">
            <v>-</v>
          </cell>
          <cell r="D351">
            <v>1.3983186651154899E-4</v>
          </cell>
          <cell r="E351">
            <v>7.2599112594760706E-2</v>
          </cell>
          <cell r="F351">
            <v>0.17025231350238701</v>
          </cell>
          <cell r="G351">
            <v>0.81777727999949301</v>
          </cell>
          <cell r="H351">
            <v>0.87594244336555604</v>
          </cell>
          <cell r="I351">
            <v>0.81147184069643796</v>
          </cell>
          <cell r="J351">
            <v>0.964034612828371</v>
          </cell>
          <cell r="K351">
            <v>0.97913926657087402</v>
          </cell>
          <cell r="L351">
            <v>0.99920450704350605</v>
          </cell>
          <cell r="M351">
            <v>0.55501274496763797</v>
          </cell>
          <cell r="N351">
            <v>7.8520443492832603E-2</v>
          </cell>
          <cell r="O351">
            <v>1.2904427100393401</v>
          </cell>
        </row>
        <row r="352">
          <cell r="A352" t="str">
            <v>T_C-BAT-ELC-S4</v>
          </cell>
          <cell r="B352" t="str">
            <v>VAR_cap</v>
          </cell>
          <cell r="C352" t="str">
            <v>-</v>
          </cell>
          <cell r="D352">
            <v>1.5342638980525708E-2</v>
          </cell>
          <cell r="E352">
            <v>9.9704026261817499E-2</v>
          </cell>
          <cell r="F352">
            <v>0.26243591580631381</v>
          </cell>
          <cell r="G352">
            <v>0.99947235175210081</v>
          </cell>
          <cell r="H352">
            <v>1.6173351940636864</v>
          </cell>
          <cell r="I352">
            <v>1.937652086483433</v>
          </cell>
          <cell r="J352">
            <v>2.1271858782629378</v>
          </cell>
          <cell r="K352">
            <v>2.25099363343445</v>
          </cell>
          <cell r="L352">
            <v>2.4246893012985584</v>
          </cell>
          <cell r="M352">
            <v>2.1594134255923398</v>
          </cell>
          <cell r="N352">
            <v>1.3977128668633942</v>
          </cell>
          <cell r="O352">
            <v>1.9239758984998101</v>
          </cell>
        </row>
        <row r="353">
          <cell r="A353" t="str">
            <v>T_B_c-ICENGA-S1</v>
          </cell>
          <cell r="B353" t="str">
            <v>VAR_fout</v>
          </cell>
          <cell r="C353" t="str">
            <v>CO2_T</v>
          </cell>
          <cell r="E353">
            <v>6.9642517027467604E-3</v>
          </cell>
          <cell r="F353">
            <v>0.55371352650660377</v>
          </cell>
          <cell r="G353">
            <v>0.45394037339238563</v>
          </cell>
          <cell r="I353">
            <v>3.6897422563442799E-6</v>
          </cell>
          <cell r="J353">
            <v>0.10010511171504446</v>
          </cell>
          <cell r="K353">
            <v>0.10014986734029201</v>
          </cell>
        </row>
        <row r="354">
          <cell r="A354" t="str">
            <v>T_B_c-ICENGA-S1</v>
          </cell>
          <cell r="B354" t="str">
            <v>VAR_fout</v>
          </cell>
          <cell r="C354" t="str">
            <v>TPBSc</v>
          </cell>
          <cell r="E354">
            <v>1.4846885667417469E-5</v>
          </cell>
          <cell r="F354">
            <v>1.2438911398878279E-3</v>
          </cell>
          <cell r="G354">
            <v>1.0246030791932206E-3</v>
          </cell>
          <cell r="I354">
            <v>1.0003511743987E-8</v>
          </cell>
          <cell r="J354">
            <v>2.8486316925889786E-4</v>
          </cell>
          <cell r="K354">
            <v>2.8499253238818169E-4</v>
          </cell>
        </row>
        <row r="355">
          <cell r="A355" t="str">
            <v>T_B_c-ICENGA-S1</v>
          </cell>
          <cell r="B355" t="str">
            <v>VAR_fin</v>
          </cell>
          <cell r="C355" t="str">
            <v>TNGA</v>
          </cell>
          <cell r="E355">
            <v>1.234796401196235E-4</v>
          </cell>
          <cell r="F355">
            <v>9.8176157182021991E-3</v>
          </cell>
          <cell r="G355">
            <v>8.0485881807160365E-3</v>
          </cell>
          <cell r="I355">
            <v>6.5420961991919804E-8</v>
          </cell>
          <cell r="J355">
            <v>1.7749133282809356E-3</v>
          </cell>
          <cell r="K355">
            <v>1.775706867735679E-3</v>
          </cell>
        </row>
        <row r="356">
          <cell r="A356" t="str">
            <v>T_B_c-ICENGA-S1</v>
          </cell>
          <cell r="B356" t="str">
            <v>VAR_ncap</v>
          </cell>
          <cell r="C356" t="str">
            <v>-</v>
          </cell>
          <cell r="E356">
            <v>4.2899000918544602E-7</v>
          </cell>
          <cell r="F356">
            <v>2.6692782865638799E-5</v>
          </cell>
          <cell r="G356">
            <v>1.5460530483507401E-6</v>
          </cell>
          <cell r="I356">
            <v>1.1055363924513601E-8</v>
          </cell>
          <cell r="J356">
            <v>6.1924675784178298E-6</v>
          </cell>
        </row>
        <row r="357">
          <cell r="A357" t="str">
            <v>T_B_c-ICENGA-S1</v>
          </cell>
          <cell r="B357" t="str">
            <v>VAR_cap</v>
          </cell>
          <cell r="C357" t="str">
            <v>-</v>
          </cell>
          <cell r="E357">
            <v>4.2899000918544602E-7</v>
          </cell>
          <cell r="F357">
            <v>2.7121772874824198E-5</v>
          </cell>
          <cell r="G357">
            <v>2.8610986708081901E-5</v>
          </cell>
          <cell r="H357">
            <v>6.2357166489005118E-9</v>
          </cell>
          <cell r="I357">
            <v>1.2145799711707966E-8</v>
          </cell>
          <cell r="J357">
            <v>6.2035229423423398E-6</v>
          </cell>
          <cell r="K357">
            <v>6.1962440601932398E-6</v>
          </cell>
        </row>
        <row r="358">
          <cell r="A358" t="str">
            <v>TFLGV-FCLH2O</v>
          </cell>
          <cell r="B358" t="str">
            <v>VAR_fout</v>
          </cell>
          <cell r="C358" t="str">
            <v>TFLGV</v>
          </cell>
          <cell r="E358">
            <v>1.0646333390551185E-5</v>
          </cell>
          <cell r="F358">
            <v>1.4077211687397604E-5</v>
          </cell>
          <cell r="O358">
            <v>7.6410710386192766E-7</v>
          </cell>
        </row>
        <row r="359">
          <cell r="A359" t="str">
            <v>TFLGV-FCLH2O</v>
          </cell>
          <cell r="B359" t="str">
            <v>VAR_fin</v>
          </cell>
          <cell r="C359" t="str">
            <v>TH2O</v>
          </cell>
          <cell r="E359">
            <v>2.2890249059855719E-5</v>
          </cell>
          <cell r="F359">
            <v>2.982153332840686E-5</v>
          </cell>
          <cell r="O359">
            <v>1.2633992253669115E-6</v>
          </cell>
        </row>
        <row r="360">
          <cell r="A360" t="str">
            <v>TFLGV-FCLH2O</v>
          </cell>
          <cell r="B360" t="str">
            <v>VAR_ncap</v>
          </cell>
          <cell r="C360" t="str">
            <v>-</v>
          </cell>
          <cell r="E360">
            <v>8.30894349944506E-7</v>
          </cell>
          <cell r="F360">
            <v>3.7686569975170201E-7</v>
          </cell>
          <cell r="G360">
            <v>3.0127320858127502E-8</v>
          </cell>
          <cell r="H360">
            <v>3.1485258686906897E-8</v>
          </cell>
          <cell r="I360">
            <v>3.4311184628433398E-8</v>
          </cell>
          <cell r="J360">
            <v>2.86050390667376E-8</v>
          </cell>
          <cell r="K360">
            <v>3.22805780920055E-8</v>
          </cell>
          <cell r="L360">
            <v>2.6930488546548499E-8</v>
          </cell>
          <cell r="M360">
            <v>2.5941630714800999E-8</v>
          </cell>
          <cell r="N360">
            <v>3.1226234703136098E-8</v>
          </cell>
          <cell r="O360">
            <v>6.7608758328982504E-8</v>
          </cell>
        </row>
        <row r="361">
          <cell r="A361" t="str">
            <v>TFLGV-FCLH2O</v>
          </cell>
          <cell r="B361" t="str">
            <v>VAR_cap</v>
          </cell>
          <cell r="C361" t="str">
            <v>-</v>
          </cell>
          <cell r="E361">
            <v>8.30894349944506E-7</v>
          </cell>
          <cell r="F361">
            <v>1.20776004969621E-6</v>
          </cell>
          <cell r="G361">
            <v>8.085074702081996E-8</v>
          </cell>
          <cell r="H361">
            <v>7.7631487452493982E-8</v>
          </cell>
          <cell r="I361">
            <v>7.2123088441654498E-8</v>
          </cell>
          <cell r="J361">
            <v>7.9241676537954905E-8</v>
          </cell>
          <cell r="K361">
            <v>7.2606223040803797E-8</v>
          </cell>
          <cell r="L361">
            <v>7.2077918104739395E-8</v>
          </cell>
          <cell r="M361">
            <v>6.9410873269801594E-8</v>
          </cell>
          <cell r="N361">
            <v>6.19378453436621E-8</v>
          </cell>
          <cell r="O361">
            <v>1.1634203547888201E-7</v>
          </cell>
        </row>
        <row r="362">
          <cell r="A362" t="str">
            <v>T_B_c-ICENGA-S2</v>
          </cell>
          <cell r="B362" t="str">
            <v>VAR_fout</v>
          </cell>
          <cell r="C362" t="str">
            <v>CO2_T</v>
          </cell>
          <cell r="E362">
            <v>2.2834594175001502E-3</v>
          </cell>
          <cell r="F362">
            <v>1.091683002302374E-2</v>
          </cell>
          <cell r="J362">
            <v>1.6804036748235799E-4</v>
          </cell>
          <cell r="K362">
            <v>2.4845484380784299E-4</v>
          </cell>
        </row>
        <row r="363">
          <cell r="A363" t="str">
            <v>T_B_c-ICENGA-S2</v>
          </cell>
          <cell r="B363" t="str">
            <v>VAR_fout</v>
          </cell>
          <cell r="C363" t="str">
            <v>TPBSc</v>
          </cell>
          <cell r="E363">
            <v>3.4413059866140136E-6</v>
          </cell>
          <cell r="F363">
            <v>1.7093085375090143E-5</v>
          </cell>
          <cell r="J363">
            <v>3.3357586505791856E-7</v>
          </cell>
          <cell r="K363">
            <v>4.9320613072172808E-7</v>
          </cell>
        </row>
        <row r="364">
          <cell r="A364" t="str">
            <v>T_B_c-ICENGA-S2</v>
          </cell>
          <cell r="B364" t="str">
            <v>VAR_fin</v>
          </cell>
          <cell r="C364" t="str">
            <v>TNGA</v>
          </cell>
          <cell r="E364">
            <v>4.0486869104612684E-5</v>
          </cell>
          <cell r="F364">
            <v>1.9356081601105941E-4</v>
          </cell>
          <cell r="J364">
            <v>2.9794391397581263E-6</v>
          </cell>
          <cell r="K364">
            <v>4.405227727089412E-6</v>
          </cell>
        </row>
        <row r="365">
          <cell r="A365" t="str">
            <v>T_B_c-ICENGA-S2</v>
          </cell>
          <cell r="B365" t="str">
            <v>VAR_ncap</v>
          </cell>
          <cell r="C365" t="str">
            <v>-</v>
          </cell>
          <cell r="E365">
            <v>1.0790490275553499E-7</v>
          </cell>
          <cell r="F365">
            <v>2.9781180983514298E-7</v>
          </cell>
          <cell r="J365">
            <v>2.0615022600128101E-8</v>
          </cell>
        </row>
        <row r="366">
          <cell r="A366" t="str">
            <v>T_B_c-ICENGA-S2</v>
          </cell>
          <cell r="B366" t="str">
            <v>VAR_cap</v>
          </cell>
          <cell r="C366" t="str">
            <v>-</v>
          </cell>
          <cell r="E366">
            <v>1.0790490275553499E-7</v>
          </cell>
          <cell r="F366">
            <v>4.05716712590678E-7</v>
          </cell>
          <cell r="G366">
            <v>2.8098719196039958E-9</v>
          </cell>
          <cell r="H366">
            <v>4.927951364490146E-10</v>
          </cell>
          <cell r="J366">
            <v>2.0615022600128101E-8</v>
          </cell>
          <cell r="K366">
            <v>2.0615022600128101E-8</v>
          </cell>
        </row>
        <row r="367">
          <cell r="A367" t="str">
            <v>T_B_u-ICEDSL-S1</v>
          </cell>
          <cell r="B367" t="str">
            <v>VAR_fout</v>
          </cell>
          <cell r="C367" t="str">
            <v>CO2_T</v>
          </cell>
          <cell r="D367">
            <v>1.89405213964789E-2</v>
          </cell>
          <cell r="E367">
            <v>14.24679175286207</v>
          </cell>
          <cell r="F367">
            <v>29.435073864003719</v>
          </cell>
          <cell r="G367">
            <v>3.2824787027401002E-3</v>
          </cell>
        </row>
        <row r="368">
          <cell r="A368" t="str">
            <v>T_B_u-ICEDSL-S1</v>
          </cell>
          <cell r="B368" t="str">
            <v>VAR_fout</v>
          </cell>
          <cell r="C368" t="str">
            <v>TPBSu</v>
          </cell>
          <cell r="D368">
            <v>3.2020377124174122E-5</v>
          </cell>
          <cell r="E368">
            <v>2.4977422156213784E-2</v>
          </cell>
          <cell r="F368">
            <v>5.303532132535934E-2</v>
          </cell>
          <cell r="G368">
            <v>5.5492773278853451E-6</v>
          </cell>
        </row>
        <row r="369">
          <cell r="A369" t="str">
            <v>T_B_u-ICEDSL-S1</v>
          </cell>
          <cell r="B369" t="str">
            <v>VAR_fin</v>
          </cell>
          <cell r="C369" t="str">
            <v>TDSL</v>
          </cell>
          <cell r="D369">
            <v>2.5839729053859351E-4</v>
          </cell>
          <cell r="E369">
            <v>0.19436277971162369</v>
          </cell>
          <cell r="F369">
            <v>0.40156990264670778</v>
          </cell>
          <cell r="G369">
            <v>4.4781428413916718E-5</v>
          </cell>
        </row>
        <row r="370">
          <cell r="A370" t="str">
            <v>T_B_u-ICEDSL-S1</v>
          </cell>
          <cell r="B370" t="str">
            <v>VAR_ncap</v>
          </cell>
          <cell r="C370" t="str">
            <v>-</v>
          </cell>
          <cell r="E370">
            <v>4.7045352872910397E-4</v>
          </cell>
          <cell r="F370">
            <v>5.2911764687176195E-4</v>
          </cell>
        </row>
        <row r="371">
          <cell r="A371" t="str">
            <v>T_B_u-ICEDSL-S1</v>
          </cell>
          <cell r="B371" t="str">
            <v>VAR_cap</v>
          </cell>
          <cell r="C371" t="str">
            <v>-</v>
          </cell>
          <cell r="D371">
            <v>7.0464135021097004E-7</v>
          </cell>
          <cell r="E371">
            <v>4.7128545559267643E-4</v>
          </cell>
          <cell r="F371">
            <v>1.0004031024644384E-3</v>
          </cell>
          <cell r="G371">
            <v>1.2321853766331971E-7</v>
          </cell>
          <cell r="H371">
            <v>2.1751814200743694E-10</v>
          </cell>
        </row>
        <row r="372">
          <cell r="A372" t="str">
            <v>T_B_c-ICENGA-S3</v>
          </cell>
          <cell r="B372" t="str">
            <v>VAR_fout</v>
          </cell>
          <cell r="C372" t="str">
            <v>CO2_T</v>
          </cell>
          <cell r="E372">
            <v>1.37954692733122E-3</v>
          </cell>
          <cell r="F372">
            <v>6.8066895542303997E-3</v>
          </cell>
        </row>
        <row r="373">
          <cell r="A373" t="str">
            <v>T_B_c-ICENGA-S3</v>
          </cell>
          <cell r="B373" t="str">
            <v>VAR_fout</v>
          </cell>
          <cell r="C373" t="str">
            <v>TPBSc</v>
          </cell>
          <cell r="E373">
            <v>1.3800883129418694E-6</v>
          </cell>
          <cell r="F373">
            <v>7.0703271138970124E-6</v>
          </cell>
        </row>
        <row r="374">
          <cell r="A374" t="str">
            <v>T_B_c-ICENGA-S3</v>
          </cell>
          <cell r="B374" t="str">
            <v>VAR_fin</v>
          </cell>
          <cell r="C374" t="str">
            <v>TNGA</v>
          </cell>
          <cell r="E374">
            <v>2.4460051903035739E-5</v>
          </cell>
          <cell r="F374">
            <v>1.2068598500408496E-4</v>
          </cell>
        </row>
        <row r="375">
          <cell r="A375" t="str">
            <v>T_B_c-ICENGA-S3</v>
          </cell>
          <cell r="B375" t="str">
            <v>VAR_ncap</v>
          </cell>
          <cell r="C375" t="str">
            <v>-</v>
          </cell>
          <cell r="E375">
            <v>6.0931341351671097E-8</v>
          </cell>
          <cell r="F375">
            <v>1.30577547069098E-7</v>
          </cell>
        </row>
        <row r="376">
          <cell r="A376" t="str">
            <v>T_B_c-ICENGA-S3</v>
          </cell>
          <cell r="B376" t="str">
            <v>VAR_cap</v>
          </cell>
          <cell r="C376" t="str">
            <v>-</v>
          </cell>
          <cell r="E376">
            <v>6.0931341351671097E-8</v>
          </cell>
          <cell r="F376">
            <v>1.91508888420769E-7</v>
          </cell>
          <cell r="G376">
            <v>9.9211742282599697E-10</v>
          </cell>
        </row>
        <row r="377">
          <cell r="A377" t="str">
            <v>T_B_u-ICEDSL-S2</v>
          </cell>
          <cell r="B377" t="str">
            <v>VAR_fout</v>
          </cell>
          <cell r="C377" t="str">
            <v>CO2_T</v>
          </cell>
          <cell r="D377">
            <v>8.1116510609802006</v>
          </cell>
          <cell r="E377">
            <v>10.026466376329772</v>
          </cell>
          <cell r="F377">
            <v>17.696717623175694</v>
          </cell>
        </row>
        <row r="378">
          <cell r="A378" t="str">
            <v>T_B_u-ICEDSL-S2</v>
          </cell>
          <cell r="B378" t="str">
            <v>VAR_fout</v>
          </cell>
          <cell r="C378" t="str">
            <v>TPBSu</v>
          </cell>
          <cell r="D378">
            <v>9.6792965261582441E-3</v>
          </cell>
          <cell r="E378">
            <v>1.2011073268048473E-2</v>
          </cell>
          <cell r="F378">
            <v>2.1969521466681647E-2</v>
          </cell>
        </row>
        <row r="379">
          <cell r="A379" t="str">
            <v>T_B_u-ICEDSL-S2</v>
          </cell>
          <cell r="B379" t="str">
            <v>VAR_fin</v>
          </cell>
          <cell r="C379" t="str">
            <v>TDSL</v>
          </cell>
          <cell r="D379">
            <v>0.11066372525211746</v>
          </cell>
          <cell r="E379">
            <v>0.13678671727598565</v>
          </cell>
          <cell r="F379">
            <v>0.24142861696010537</v>
          </cell>
        </row>
        <row r="380">
          <cell r="A380" t="str">
            <v>T_B_u-ICEDSL-S2</v>
          </cell>
          <cell r="B380" t="str">
            <v>VAR_ncap</v>
          </cell>
          <cell r="C380" t="str">
            <v>-</v>
          </cell>
          <cell r="E380">
            <v>9.0675950827915895E-6</v>
          </cell>
          <cell r="F380">
            <v>1.8743310061756599E-4</v>
          </cell>
        </row>
        <row r="381">
          <cell r="A381" t="str">
            <v>T_B_u-ICEDSL-S2</v>
          </cell>
          <cell r="B381" t="str">
            <v>VAR_cap</v>
          </cell>
          <cell r="C381" t="str">
            <v>-</v>
          </cell>
          <cell r="D381">
            <v>1.8461603375527399E-4</v>
          </cell>
          <cell r="E381">
            <v>2.2703243333876857E-4</v>
          </cell>
          <cell r="F381">
            <v>4.1446553395633502E-4</v>
          </cell>
          <cell r="G381">
            <v>3.3712739349830469E-9</v>
          </cell>
          <cell r="H381">
            <v>1.5156080106893234E-9</v>
          </cell>
        </row>
        <row r="382">
          <cell r="A382" t="str">
            <v>T_B_c-ICENGA-S4</v>
          </cell>
          <cell r="B382" t="str">
            <v>VAR_fout</v>
          </cell>
          <cell r="C382" t="str">
            <v>CO2_T</v>
          </cell>
          <cell r="E382">
            <v>1.9878689858606E-4</v>
          </cell>
          <cell r="F382">
            <v>7.1070059074840699E-4</v>
          </cell>
        </row>
        <row r="383">
          <cell r="A383" t="str">
            <v>T_B_c-ICENGA-S4</v>
          </cell>
          <cell r="B383" t="str">
            <v>VAR_fout</v>
          </cell>
          <cell r="C383" t="str">
            <v>TPBSc</v>
          </cell>
          <cell r="E383">
            <v>1.328388436418124E-7</v>
          </cell>
          <cell r="F383">
            <v>4.9180202503234283E-7</v>
          </cell>
        </row>
        <row r="384">
          <cell r="A384" t="str">
            <v>T_B_c-ICENGA-S4</v>
          </cell>
          <cell r="B384" t="str">
            <v>VAR_fin</v>
          </cell>
          <cell r="C384" t="str">
            <v>TNGA</v>
          </cell>
          <cell r="E384">
            <v>3.5245904004620641E-6</v>
          </cell>
          <cell r="F384">
            <v>1.2601074304049767E-5</v>
          </cell>
        </row>
        <row r="385">
          <cell r="A385" t="str">
            <v>T_B_c-ICENGA-S4</v>
          </cell>
          <cell r="B385" t="str">
            <v>VAR_ncap</v>
          </cell>
          <cell r="C385" t="str">
            <v>-</v>
          </cell>
          <cell r="E385">
            <v>1.74260946281776E-8</v>
          </cell>
          <cell r="F385">
            <v>2.2904993734860401E-8</v>
          </cell>
        </row>
        <row r="386">
          <cell r="A386" t="str">
            <v>T_B_c-ICENGA-S4</v>
          </cell>
          <cell r="B386" t="str">
            <v>VAR_cap</v>
          </cell>
          <cell r="C386" t="str">
            <v>-</v>
          </cell>
          <cell r="E386">
            <v>1.74260946281776E-8</v>
          </cell>
          <cell r="F386">
            <v>4.0331088363038097E-8</v>
          </cell>
          <cell r="G386">
            <v>1.6513647808542991E-9</v>
          </cell>
        </row>
        <row r="387">
          <cell r="A387" t="str">
            <v>T_B_u-ICEDSL-S3</v>
          </cell>
          <cell r="B387" t="str">
            <v>VAR_fout</v>
          </cell>
          <cell r="C387" t="str">
            <v>CO2_T</v>
          </cell>
          <cell r="D387">
            <v>45.518297604056002</v>
          </cell>
          <cell r="E387">
            <v>67.134467817877379</v>
          </cell>
          <cell r="F387">
            <v>118.53243546004288</v>
          </cell>
        </row>
        <row r="388">
          <cell r="A388" t="str">
            <v>T_B_u-ICEDSL-S3</v>
          </cell>
          <cell r="B388" t="str">
            <v>VAR_fout</v>
          </cell>
          <cell r="C388" t="str">
            <v>TPBSu</v>
          </cell>
          <cell r="D388">
            <v>3.5985864405270046E-2</v>
          </cell>
          <cell r="E388">
            <v>5.3304687616582427E-2</v>
          </cell>
          <cell r="F388">
            <v>9.7523422756554082E-2</v>
          </cell>
        </row>
        <row r="389">
          <cell r="A389" t="str">
            <v>T_B_u-ICEDSL-S3</v>
          </cell>
          <cell r="B389" t="str">
            <v>VAR_fin</v>
          </cell>
          <cell r="C389" t="str">
            <v>TDSL</v>
          </cell>
          <cell r="D389">
            <v>0.62098632474837667</v>
          </cell>
          <cell r="E389">
            <v>0.91588632766544908</v>
          </cell>
          <cell r="F389">
            <v>1.6170864319241876</v>
          </cell>
        </row>
        <row r="390">
          <cell r="A390" t="str">
            <v>T_B_u-ICEDSL-S3</v>
          </cell>
          <cell r="B390" t="str">
            <v>VAR_ncap</v>
          </cell>
          <cell r="C390" t="str">
            <v>-</v>
          </cell>
          <cell r="E390">
            <v>5.2870844556485301E-5</v>
          </cell>
          <cell r="F390">
            <v>8.3371819666229897E-4</v>
          </cell>
        </row>
        <row r="391">
          <cell r="A391" t="str">
            <v>T_B_u-ICEDSL-S3</v>
          </cell>
          <cell r="B391" t="str">
            <v>VAR_cap</v>
          </cell>
          <cell r="C391" t="str">
            <v>-</v>
          </cell>
          <cell r="D391">
            <v>8.0681434599156102E-4</v>
          </cell>
          <cell r="E391">
            <v>1.0054271033469214E-3</v>
          </cell>
          <cell r="F391">
            <v>1.8391453000092201E-3</v>
          </cell>
          <cell r="G391">
            <v>-1.4750658897458302E-10</v>
          </cell>
        </row>
        <row r="392">
          <cell r="A392" t="str">
            <v>T_B_u-ICEDSL-S4</v>
          </cell>
          <cell r="B392" t="str">
            <v>VAR_fout</v>
          </cell>
          <cell r="C392" t="str">
            <v>CO2_T</v>
          </cell>
          <cell r="D392">
            <v>0.2319935037178957</v>
          </cell>
          <cell r="E392">
            <v>8.9675726417877064E-3</v>
          </cell>
          <cell r="F392">
            <v>8.6975873821680313E-3</v>
          </cell>
        </row>
        <row r="393">
          <cell r="A393" t="str">
            <v>T_B_u-ICEDSL-S4</v>
          </cell>
          <cell r="B393" t="str">
            <v>VAR_fout</v>
          </cell>
          <cell r="C393" t="str">
            <v>TPBSu</v>
          </cell>
          <cell r="D393">
            <v>1.2231558831593984E-4</v>
          </cell>
          <cell r="E393">
            <v>4.7545981607842528E-6</v>
          </cell>
          <cell r="F393">
            <v>4.6472440069844631E-6</v>
          </cell>
        </row>
        <row r="394">
          <cell r="A394" t="str">
            <v>T_B_u-ICEDSL-S4</v>
          </cell>
          <cell r="B394" t="str">
            <v>VAR_fin</v>
          </cell>
          <cell r="C394" t="str">
            <v>TDSL</v>
          </cell>
          <cell r="D394">
            <v>3.1649864081568341E-3</v>
          </cell>
          <cell r="E394">
            <v>1.2234069088387059E-4</v>
          </cell>
          <cell r="F394">
            <v>1.1865739948387492E-4</v>
          </cell>
        </row>
        <row r="395">
          <cell r="A395" t="str">
            <v>T_B_u-ICEDSL-S4</v>
          </cell>
          <cell r="B395" t="str">
            <v>VAR_ncap</v>
          </cell>
          <cell r="C395" t="str">
            <v>-</v>
          </cell>
          <cell r="E395">
            <v>2.0978006547827799E-8</v>
          </cell>
          <cell r="F395">
            <v>2.0182512126795299E-8</v>
          </cell>
        </row>
        <row r="396">
          <cell r="A396" t="str">
            <v>T_B_u-ICEDSL-S4</v>
          </cell>
          <cell r="B396" t="str">
            <v>VAR_cap</v>
          </cell>
          <cell r="C396" t="str">
            <v>-</v>
          </cell>
          <cell r="D396">
            <v>2.9385114770215188E-6</v>
          </cell>
          <cell r="E396">
            <v>1.9819315871852621E-7</v>
          </cell>
          <cell r="F396">
            <v>1.8585449492418207E-7</v>
          </cell>
          <cell r="G396">
            <v>2.0323152514725999E-9</v>
          </cell>
        </row>
        <row r="397">
          <cell r="A397" t="str">
            <v>D-TBDS1intl</v>
          </cell>
          <cell r="B397" t="str">
            <v>VAR_fout</v>
          </cell>
          <cell r="C397" t="str">
            <v>TKERintl_SAF</v>
          </cell>
          <cell r="G397">
            <v>5.2999189640143296</v>
          </cell>
          <cell r="H397">
            <v>18.511782415213599</v>
          </cell>
          <cell r="I397">
            <v>38.8472559369254</v>
          </cell>
          <cell r="J397">
            <v>68.659000492721205</v>
          </cell>
          <cell r="K397">
            <v>93.853159663907704</v>
          </cell>
          <cell r="L397">
            <v>93.853161428037694</v>
          </cell>
          <cell r="M397">
            <v>94.908913068898599</v>
          </cell>
          <cell r="N397">
            <v>96.620350371815107</v>
          </cell>
          <cell r="O397">
            <v>98.328903507077499</v>
          </cell>
        </row>
        <row r="398">
          <cell r="A398" t="str">
            <v>D-TBDS1intl</v>
          </cell>
          <cell r="B398" t="str">
            <v>VAR_fin</v>
          </cell>
          <cell r="C398" t="str">
            <v>BDS1</v>
          </cell>
          <cell r="G398">
            <v>5.2999189640143296</v>
          </cell>
          <cell r="H398">
            <v>18.511782415213599</v>
          </cell>
          <cell r="I398">
            <v>38.8472559369254</v>
          </cell>
          <cell r="J398">
            <v>68.659000492721205</v>
          </cell>
          <cell r="K398">
            <v>93.853159663907704</v>
          </cell>
          <cell r="L398">
            <v>93.853161428037694</v>
          </cell>
          <cell r="M398">
            <v>94.908913068898599</v>
          </cell>
          <cell r="N398">
            <v>96.620350371815107</v>
          </cell>
          <cell r="O398">
            <v>98.328903507077499</v>
          </cell>
        </row>
        <row r="399">
          <cell r="A399" t="str">
            <v>T_B_c-ICENGAEXT</v>
          </cell>
          <cell r="B399" t="str">
            <v>VAR_fout</v>
          </cell>
          <cell r="C399" t="str">
            <v>CO2_T</v>
          </cell>
          <cell r="D399">
            <v>7.7453650086987801E-3</v>
          </cell>
          <cell r="E399">
            <v>7.7409655992707596E-3</v>
          </cell>
          <cell r="F399">
            <v>7.6940622227477896E-3</v>
          </cell>
        </row>
        <row r="400">
          <cell r="A400" t="str">
            <v>T_B_c-ICENGAEXT</v>
          </cell>
          <cell r="B400" t="str">
            <v>VAR_fout</v>
          </cell>
          <cell r="C400" t="str">
            <v>TPBSc</v>
          </cell>
          <cell r="D400">
            <v>1.3664594864308916E-3</v>
          </cell>
          <cell r="E400">
            <v>1.0948247491362757E-3</v>
          </cell>
          <cell r="F400">
            <v>6.8436495585159657E-4</v>
          </cell>
        </row>
        <row r="401">
          <cell r="A401" t="str">
            <v>T_B_c-ICENGAEXT</v>
          </cell>
          <cell r="B401" t="str">
            <v>VAR_fin</v>
          </cell>
          <cell r="C401" t="str">
            <v>TNGA</v>
          </cell>
          <cell r="D401">
            <v>1.3732916682090035E-4</v>
          </cell>
          <cell r="E401">
            <v>1.3725116310763752E-4</v>
          </cell>
          <cell r="F401">
            <v>1.3641954295652112E-4</v>
          </cell>
        </row>
        <row r="402">
          <cell r="A402" t="str">
            <v>T_B_c-ICENGAEXT</v>
          </cell>
          <cell r="B402" t="str">
            <v>VAR_cap</v>
          </cell>
          <cell r="C402" t="str">
            <v>-</v>
          </cell>
          <cell r="D402">
            <v>2.9722313991281869E-5</v>
          </cell>
          <cell r="E402">
            <v>2.3778234086242301E-5</v>
          </cell>
          <cell r="F402">
            <v>1.4861396303901497E-5</v>
          </cell>
        </row>
        <row r="403">
          <cell r="A403" t="str">
            <v>T_B_u-ICEDSLEXT</v>
          </cell>
          <cell r="B403" t="str">
            <v>VAR_fout</v>
          </cell>
          <cell r="C403" t="str">
            <v>CO2_T</v>
          </cell>
          <cell r="D403">
            <v>1.2710099793301</v>
          </cell>
          <cell r="E403">
            <v>1.26941757538761</v>
          </cell>
          <cell r="F403">
            <v>1.2644503763899699</v>
          </cell>
        </row>
        <row r="404">
          <cell r="A404" t="str">
            <v>T_B_u-ICEDSLEXT</v>
          </cell>
          <cell r="B404" t="str">
            <v>VAR_fout</v>
          </cell>
          <cell r="C404" t="str">
            <v>TPBSu</v>
          </cell>
          <cell r="D404">
            <v>0.24221463283352065</v>
          </cell>
          <cell r="E404">
            <v>0.19378268091787032</v>
          </cell>
          <cell r="F404">
            <v>0.12111416800780961</v>
          </cell>
        </row>
        <row r="405">
          <cell r="A405" t="str">
            <v>T_B_u-ICEDSLEXT</v>
          </cell>
          <cell r="B405" t="str">
            <v>VAR_fin</v>
          </cell>
          <cell r="C405" t="str">
            <v>TDSL</v>
          </cell>
          <cell r="D405">
            <v>1.7339836007231952E-2</v>
          </cell>
          <cell r="E405">
            <v>1.7318111533255274E-2</v>
          </cell>
          <cell r="F405">
            <v>1.7250346199044642E-2</v>
          </cell>
        </row>
        <row r="406">
          <cell r="A406" t="str">
            <v>T_B_u-ICEDSLEXT</v>
          </cell>
          <cell r="B406" t="str">
            <v>VAR_cap</v>
          </cell>
          <cell r="C406" t="str">
            <v>-</v>
          </cell>
          <cell r="D406">
            <v>4.567834718626167E-3</v>
          </cell>
          <cell r="E406">
            <v>3.6542689740420198E-3</v>
          </cell>
          <cell r="F406">
            <v>2.2839181087762699E-3</v>
          </cell>
        </row>
        <row r="407">
          <cell r="A407" t="str">
            <v>D-T-ELC-LGV</v>
          </cell>
          <cell r="B407" t="str">
            <v>VAR_fout</v>
          </cell>
          <cell r="C407" t="str">
            <v>T-ELC-LGV_BatSTGin</v>
          </cell>
          <cell r="D407">
            <v>3.5537226289703898E-2</v>
          </cell>
          <cell r="E407">
            <v>7.8502029851794219E-2</v>
          </cell>
          <cell r="F407">
            <v>0.1165045383137569</v>
          </cell>
          <cell r="G407">
            <v>1.6801085108153477</v>
          </cell>
          <cell r="H407">
            <v>4.7088911906282576</v>
          </cell>
          <cell r="I407">
            <v>7.3596691176794726</v>
          </cell>
          <cell r="J407">
            <v>7.6666862016156108</v>
          </cell>
          <cell r="K407">
            <v>7.9738687097646013</v>
          </cell>
          <cell r="L407">
            <v>8.3470042274581413</v>
          </cell>
          <cell r="M407">
            <v>8.8716860937544819</v>
          </cell>
          <cell r="N407">
            <v>9.4538020160405321</v>
          </cell>
          <cell r="O407">
            <v>10.094266970918492</v>
          </cell>
        </row>
        <row r="408">
          <cell r="A408" t="str">
            <v>D-T-ELC-LGV</v>
          </cell>
          <cell r="B408" t="str">
            <v>VAR_fin</v>
          </cell>
          <cell r="C408" t="str">
            <v>TELC</v>
          </cell>
          <cell r="D408">
            <v>3.5537226289703898E-2</v>
          </cell>
          <cell r="E408">
            <v>7.8502029851794219E-2</v>
          </cell>
          <cell r="F408">
            <v>0.1165045383137569</v>
          </cell>
          <cell r="G408">
            <v>1.6801085108153477</v>
          </cell>
          <cell r="H408">
            <v>4.7088911906282576</v>
          </cell>
          <cell r="I408">
            <v>7.3596691176794726</v>
          </cell>
          <cell r="J408">
            <v>7.6666862016156108</v>
          </cell>
          <cell r="K408">
            <v>7.9738687097646013</v>
          </cell>
          <cell r="L408">
            <v>8.3470042274581413</v>
          </cell>
          <cell r="M408">
            <v>8.8716860937544819</v>
          </cell>
          <cell r="N408">
            <v>9.4538020160405321</v>
          </cell>
          <cell r="O408">
            <v>10.094266970918492</v>
          </cell>
        </row>
        <row r="409">
          <cell r="A409" t="str">
            <v>D-T-ELC-LGV</v>
          </cell>
          <cell r="B409" t="str">
            <v>VAR_ncap</v>
          </cell>
          <cell r="C409" t="str">
            <v>-</v>
          </cell>
          <cell r="D409">
            <v>3.75730864766834E-3</v>
          </cell>
          <cell r="E409">
            <v>4.54064205293151E-3</v>
          </cell>
          <cell r="F409">
            <v>4.0174123296169801E-3</v>
          </cell>
          <cell r="G409">
            <v>0.16688068866619801</v>
          </cell>
          <cell r="H409">
            <v>0.32878770010838299</v>
          </cell>
          <cell r="I409">
            <v>0.41407985455666302</v>
          </cell>
          <cell r="J409">
            <v>0.225803609560463</v>
          </cell>
          <cell r="K409">
            <v>0.47558049635886002</v>
          </cell>
          <cell r="L409">
            <v>0.30512327164812802</v>
          </cell>
          <cell r="M409">
            <v>0.38894737402280899</v>
          </cell>
          <cell r="N409">
            <v>0.55626909341276098</v>
          </cell>
          <cell r="O409">
            <v>0.24820249709324699</v>
          </cell>
        </row>
        <row r="410">
          <cell r="A410" t="str">
            <v>D-T-ELC-LGV</v>
          </cell>
          <cell r="B410" t="str">
            <v>VAR_cap</v>
          </cell>
          <cell r="C410" t="str">
            <v>-</v>
          </cell>
          <cell r="D410">
            <v>3.75730864766834E-3</v>
          </cell>
          <cell r="E410">
            <v>8.2979507005998508E-3</v>
          </cell>
          <cell r="F410">
            <v>1.2315363030216801E-2</v>
          </cell>
          <cell r="G410">
            <v>0.17758633928275799</v>
          </cell>
          <cell r="H410">
            <v>0.49772668506904899</v>
          </cell>
          <cell r="I410">
            <v>0.77791198827392205</v>
          </cell>
          <cell r="J410">
            <v>0.81036350199081397</v>
          </cell>
          <cell r="K410">
            <v>0.84283264031174399</v>
          </cell>
          <cell r="L410">
            <v>0.88227263837156</v>
          </cell>
          <cell r="M410">
            <v>0.937731363830277</v>
          </cell>
          <cell r="N410">
            <v>0.99926048814159696</v>
          </cell>
          <cell r="O410">
            <v>1.06695771797561</v>
          </cell>
        </row>
        <row r="411">
          <cell r="A411" t="str">
            <v>T_C-HYBGSLEXT</v>
          </cell>
          <cell r="B411" t="str">
            <v>VAR_fout</v>
          </cell>
          <cell r="C411" t="str">
            <v>CO2_T</v>
          </cell>
          <cell r="D411">
            <v>92.549525553704299</v>
          </cell>
          <cell r="E411">
            <v>91.724474733626096</v>
          </cell>
          <cell r="F411">
            <v>68.278422038893893</v>
          </cell>
          <cell r="G411">
            <v>32.395441958528103</v>
          </cell>
        </row>
        <row r="412">
          <cell r="A412" t="str">
            <v>T_C-HYBGSLEXT</v>
          </cell>
          <cell r="B412" t="str">
            <v>VAR_fout</v>
          </cell>
          <cell r="C412" t="str">
            <v>TPCAR</v>
          </cell>
          <cell r="D412">
            <v>0.61924830732454583</v>
          </cell>
          <cell r="E412">
            <v>0.62769395742044154</v>
          </cell>
          <cell r="F412">
            <v>0.48284085441708796</v>
          </cell>
          <cell r="G412">
            <v>0.24142051489467398</v>
          </cell>
        </row>
        <row r="413">
          <cell r="A413" t="str">
            <v>T_C-HYBGSLEXT</v>
          </cell>
          <cell r="B413" t="str">
            <v>VAR_fin</v>
          </cell>
          <cell r="C413" t="str">
            <v>TGSL</v>
          </cell>
          <cell r="D413">
            <v>1.2540586118388117</v>
          </cell>
          <cell r="E413">
            <v>1.2428790614312479</v>
          </cell>
          <cell r="F413">
            <v>0.92518187044571554</v>
          </cell>
          <cell r="G413">
            <v>0.43896262816433779</v>
          </cell>
        </row>
        <row r="414">
          <cell r="A414" t="str">
            <v>T_C-HYBGSLEXT</v>
          </cell>
          <cell r="B414" t="str">
            <v>VAR_cap</v>
          </cell>
          <cell r="C414" t="str">
            <v>-</v>
          </cell>
          <cell r="D414">
            <v>6.5792715242885214E-2</v>
          </cell>
          <cell r="E414">
            <v>5.7063066666666697E-2</v>
          </cell>
          <cell r="F414">
            <v>4.38946666666667E-2</v>
          </cell>
          <cell r="G414">
            <v>2.1947333333333301E-2</v>
          </cell>
        </row>
        <row r="415">
          <cell r="A415" t="str">
            <v>TPAVDKEREXT</v>
          </cell>
          <cell r="B415" t="str">
            <v>VAR_fout</v>
          </cell>
          <cell r="C415" t="str">
            <v>CO2_T</v>
          </cell>
          <cell r="D415">
            <v>79.576349423418094</v>
          </cell>
          <cell r="E415">
            <v>100.796237247683</v>
          </cell>
          <cell r="F415">
            <v>132.626068984081</v>
          </cell>
          <cell r="G415">
            <v>185.675788544743</v>
          </cell>
          <cell r="H415">
            <v>170.02894982493601</v>
          </cell>
          <cell r="I415">
            <v>154.38211110512901</v>
          </cell>
          <cell r="J415">
            <v>138.735272385321</v>
          </cell>
          <cell r="K415">
            <v>123.088433665514</v>
          </cell>
          <cell r="L415">
            <v>109.90751284479499</v>
          </cell>
          <cell r="M415">
            <v>98.138070491291401</v>
          </cell>
          <cell r="N415">
            <v>87.628958480337403</v>
          </cell>
          <cell r="O415">
            <v>78.245214379164594</v>
          </cell>
        </row>
        <row r="416">
          <cell r="A416" t="str">
            <v>TPAVDKEREXT</v>
          </cell>
          <cell r="B416" t="str">
            <v>VAR_fout</v>
          </cell>
          <cell r="C416" t="str">
            <v>TPAVD</v>
          </cell>
          <cell r="D416">
            <v>1.0930817228491501</v>
          </cell>
          <cell r="E416">
            <v>1.3845636984571901</v>
          </cell>
          <cell r="F416">
            <v>1.82178666186924</v>
          </cell>
          <cell r="G416">
            <v>2.5504916008893299</v>
          </cell>
          <cell r="H416">
            <v>2.33556249759528</v>
          </cell>
          <cell r="I416">
            <v>2.1206333943012199</v>
          </cell>
          <cell r="J416">
            <v>1.90570429100716</v>
          </cell>
          <cell r="K416">
            <v>1.6907751877131001</v>
          </cell>
          <cell r="L416">
            <v>1.5097185830329001</v>
          </cell>
          <cell r="M416">
            <v>1.34805041883642</v>
          </cell>
          <cell r="N416">
            <v>1.2036944846200199</v>
          </cell>
          <cell r="O416">
            <v>1.0747969008127001</v>
          </cell>
        </row>
        <row r="417">
          <cell r="A417" t="str">
            <v>TPAVDKEREXT</v>
          </cell>
          <cell r="B417" t="str">
            <v>VAR_fin</v>
          </cell>
          <cell r="C417" t="str">
            <v>TKER</v>
          </cell>
          <cell r="D417">
            <v>1.0930817228491501</v>
          </cell>
          <cell r="E417">
            <v>1.3845636984571901</v>
          </cell>
          <cell r="F417">
            <v>1.82178666186924</v>
          </cell>
          <cell r="G417">
            <v>2.5504916008893299</v>
          </cell>
          <cell r="H417">
            <v>2.33556249759528</v>
          </cell>
          <cell r="I417">
            <v>2.1206333943012199</v>
          </cell>
          <cell r="J417">
            <v>1.90570429100716</v>
          </cell>
          <cell r="K417">
            <v>1.6907751877131001</v>
          </cell>
          <cell r="L417">
            <v>1.5097185830329001</v>
          </cell>
          <cell r="M417">
            <v>1.34805041883642</v>
          </cell>
          <cell r="N417">
            <v>1.2036944846200199</v>
          </cell>
          <cell r="O417">
            <v>1.0747969008127001</v>
          </cell>
        </row>
        <row r="418">
          <cell r="A418" t="str">
            <v>TPAVDKEREXT</v>
          </cell>
          <cell r="B418" t="str">
            <v>VAR_ncap</v>
          </cell>
          <cell r="C418" t="str">
            <v>-</v>
          </cell>
          <cell r="D418">
            <v>1.41979283642062</v>
          </cell>
          <cell r="E418">
            <v>4.5305810388729304</v>
          </cell>
          <cell r="F418">
            <v>2.6694593874142001</v>
          </cell>
          <cell r="G418">
            <v>1.64354450155702</v>
          </cell>
          <cell r="H418">
            <v>1.8129229927577899</v>
          </cell>
          <cell r="I418">
            <v>1.5083401690085001</v>
          </cell>
          <cell r="J418">
            <v>0.85625205369297197</v>
          </cell>
          <cell r="K418">
            <v>0.97454664953548698</v>
          </cell>
          <cell r="L418">
            <v>0.92216403588638496</v>
          </cell>
          <cell r="M418">
            <v>1.3397592547428201</v>
          </cell>
          <cell r="N418">
            <v>1.1242255125207301</v>
          </cell>
          <cell r="O418">
            <v>0.86138445240593497</v>
          </cell>
        </row>
        <row r="419">
          <cell r="A419" t="str">
            <v>TPAVDKEREXT</v>
          </cell>
          <cell r="B419" t="str">
            <v>VAR_cap</v>
          </cell>
          <cell r="C419" t="str">
            <v>-</v>
          </cell>
          <cell r="D419">
            <v>2.5128745592697701</v>
          </cell>
          <cell r="E419">
            <v>7.0434555981427005</v>
          </cell>
          <cell r="F419">
            <v>7.6578644856206708</v>
          </cell>
          <cell r="G419">
            <v>6.6686364235569782</v>
          </cell>
          <cell r="H419">
            <v>6.1445661934863001</v>
          </cell>
          <cell r="I419">
            <v>4.7314985774826237</v>
          </cell>
          <cell r="J419">
            <v>2.7858363123523295</v>
          </cell>
          <cell r="K419">
            <v>2.6061547415255504</v>
          </cell>
          <cell r="L419">
            <v>2.1891488554601497</v>
          </cell>
          <cell r="M419">
            <v>2.5542015911348601</v>
          </cell>
          <cell r="N419">
            <v>2.4892182815393094</v>
          </cell>
          <cell r="O419">
            <v>1.9553737348781497</v>
          </cell>
        </row>
        <row r="420">
          <cell r="A420" t="str">
            <v>T_C-ICE-GSL-S1</v>
          </cell>
          <cell r="B420" t="str">
            <v>VAR_fout</v>
          </cell>
          <cell r="C420" t="str">
            <v>CO2_T</v>
          </cell>
          <cell r="D420">
            <v>36.59987802934792</v>
          </cell>
          <cell r="E420">
            <v>40.635072466085063</v>
          </cell>
          <cell r="F420">
            <v>99.421651261007526</v>
          </cell>
          <cell r="G420">
            <v>84.002429973158215</v>
          </cell>
          <cell r="H420">
            <v>45.727063304986835</v>
          </cell>
          <cell r="I420">
            <v>7.1618612201162701</v>
          </cell>
        </row>
        <row r="421">
          <cell r="A421" t="str">
            <v>T_C-ICE-GSL-S1</v>
          </cell>
          <cell r="B421" t="str">
            <v>VAR_fout</v>
          </cell>
          <cell r="C421" t="str">
            <v>TPCAR</v>
          </cell>
          <cell r="D421">
            <v>0.33879299901741122</v>
          </cell>
          <cell r="E421">
            <v>0.37227594962947802</v>
          </cell>
          <cell r="F421">
            <v>0.83679608924418547</v>
          </cell>
          <cell r="G421">
            <v>0.7065963848285941</v>
          </cell>
          <cell r="H421">
            <v>0.37137245346802716</v>
          </cell>
          <cell r="I421">
            <v>5.812931789223931E-2</v>
          </cell>
        </row>
        <row r="422">
          <cell r="A422" t="str">
            <v>T_C-ICE-GSL-S1</v>
          </cell>
          <cell r="B422" t="str">
            <v>VAR_fin</v>
          </cell>
          <cell r="C422" t="str">
            <v>TGSL</v>
          </cell>
          <cell r="D422">
            <v>0.49593330663072971</v>
          </cell>
          <cell r="E422">
            <v>0.55061073802283278</v>
          </cell>
          <cell r="F422">
            <v>1.347176846355115</v>
          </cell>
          <cell r="G422">
            <v>1.138244308579377</v>
          </cell>
          <cell r="H422">
            <v>0.6196079038616108</v>
          </cell>
          <cell r="I422">
            <v>9.7044189974475226E-2</v>
          </cell>
        </row>
        <row r="423">
          <cell r="A423" t="str">
            <v>T_C-ICE-GSL-S1</v>
          </cell>
          <cell r="B423" t="str">
            <v>VAR_ncap</v>
          </cell>
          <cell r="C423" t="str">
            <v>-</v>
          </cell>
          <cell r="E423">
            <v>1.74202744216425E-5</v>
          </cell>
          <cell r="F423">
            <v>8.9040935314088701E-2</v>
          </cell>
          <cell r="G423">
            <v>4.4715542401869101E-5</v>
          </cell>
        </row>
        <row r="424">
          <cell r="A424" t="str">
            <v>T_C-ICE-GSL-S1</v>
          </cell>
          <cell r="B424" t="str">
            <v>VAR_cap</v>
          </cell>
          <cell r="C424" t="str">
            <v>-</v>
          </cell>
          <cell r="D424">
            <v>3.6542805321583383E-2</v>
          </cell>
          <cell r="E424">
            <v>3.9774473501137574E-2</v>
          </cell>
          <cell r="F424">
            <v>0.12716489616977789</v>
          </cell>
          <cell r="G424">
            <v>0.1073805144942595</v>
          </cell>
          <cell r="H424">
            <v>5.6436260548195824E-2</v>
          </cell>
          <cell r="I424">
            <v>8.8328804144254883E-3</v>
          </cell>
        </row>
        <row r="425">
          <cell r="A425" t="str">
            <v>V2G</v>
          </cell>
          <cell r="B425" t="str">
            <v>VAR_fout</v>
          </cell>
          <cell r="C425" t="str">
            <v>ELC35</v>
          </cell>
          <cell r="G425">
            <v>9.059901281489087E-2</v>
          </cell>
          <cell r="H425">
            <v>0.95863428236591386</v>
          </cell>
          <cell r="I425">
            <v>0.81568007754615723</v>
          </cell>
          <cell r="J425">
            <v>0.98604532861236505</v>
          </cell>
          <cell r="K425">
            <v>0.79818597479720277</v>
          </cell>
          <cell r="L425">
            <v>0.75840734222448258</v>
          </cell>
          <cell r="M425">
            <v>0.87046524633730404</v>
          </cell>
          <cell r="N425">
            <v>0.85047943051905273</v>
          </cell>
          <cell r="O425">
            <v>1.0613760411338984</v>
          </cell>
        </row>
        <row r="426">
          <cell r="A426" t="str">
            <v>V2G</v>
          </cell>
          <cell r="B426" t="str">
            <v>VAR_fin</v>
          </cell>
          <cell r="C426" t="str">
            <v>T-ELC-Bus_c_BatSTGout_S1</v>
          </cell>
          <cell r="G426">
            <v>7.3883218368958311E-4</v>
          </cell>
          <cell r="H426">
            <v>4.4900043780234612E-3</v>
          </cell>
          <cell r="I426">
            <v>2.6536858629313707E-3</v>
          </cell>
          <cell r="J426">
            <v>1.9709165791023911E-3</v>
          </cell>
          <cell r="K426">
            <v>2.6048089532749548E-3</v>
          </cell>
          <cell r="L426">
            <v>1.9275752231297067E-3</v>
          </cell>
          <cell r="M426">
            <v>2.9134650328025481E-3</v>
          </cell>
          <cell r="N426">
            <v>2.4945889937426848E-3</v>
          </cell>
          <cell r="O426">
            <v>4.2321992253838737E-3</v>
          </cell>
        </row>
        <row r="427">
          <cell r="A427" t="str">
            <v>V2G</v>
          </cell>
          <cell r="B427" t="str">
            <v>VAR_fin</v>
          </cell>
          <cell r="C427" t="str">
            <v>T-ELC-Bus_c_BatSTGout_S2</v>
          </cell>
          <cell r="G427">
            <v>7.0049748081419381E-4</v>
          </cell>
          <cell r="H427">
            <v>3.1245537999562479E-3</v>
          </cell>
          <cell r="I427">
            <v>2.8780964284199867E-3</v>
          </cell>
          <cell r="J427">
            <v>2.0971218076910572E-3</v>
          </cell>
          <cell r="K427">
            <v>3.2069130488976859E-3</v>
          </cell>
          <cell r="L427">
            <v>1.9882198997156564E-3</v>
          </cell>
          <cell r="M427">
            <v>3.1229207483113191E-3</v>
          </cell>
          <cell r="N427">
            <v>2.6427397432666521E-3</v>
          </cell>
          <cell r="O427">
            <v>4.6124077171268395E-3</v>
          </cell>
        </row>
        <row r="428">
          <cell r="A428" t="str">
            <v>V2G</v>
          </cell>
          <cell r="B428" t="str">
            <v>VAR_fin</v>
          </cell>
          <cell r="C428" t="str">
            <v>T-ELC-Bus_c_BatSTGout_S3</v>
          </cell>
          <cell r="G428">
            <v>1.6011278817880829E-4</v>
          </cell>
          <cell r="H428">
            <v>1.5112241110033257E-3</v>
          </cell>
          <cell r="I428">
            <v>1.4938437671912948E-3</v>
          </cell>
          <cell r="J428">
            <v>1.1855727614344638E-3</v>
          </cell>
          <cell r="K428">
            <v>1.9036393478753068E-3</v>
          </cell>
          <cell r="L428">
            <v>1.2696903656559632E-3</v>
          </cell>
          <cell r="M428">
            <v>1.9179963463054298E-3</v>
          </cell>
          <cell r="N428">
            <v>1.6582799460356152E-3</v>
          </cell>
          <cell r="O428">
            <v>2.4744928866063374E-3</v>
          </cell>
        </row>
        <row r="429">
          <cell r="A429" t="str">
            <v>V2G</v>
          </cell>
          <cell r="B429" t="str">
            <v>VAR_fin</v>
          </cell>
          <cell r="C429" t="str">
            <v>T-ELC-Bus_c_BatSTGout_S4</v>
          </cell>
          <cell r="G429">
            <v>4.1980198840538561E-6</v>
          </cell>
          <cell r="H429">
            <v>8.9461257441064153E-6</v>
          </cell>
          <cell r="I429">
            <v>1.0562640456459746E-4</v>
          </cell>
          <cell r="J429">
            <v>1.4191154015364397E-4</v>
          </cell>
          <cell r="K429">
            <v>2.8455673148723525E-4</v>
          </cell>
          <cell r="L429">
            <v>2.5239592728935228E-4</v>
          </cell>
          <cell r="M429">
            <v>2.8689086283779247E-4</v>
          </cell>
          <cell r="N429">
            <v>3.5120043230212332E-4</v>
          </cell>
          <cell r="O429">
            <v>5.388791733494751E-4</v>
          </cell>
        </row>
        <row r="430">
          <cell r="A430" t="str">
            <v>V2G</v>
          </cell>
          <cell r="B430" t="str">
            <v>VAR_fin</v>
          </cell>
          <cell r="C430" t="str">
            <v>T-ELC-car-BatSTGOut_S1</v>
          </cell>
          <cell r="G430">
            <v>1.3670665440740476E-2</v>
          </cell>
          <cell r="H430">
            <v>0.24933907981667455</v>
          </cell>
          <cell r="I430">
            <v>0.3197931130601987</v>
          </cell>
          <cell r="J430">
            <v>0.37740822339432811</v>
          </cell>
          <cell r="K430">
            <v>0.26310678584278518</v>
          </cell>
          <cell r="L430">
            <v>0.23369969727072651</v>
          </cell>
          <cell r="M430">
            <v>0.2656759162617513</v>
          </cell>
          <cell r="N430">
            <v>0.28300472843625962</v>
          </cell>
          <cell r="O430">
            <v>0.3159049367507194</v>
          </cell>
        </row>
        <row r="431">
          <cell r="A431" t="str">
            <v>V2G</v>
          </cell>
          <cell r="B431" t="str">
            <v>VAR_fin</v>
          </cell>
          <cell r="C431" t="str">
            <v>T-ELC-car-BatSTGOut_S2</v>
          </cell>
          <cell r="G431">
            <v>1.2186381819131561E-2</v>
          </cell>
          <cell r="H431">
            <v>0.11497643687435266</v>
          </cell>
          <cell r="I431">
            <v>0.12153925750079664</v>
          </cell>
          <cell r="J431">
            <v>0.13386788408027969</v>
          </cell>
          <cell r="K431">
            <v>0.11866969493286848</v>
          </cell>
          <cell r="L431">
            <v>9.180775237885537E-2</v>
          </cell>
          <cell r="M431">
            <v>0.12107398020805336</v>
          </cell>
          <cell r="N431">
            <v>0.11581233523585176</v>
          </cell>
          <cell r="O431">
            <v>0.13614019322566376</v>
          </cell>
        </row>
        <row r="432">
          <cell r="A432" t="str">
            <v>V2G</v>
          </cell>
          <cell r="B432" t="str">
            <v>VAR_fin</v>
          </cell>
          <cell r="C432" t="str">
            <v>T-ELC-car-BatSTGOut_S3</v>
          </cell>
          <cell r="G432">
            <v>1.4162897676541478E-2</v>
          </cell>
          <cell r="H432">
            <v>0.20344607938756526</v>
          </cell>
          <cell r="I432">
            <v>0.12528898281485837</v>
          </cell>
          <cell r="J432">
            <v>0.16412456842206263</v>
          </cell>
          <cell r="K432">
            <v>0.11650496487482515</v>
          </cell>
          <cell r="L432">
            <v>8.8115194765627181E-2</v>
          </cell>
          <cell r="M432">
            <v>0.12084055867256992</v>
          </cell>
          <cell r="N432">
            <v>0.11332158486566403</v>
          </cell>
          <cell r="O432">
            <v>0.11880909325229952</v>
          </cell>
        </row>
        <row r="433">
          <cell r="A433" t="str">
            <v>V2G</v>
          </cell>
          <cell r="B433" t="str">
            <v>VAR_fin</v>
          </cell>
          <cell r="C433" t="str">
            <v>T-ELC-car-BatSTGOut_S4</v>
          </cell>
          <cell r="G433">
            <v>1.3747521122468111E-2</v>
          </cell>
          <cell r="H433">
            <v>0.11984731912828464</v>
          </cell>
          <cell r="I433">
            <v>0.11829582767509103</v>
          </cell>
          <cell r="J433">
            <v>0.13024841220772415</v>
          </cell>
          <cell r="K433">
            <v>0.11892499780412805</v>
          </cell>
          <cell r="L433">
            <v>9.1816746034437832E-2</v>
          </cell>
          <cell r="M433">
            <v>0.11957639759351076</v>
          </cell>
          <cell r="N433">
            <v>0.11770915281812386</v>
          </cell>
          <cell r="O433">
            <v>0.13446022070741226</v>
          </cell>
        </row>
        <row r="434">
          <cell r="A434" t="str">
            <v>V2G</v>
          </cell>
          <cell r="B434" t="str">
            <v>VAR_fin</v>
          </cell>
          <cell r="C434" t="str">
            <v>T-ELC-car-PlgSTGOut_S1</v>
          </cell>
          <cell r="G434">
            <v>1.7246720317985547E-4</v>
          </cell>
          <cell r="H434">
            <v>3.7004399315697508E-4</v>
          </cell>
          <cell r="I434">
            <v>2.7541133201226066E-4</v>
          </cell>
          <cell r="J434">
            <v>7.8753791350537881E-4</v>
          </cell>
          <cell r="K434">
            <v>7.3911902871839062E-4</v>
          </cell>
          <cell r="L434">
            <v>3.6816488352252865E-3</v>
          </cell>
          <cell r="M434">
            <v>4.3609200179813862E-3</v>
          </cell>
          <cell r="N434">
            <v>3.6882020341624101E-3</v>
          </cell>
          <cell r="O434">
            <v>2.7123255303821625E-3</v>
          </cell>
        </row>
        <row r="435">
          <cell r="A435" t="str">
            <v>V2G</v>
          </cell>
          <cell r="B435" t="str">
            <v>VAR_fin</v>
          </cell>
          <cell r="C435" t="str">
            <v>T-ELC-car-PlgSTGOut_S2</v>
          </cell>
          <cell r="G435">
            <v>5.1591428571563019E-5</v>
          </cell>
          <cell r="H435">
            <v>2.2664833507142336E-4</v>
          </cell>
          <cell r="I435">
            <v>9.2821373582092871E-4</v>
          </cell>
          <cell r="J435">
            <v>6.1853767059790767E-4</v>
          </cell>
          <cell r="K435">
            <v>1.367223966153518E-3</v>
          </cell>
          <cell r="L435">
            <v>1.1814319442691296E-3</v>
          </cell>
          <cell r="M435">
            <v>2.180165607603203E-3</v>
          </cell>
          <cell r="N435">
            <v>2.3586962221334449E-3</v>
          </cell>
          <cell r="O435">
            <v>3.7602187498633898E-3</v>
          </cell>
        </row>
        <row r="436">
          <cell r="A436" t="str">
            <v>V2G</v>
          </cell>
          <cell r="B436" t="str">
            <v>VAR_fin</v>
          </cell>
          <cell r="C436" t="str">
            <v>T-ELC-car-PlgSTGOut_S3</v>
          </cell>
          <cell r="G436">
            <v>3.0016215848929956E-2</v>
          </cell>
          <cell r="H436">
            <v>0.23392698557512148</v>
          </cell>
          <cell r="I436">
            <v>8.5437675828051368E-2</v>
          </cell>
          <cell r="J436">
            <v>0.13912129614250499</v>
          </cell>
          <cell r="K436">
            <v>0.10685792116214728</v>
          </cell>
          <cell r="L436">
            <v>8.1545278625739098E-2</v>
          </cell>
          <cell r="M436">
            <v>3.4914314401587303E-3</v>
          </cell>
          <cell r="N436">
            <v>3.114257045301719E-3</v>
          </cell>
          <cell r="O436">
            <v>1.8049518666419485E-3</v>
          </cell>
        </row>
        <row r="437">
          <cell r="A437" t="str">
            <v>V2G</v>
          </cell>
          <cell r="B437" t="str">
            <v>VAR_fin</v>
          </cell>
          <cell r="C437" t="str">
            <v>T-ELC-TWSTGout_S1</v>
          </cell>
          <cell r="G437">
            <v>6.8334899720999401E-4</v>
          </cell>
          <cell r="H437">
            <v>1.5360926576092854E-3</v>
          </cell>
          <cell r="I437">
            <v>1.278025110363233E-3</v>
          </cell>
          <cell r="J437">
            <v>1.0306034173578108E-3</v>
          </cell>
          <cell r="K437">
            <v>1.4481024048468535E-3</v>
          </cell>
          <cell r="L437">
            <v>6.8947820848692942E-4</v>
          </cell>
          <cell r="M437">
            <v>1.4704386019170656E-3</v>
          </cell>
          <cell r="N437">
            <v>1.0805671858430497E-3</v>
          </cell>
          <cell r="O437">
            <v>2.829490722244686E-3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T-ELC-car-PlgSTGOut_S4</v>
          </cell>
          <cell r="G438">
            <v>4.2989659752244479E-5</v>
          </cell>
          <cell r="H438">
            <v>4.8597258024348221E-4</v>
          </cell>
          <cell r="I438">
            <v>3.9851590132707971E-3</v>
          </cell>
          <cell r="J438">
            <v>4.238020578027934E-3</v>
          </cell>
          <cell r="K438">
            <v>3.8719222059540688E-3</v>
          </cell>
          <cell r="L438">
            <v>0.12521210427361076</v>
          </cell>
          <cell r="M438">
            <v>0.16092827807391377</v>
          </cell>
          <cell r="N438">
            <v>0.15058400206985692</v>
          </cell>
          <cell r="O438">
            <v>0.2298834698747515</v>
          </cell>
        </row>
        <row r="439">
          <cell r="A439" t="str">
            <v>V2G</v>
          </cell>
          <cell r="B439" t="str">
            <v>VAR_fin</v>
          </cell>
          <cell r="C439" t="str">
            <v>T-ELC-TWSTGout_S2</v>
          </cell>
          <cell r="G439">
            <v>9.7476337925995896E-4</v>
          </cell>
          <cell r="H439">
            <v>1.8155373757028472E-3</v>
          </cell>
          <cell r="I439">
            <v>1.6712466812640139E-3</v>
          </cell>
          <cell r="J439">
            <v>1.5521043186832934E-3</v>
          </cell>
          <cell r="K439">
            <v>3.2118055433993649E-3</v>
          </cell>
          <cell r="L439">
            <v>2.8366880085066632E-3</v>
          </cell>
          <cell r="M439">
            <v>4.5746721337023575E-3</v>
          </cell>
          <cell r="N439">
            <v>3.5096462550533204E-3</v>
          </cell>
          <cell r="O439">
            <v>7.7055532016167471E-3</v>
          </cell>
        </row>
        <row r="440">
          <cell r="A440" t="str">
            <v>V2G</v>
          </cell>
          <cell r="B440" t="str">
            <v>VAR_fin</v>
          </cell>
          <cell r="C440" t="str">
            <v>T-ELC-TWSTGout_S3</v>
          </cell>
          <cell r="G440">
            <v>1.2544426102536253E-3</v>
          </cell>
          <cell r="H440">
            <v>3.0017072130692855E-3</v>
          </cell>
          <cell r="I440">
            <v>2.8426011280079937E-3</v>
          </cell>
          <cell r="J440">
            <v>2.4500310709018769E-3</v>
          </cell>
          <cell r="K440">
            <v>5.2926501122695264E-3</v>
          </cell>
          <cell r="L440">
            <v>4.0479277279067581E-3</v>
          </cell>
          <cell r="M440">
            <v>5.795225584523383E-3</v>
          </cell>
          <cell r="N440">
            <v>5.7229881514127764E-3</v>
          </cell>
          <cell r="O440">
            <v>1.0981011363789699E-2</v>
          </cell>
        </row>
        <row r="441">
          <cell r="A441" t="str">
            <v>V2G</v>
          </cell>
          <cell r="B441" t="str">
            <v>VAR_fin</v>
          </cell>
          <cell r="C441" t="str">
            <v>T-ELC-TWSTGout_S4</v>
          </cell>
          <cell r="G441">
            <v>1.5529777505657316E-3</v>
          </cell>
          <cell r="H441">
            <v>3.1188752716980622E-3</v>
          </cell>
          <cell r="I441">
            <v>3.2184826130457738E-3</v>
          </cell>
          <cell r="J441">
            <v>3.3118687302394374E-3</v>
          </cell>
          <cell r="K441">
            <v>6.3115645188147702E-3</v>
          </cell>
          <cell r="L441">
            <v>5.0582849307819599E-3</v>
          </cell>
          <cell r="M441">
            <v>7.6079872987122599E-3</v>
          </cell>
          <cell r="N441">
            <v>7.4366379593843179E-3</v>
          </cell>
          <cell r="O441">
            <v>1.4370785342613062E-2</v>
          </cell>
        </row>
        <row r="442">
          <cell r="A442" t="str">
            <v>V2G</v>
          </cell>
          <cell r="B442" t="str">
            <v>VAR_fin</v>
          </cell>
          <cell r="C442" t="str">
            <v>T-ELC-Bus_u_BatSTGout_S1</v>
          </cell>
          <cell r="G442">
            <v>3.5738017500490466E-5</v>
          </cell>
          <cell r="H442">
            <v>6.4918982048793377E-5</v>
          </cell>
          <cell r="I442">
            <v>5.6595921303949569E-5</v>
          </cell>
          <cell r="J442">
            <v>7.0615190304651283E-5</v>
          </cell>
          <cell r="K442">
            <v>1.9170988065238191E-4</v>
          </cell>
          <cell r="L442">
            <v>1.0803143027024959E-4</v>
          </cell>
          <cell r="M442">
            <v>2.1855912983928879E-4</v>
          </cell>
          <cell r="N442">
            <v>1.5932171929474044E-4</v>
          </cell>
          <cell r="O442">
            <v>3.9537193909341609E-4</v>
          </cell>
        </row>
        <row r="443">
          <cell r="A443" t="str">
            <v>V2G</v>
          </cell>
          <cell r="B443" t="str">
            <v>VAR_fin</v>
          </cell>
          <cell r="C443" t="str">
            <v>T-ELC-Bus_u_BatSTGout_S2</v>
          </cell>
          <cell r="G443">
            <v>2.9038685660099375E-5</v>
          </cell>
          <cell r="H443">
            <v>5.4890897093144275E-5</v>
          </cell>
          <cell r="I443">
            <v>4.8693846843816537E-5</v>
          </cell>
          <cell r="J443">
            <v>6.25089047278165E-5</v>
          </cell>
          <cell r="K443">
            <v>1.7053705357842914E-4</v>
          </cell>
          <cell r="L443">
            <v>9.9380647639349783E-5</v>
          </cell>
          <cell r="M443">
            <v>2.0341729581637574E-4</v>
          </cell>
          <cell r="N443">
            <v>1.4703264644003714E-4</v>
          </cell>
          <cell r="O443">
            <v>3.734342570034969E-4</v>
          </cell>
        </row>
        <row r="444">
          <cell r="A444" t="str">
            <v>V2G</v>
          </cell>
          <cell r="B444" t="str">
            <v>VAR_fin</v>
          </cell>
          <cell r="C444" t="str">
            <v>T-ELC-Bus_u_BatSTGout_S3</v>
          </cell>
          <cell r="G444">
            <v>1.6593822795100799E-5</v>
          </cell>
          <cell r="H444">
            <v>2.6782052572720857E-5</v>
          </cell>
          <cell r="I444">
            <v>2.6241414606540836E-5</v>
          </cell>
          <cell r="J444">
            <v>3.5483394893256907E-5</v>
          </cell>
          <cell r="K444">
            <v>9.0817089599877696E-5</v>
          </cell>
          <cell r="L444">
            <v>5.3209709446670944E-5</v>
          </cell>
          <cell r="M444">
            <v>8.8939450130453727E-5</v>
          </cell>
          <cell r="N444">
            <v>7.1520608446638389E-5</v>
          </cell>
          <cell r="O444">
            <v>1.5847717444033969E-4</v>
          </cell>
        </row>
        <row r="445">
          <cell r="A445" t="str">
            <v>V2G</v>
          </cell>
          <cell r="B445" t="str">
            <v>VAR_fin</v>
          </cell>
          <cell r="C445" t="str">
            <v>T-ELC-Bus_u_BatSTGout_S4</v>
          </cell>
          <cell r="G445">
            <v>3.8736457149763096E-5</v>
          </cell>
          <cell r="H445">
            <v>2.4555529636251534E-3</v>
          </cell>
          <cell r="I445">
            <v>7.7295918881225826E-5</v>
          </cell>
          <cell r="J445">
            <v>8.3977977796096897E-5</v>
          </cell>
          <cell r="K445">
            <v>1.9686976449039361E-4</v>
          </cell>
          <cell r="L445">
            <v>1.3922851132958436E-4</v>
          </cell>
          <cell r="M445">
            <v>1.9375039858933858E-4</v>
          </cell>
          <cell r="N445">
            <v>1.9783695667648985E-4</v>
          </cell>
          <cell r="O445">
            <v>3.5340029382224352E-4</v>
          </cell>
        </row>
        <row r="446">
          <cell r="A446" t="str">
            <v>V2G</v>
          </cell>
          <cell r="B446" t="str">
            <v>VAR_fin</v>
          </cell>
          <cell r="C446" t="str">
            <v>T-ELC-LGV_BatSTGout</v>
          </cell>
          <cell r="G446">
            <v>1.798112676566914E-4</v>
          </cell>
          <cell r="H446">
            <v>2.2520465717723663E-4</v>
          </cell>
          <cell r="I446">
            <v>1.8081323045122301E-4</v>
          </cell>
          <cell r="J446">
            <v>1.9043007868296084E-4</v>
          </cell>
          <cell r="K446">
            <v>4.7200191480366234E-4</v>
          </cell>
          <cell r="L446">
            <v>2.3158249158598346E-4</v>
          </cell>
          <cell r="M446">
            <v>4.6735560271218244E-4</v>
          </cell>
          <cell r="N446">
            <v>3.472474714452237E-4</v>
          </cell>
          <cell r="O446">
            <v>8.0367301450373076E-4</v>
          </cell>
        </row>
        <row r="447">
          <cell r="A447" t="str">
            <v>V2G</v>
          </cell>
          <cell r="B447" t="str">
            <v>VAR_fin</v>
          </cell>
          <cell r="C447" t="str">
            <v>T-ELC-HGV_BatSTGout</v>
          </cell>
          <cell r="G447">
            <v>1.8963742774553242E-4</v>
          </cell>
          <cell r="H447">
            <v>1.4592952559867003E-2</v>
          </cell>
          <cell r="I447">
            <v>2.3617855186880882E-2</v>
          </cell>
          <cell r="J447">
            <v>2.1461392138235585E-2</v>
          </cell>
          <cell r="K447">
            <v>4.2778585165126115E-2</v>
          </cell>
          <cell r="L447">
            <v>2.2661781511017748E-2</v>
          </cell>
          <cell r="M447">
            <v>4.3502360062793601E-2</v>
          </cell>
          <cell r="N447">
            <v>3.5085373671275864E-2</v>
          </cell>
          <cell r="O447">
            <v>6.809905719969403E-2</v>
          </cell>
        </row>
        <row r="448">
          <cell r="A448" t="str">
            <v>V2G</v>
          </cell>
          <cell r="B448" t="str">
            <v>VAR_ncap</v>
          </cell>
          <cell r="C448" t="str">
            <v>-</v>
          </cell>
          <cell r="G448">
            <v>2.95119357078505E-2</v>
          </cell>
          <cell r="H448">
            <v>1.0551433386267901</v>
          </cell>
          <cell r="I448">
            <v>1.0769174491350599</v>
          </cell>
          <cell r="J448">
            <v>0.86651425709966001</v>
          </cell>
          <cell r="K448">
            <v>2.1535871992679699E-5</v>
          </cell>
          <cell r="L448">
            <v>0.56034071167222599</v>
          </cell>
          <cell r="M448">
            <v>0.98892137959989901</v>
          </cell>
          <cell r="N448">
            <v>0.245172106223876</v>
          </cell>
          <cell r="O448">
            <v>0.62627035626819305</v>
          </cell>
        </row>
        <row r="449">
          <cell r="A449" t="str">
            <v>V2G</v>
          </cell>
          <cell r="B449" t="str">
            <v>VAR_cap</v>
          </cell>
          <cell r="C449" t="str">
            <v>-</v>
          </cell>
          <cell r="G449">
            <v>2.95119357078505E-2</v>
          </cell>
          <cell r="H449">
            <v>1.0846540418065003</v>
          </cell>
          <cell r="I449">
            <v>2.1559547057053958</v>
          </cell>
          <cell r="J449">
            <v>2.9985722632251131</v>
          </cell>
          <cell r="K449">
            <v>1.9434416959085308</v>
          </cell>
          <cell r="L449">
            <v>1.4775327806714214</v>
          </cell>
          <cell r="M449">
            <v>1.5492782526507618</v>
          </cell>
          <cell r="N449">
            <v>1.6167951119533004</v>
          </cell>
          <cell r="O449">
            <v>1.8603570223668655</v>
          </cell>
        </row>
        <row r="450">
          <cell r="A450" t="str">
            <v>TPSHPELCEXT</v>
          </cell>
          <cell r="B450" t="str">
            <v>VAR_fout</v>
          </cell>
          <cell r="C450" t="str">
            <v>TPSHP</v>
          </cell>
          <cell r="E450">
            <v>5.2431521279690198E-6</v>
          </cell>
          <cell r="F450">
            <v>7.2166764449416698E-6</v>
          </cell>
          <cell r="G450">
            <v>1.33967323241819E-5</v>
          </cell>
          <cell r="H450">
            <v>0.53297939069015299</v>
          </cell>
          <cell r="I450">
            <v>3.2003562440223301</v>
          </cell>
          <cell r="J450">
            <v>9.6756108908596907</v>
          </cell>
          <cell r="K450">
            <v>14.128980476608501</v>
          </cell>
          <cell r="L450">
            <v>14.128980560483701</v>
          </cell>
          <cell r="M450">
            <v>14.128996017080899</v>
          </cell>
          <cell r="N450">
            <v>14.128986535669</v>
          </cell>
          <cell r="O450">
            <v>14.128985499240899</v>
          </cell>
        </row>
        <row r="451">
          <cell r="A451" t="str">
            <v>TPSHPELCEXT</v>
          </cell>
          <cell r="B451" t="str">
            <v>VAR_fin</v>
          </cell>
          <cell r="C451" t="str">
            <v>TELC</v>
          </cell>
          <cell r="E451">
            <v>2.124977954947784E-6</v>
          </cell>
          <cell r="F451">
            <v>2.9248204094036613E-6</v>
          </cell>
          <cell r="G451">
            <v>5.4295126600208489E-6</v>
          </cell>
          <cell r="H451">
            <v>0.21600926847354124</v>
          </cell>
          <cell r="I451">
            <v>1.2970606803967095</v>
          </cell>
          <cell r="J451">
            <v>3.9213929601721911</v>
          </cell>
          <cell r="K451">
            <v>5.7262828363347182</v>
          </cell>
          <cell r="L451">
            <v>5.7262828703281778</v>
          </cell>
          <cell r="M451">
            <v>5.7262891346759437</v>
          </cell>
          <cell r="N451">
            <v>5.72628529198919</v>
          </cell>
          <cell r="O451">
            <v>5.7262848719389909</v>
          </cell>
        </row>
        <row r="452">
          <cell r="A452" t="str">
            <v>TPSHPELCEXT</v>
          </cell>
          <cell r="B452" t="str">
            <v>VAR_ncap</v>
          </cell>
          <cell r="C452" t="str">
            <v>-</v>
          </cell>
          <cell r="D452">
            <v>1.37310957905059E-6</v>
          </cell>
          <cell r="E452">
            <v>4.2417343394266104E-6</v>
          </cell>
          <cell r="F452">
            <v>2.0053778953647602E-6</v>
          </cell>
          <cell r="G452">
            <v>6.7480391807497299E-6</v>
          </cell>
          <cell r="H452">
            <v>0.53296783058877295</v>
          </cell>
          <cell r="I452">
            <v>2.6673595661596998</v>
          </cell>
          <cell r="J452">
            <v>6.4752744112517702</v>
          </cell>
          <cell r="K452">
            <v>4.4533792484073702</v>
          </cell>
          <cell r="L452">
            <v>0.72458373560044698</v>
          </cell>
          <cell r="M452">
            <v>2.4757417199082501</v>
          </cell>
          <cell r="N452">
            <v>6.4752768618549998</v>
          </cell>
          <cell r="O452">
            <v>4.4533837499157398</v>
          </cell>
        </row>
        <row r="453">
          <cell r="A453" t="str">
            <v>TPSHPELCEXT</v>
          </cell>
          <cell r="B453" t="str">
            <v>VAR_cap</v>
          </cell>
          <cell r="C453" t="str">
            <v>-</v>
          </cell>
          <cell r="D453">
            <v>1.37310957905059E-6</v>
          </cell>
          <cell r="E453">
            <v>5.4488635885469759E-6</v>
          </cell>
          <cell r="F453">
            <v>6.9630875121275876E-6</v>
          </cell>
          <cell r="G453">
            <v>1.310800097317028E-5</v>
          </cell>
          <cell r="H453">
            <v>0.5329794653760993</v>
          </cell>
          <cell r="I453">
            <v>3.200335465659581</v>
          </cell>
          <cell r="J453">
            <v>9.6756041015601149</v>
          </cell>
          <cell r="K453">
            <v>14.128976536716731</v>
          </cell>
          <cell r="L453">
            <v>14.128966061231893</v>
          </cell>
          <cell r="M453">
            <v>14.128971213085579</v>
          </cell>
          <cell r="N453">
            <v>14.128973255106692</v>
          </cell>
          <cell r="O453">
            <v>14.128976843189424</v>
          </cell>
        </row>
        <row r="454">
          <cell r="A454" t="str">
            <v>TFLGV-ICEGSL</v>
          </cell>
          <cell r="B454" t="str">
            <v>VAR_fout</v>
          </cell>
          <cell r="C454" t="str">
            <v>CO2_T</v>
          </cell>
          <cell r="D454">
            <v>26.4749120189935</v>
          </cell>
          <cell r="E454">
            <v>42.580950748484497</v>
          </cell>
          <cell r="F454">
            <v>56.537938044604772</v>
          </cell>
          <cell r="G454">
            <v>100.4290537675094</v>
          </cell>
          <cell r="H454">
            <v>71.566839353634492</v>
          </cell>
          <cell r="I454">
            <v>4.7857208455768302E-3</v>
          </cell>
        </row>
        <row r="455">
          <cell r="A455" t="str">
            <v>TFLGV-ICEGSL</v>
          </cell>
          <cell r="B455" t="str">
            <v>VAR_fout</v>
          </cell>
          <cell r="C455" t="str">
            <v>TFLGV</v>
          </cell>
          <cell r="D455">
            <v>0.12599963523443294</v>
          </cell>
          <cell r="E455">
            <v>0.20265163708175263</v>
          </cell>
          <cell r="F455">
            <v>0.26907585435662607</v>
          </cell>
          <cell r="G455">
            <v>0.47796284016231133</v>
          </cell>
          <cell r="H455">
            <v>0.34060153427403289</v>
          </cell>
          <cell r="I455">
            <v>2.2776244938751915E-5</v>
          </cell>
        </row>
        <row r="456">
          <cell r="A456" t="str">
            <v>TFLGV-ICEGSL</v>
          </cell>
          <cell r="B456" t="str">
            <v>VAR_fin</v>
          </cell>
          <cell r="C456" t="str">
            <v>TGSL</v>
          </cell>
          <cell r="D456">
            <v>0.35873864524381416</v>
          </cell>
          <cell r="E456">
            <v>0.57697765241848853</v>
          </cell>
          <cell r="F456">
            <v>0.76609672147161012</v>
          </cell>
          <cell r="G456">
            <v>1.360827286822621</v>
          </cell>
          <cell r="H456">
            <v>0.96974037064545338</v>
          </cell>
          <cell r="I456">
            <v>6.4847165929225368E-5</v>
          </cell>
        </row>
        <row r="457">
          <cell r="A457" t="str">
            <v>TFLGV-ICEGSL</v>
          </cell>
          <cell r="B457" t="str">
            <v>VAR_ncap</v>
          </cell>
          <cell r="C457" t="str">
            <v>-</v>
          </cell>
          <cell r="E457">
            <v>9.7353810628770595E-6</v>
          </cell>
          <cell r="F457">
            <v>1.23794531071687E-2</v>
          </cell>
          <cell r="G457">
            <v>2.7480316961760599E-2</v>
          </cell>
        </row>
        <row r="458">
          <cell r="A458" t="str">
            <v>TFLGV-ICEGSL</v>
          </cell>
          <cell r="B458" t="str">
            <v>VAR_cap</v>
          </cell>
          <cell r="C458" t="str">
            <v>-</v>
          </cell>
          <cell r="D458">
            <v>1.2435E-2</v>
          </cell>
          <cell r="E458">
            <v>1.4131735381062877E-2</v>
          </cell>
          <cell r="F458">
            <v>2.6511188488231599E-2</v>
          </cell>
          <cell r="G458">
            <v>4.756790280014199E-2</v>
          </cell>
          <cell r="H458">
            <v>3.3822852994265497E-2</v>
          </cell>
          <cell r="I458">
            <v>1.7787581628901303E-6</v>
          </cell>
        </row>
        <row r="459">
          <cell r="A459" t="str">
            <v>T_C-ICE-GSL-S2</v>
          </cell>
          <cell r="B459" t="str">
            <v>VAR_fout</v>
          </cell>
          <cell r="C459" t="str">
            <v>CO2_T</v>
          </cell>
          <cell r="D459">
            <v>277.79027899142</v>
          </cell>
          <cell r="E459">
            <v>391.64621202073039</v>
          </cell>
          <cell r="F459">
            <v>322.69093178554954</v>
          </cell>
          <cell r="G459">
            <v>303.0301160193589</v>
          </cell>
          <cell r="H459">
            <v>12.087592187753183</v>
          </cell>
          <cell r="I459">
            <v>5.1603850592215499E-2</v>
          </cell>
        </row>
        <row r="460">
          <cell r="A460" t="str">
            <v>T_C-ICE-GSL-S2</v>
          </cell>
          <cell r="B460" t="str">
            <v>VAR_fout</v>
          </cell>
          <cell r="C460" t="str">
            <v>TPCAR</v>
          </cell>
          <cell r="D460">
            <v>2.2824148087443472</v>
          </cell>
          <cell r="E460">
            <v>3.2077757849316342</v>
          </cell>
          <cell r="F460">
            <v>2.6684533853138261</v>
          </cell>
          <cell r="G460">
            <v>2.5021269988315562</v>
          </cell>
          <cell r="H460">
            <v>9.9301412143465828E-2</v>
          </cell>
          <cell r="I460">
            <v>3.6270699358359715E-4</v>
          </cell>
        </row>
        <row r="461">
          <cell r="A461" t="str">
            <v>T_C-ICE-GSL-S2</v>
          </cell>
          <cell r="B461" t="str">
            <v>VAR_fin</v>
          </cell>
          <cell r="C461" t="str">
            <v>TGSL</v>
          </cell>
          <cell r="D461">
            <v>3.764095921292955</v>
          </cell>
          <cell r="E461">
            <v>5.3068592414733171</v>
          </cell>
          <cell r="F461">
            <v>4.3725058507527068</v>
          </cell>
          <cell r="G461">
            <v>4.1060991330536663</v>
          </cell>
          <cell r="H461">
            <v>0.16378851202917577</v>
          </cell>
          <cell r="I461">
            <v>6.9923916791619987E-4</v>
          </cell>
        </row>
        <row r="462">
          <cell r="A462" t="str">
            <v>T_C-ICE-GSL-S2</v>
          </cell>
          <cell r="B462" t="str">
            <v>VAR_ncap</v>
          </cell>
          <cell r="C462" t="str">
            <v>-</v>
          </cell>
          <cell r="E462">
            <v>1.1908114231866699E-5</v>
          </cell>
          <cell r="F462">
            <v>2.3048279204359299E-4</v>
          </cell>
          <cell r="G462">
            <v>2.6558511246465801E-5</v>
          </cell>
        </row>
        <row r="463">
          <cell r="A463" t="str">
            <v>T_C-ICE-GSL-S2</v>
          </cell>
          <cell r="B463" t="str">
            <v>VAR_cap</v>
          </cell>
          <cell r="C463" t="str">
            <v>-</v>
          </cell>
          <cell r="D463">
            <v>0.2174310686027548</v>
          </cell>
          <cell r="E463">
            <v>0.24338396253542521</v>
          </cell>
          <cell r="F463">
            <v>0.2402669662715986</v>
          </cell>
          <cell r="G463">
            <v>0.18984821057162707</v>
          </cell>
          <cell r="H463">
            <v>1.0403218887530829E-2</v>
          </cell>
          <cell r="I463">
            <v>3.4870628695192799E-5</v>
          </cell>
        </row>
        <row r="464">
          <cell r="A464" t="str">
            <v>T_C-ICE-DSL-S1</v>
          </cell>
          <cell r="B464" t="str">
            <v>VAR_fout</v>
          </cell>
          <cell r="C464" t="str">
            <v>CO2_T</v>
          </cell>
          <cell r="D464">
            <v>0.38581110491336934</v>
          </cell>
          <cell r="E464">
            <v>0.43699238845961691</v>
          </cell>
          <cell r="F464">
            <v>0.32639130671758348</v>
          </cell>
          <cell r="G464">
            <v>0.23993131525983999</v>
          </cell>
          <cell r="H464">
            <v>3.0589329546207671E-2</v>
          </cell>
          <cell r="I464">
            <v>8.7922431484097098E-3</v>
          </cell>
        </row>
        <row r="465">
          <cell r="A465" t="str">
            <v>T_C-ICE-DSL-S1</v>
          </cell>
          <cell r="B465" t="str">
            <v>VAR_fout</v>
          </cell>
          <cell r="C465" t="str">
            <v>TPCAR</v>
          </cell>
          <cell r="D465">
            <v>3.9459558641282326E-3</v>
          </cell>
          <cell r="E465">
            <v>4.5785219421580151E-3</v>
          </cell>
          <cell r="F465">
            <v>3.4324585808365319E-3</v>
          </cell>
          <cell r="G465">
            <v>2.5762943302115233E-3</v>
          </cell>
          <cell r="H465">
            <v>3.2562203833693694E-4</v>
          </cell>
          <cell r="I465">
            <v>7.8574421341072218E-5</v>
          </cell>
        </row>
        <row r="466">
          <cell r="A466" t="str">
            <v>T_C-ICE-DSL-S1</v>
          </cell>
          <cell r="B466" t="str">
            <v>VAR_fin</v>
          </cell>
          <cell r="C466" t="str">
            <v>TDSL</v>
          </cell>
          <cell r="D466">
            <v>5.2634530001823858E-3</v>
          </cell>
          <cell r="E466">
            <v>5.9616969776209762E-3</v>
          </cell>
          <cell r="F466">
            <v>4.4528145527637664E-3</v>
          </cell>
          <cell r="G466">
            <v>3.2732785165053239E-3</v>
          </cell>
          <cell r="H466">
            <v>4.1731691058946357E-4</v>
          </cell>
          <cell r="I466">
            <v>1.1994874690872713E-4</v>
          </cell>
        </row>
        <row r="467">
          <cell r="A467" t="str">
            <v>T_C-ICE-DSL-S1</v>
          </cell>
          <cell r="B467" t="str">
            <v>VAR_ncap</v>
          </cell>
          <cell r="C467" t="str">
            <v>-</v>
          </cell>
          <cell r="E467">
            <v>1.8876409198901499E-5</v>
          </cell>
          <cell r="F467">
            <v>2.9374472019907099E-5</v>
          </cell>
          <cell r="G467">
            <v>1.82173951759142E-5</v>
          </cell>
        </row>
        <row r="468">
          <cell r="A468" t="str">
            <v>T_C-ICE-DSL-S1</v>
          </cell>
          <cell r="B468" t="str">
            <v>VAR_cap</v>
          </cell>
          <cell r="C468" t="str">
            <v>-</v>
          </cell>
          <cell r="D468">
            <v>4.4470734323551192E-4</v>
          </cell>
          <cell r="E468">
            <v>4.9160045113357605E-4</v>
          </cell>
          <cell r="F468">
            <v>5.163144680385178E-4</v>
          </cell>
          <cell r="G468">
            <v>3.8818813775331709E-4</v>
          </cell>
          <cell r="H468">
            <v>4.7390921421588719E-5</v>
          </cell>
          <cell r="I468">
            <v>1.1179089723504308E-5</v>
          </cell>
        </row>
        <row r="469">
          <cell r="A469" t="str">
            <v>T_C-ICE-GSL-S3</v>
          </cell>
          <cell r="B469" t="str">
            <v>VAR_fout</v>
          </cell>
          <cell r="C469" t="str">
            <v>CO2_T</v>
          </cell>
          <cell r="D469">
            <v>278.11785938322259</v>
          </cell>
          <cell r="E469">
            <v>423.64276815142171</v>
          </cell>
          <cell r="F469">
            <v>524.18402789246215</v>
          </cell>
          <cell r="G469">
            <v>430.05870987130788</v>
          </cell>
          <cell r="H469">
            <v>86.113971105407629</v>
          </cell>
          <cell r="I469">
            <v>10.645774593271828</v>
          </cell>
        </row>
        <row r="470">
          <cell r="A470" t="str">
            <v>T_C-ICE-GSL-S3</v>
          </cell>
          <cell r="B470" t="str">
            <v>VAR_fout</v>
          </cell>
          <cell r="C470" t="str">
            <v>TPCAR</v>
          </cell>
          <cell r="D470">
            <v>1.9472556113467563</v>
          </cell>
          <cell r="E470">
            <v>2.9622119796093762</v>
          </cell>
          <cell r="F470">
            <v>3.6163099924062041</v>
          </cell>
          <cell r="G470">
            <v>2.9835885952413457</v>
          </cell>
          <cell r="H470">
            <v>0.57213607170755809</v>
          </cell>
          <cell r="I470">
            <v>6.9563330362860568E-2</v>
          </cell>
        </row>
        <row r="471">
          <cell r="A471" t="str">
            <v>T_C-ICE-GSL-S3</v>
          </cell>
          <cell r="B471" t="str">
            <v>VAR_fin</v>
          </cell>
          <cell r="C471" t="str">
            <v>TGSL</v>
          </cell>
          <cell r="D471">
            <v>3.7685346799894703</v>
          </cell>
          <cell r="E471">
            <v>5.7404169126208897</v>
          </cell>
          <cell r="F471">
            <v>7.1027646055889209</v>
          </cell>
          <cell r="G471">
            <v>5.8273537922941561</v>
          </cell>
          <cell r="H471">
            <v>1.1668559770380411</v>
          </cell>
          <cell r="I471">
            <v>0.14425168825571655</v>
          </cell>
        </row>
        <row r="472">
          <cell r="A472" t="str">
            <v>T_C-ICE-GSL-S3</v>
          </cell>
          <cell r="B472" t="str">
            <v>VAR_ncap</v>
          </cell>
          <cell r="C472" t="str">
            <v>-</v>
          </cell>
          <cell r="E472">
            <v>2.1948713095435901E-5</v>
          </cell>
          <cell r="F472">
            <v>4.8765173738809398E-2</v>
          </cell>
          <cell r="G472">
            <v>1.7477291329088199E-5</v>
          </cell>
        </row>
        <row r="473">
          <cell r="A473" t="str">
            <v>T_C-ICE-GSL-S3</v>
          </cell>
          <cell r="B473" t="str">
            <v>VAR_cap</v>
          </cell>
          <cell r="C473" t="str">
            <v>-</v>
          </cell>
          <cell r="D473">
            <v>0.18201272131613083</v>
          </cell>
          <cell r="E473">
            <v>0.20367558333787755</v>
          </cell>
          <cell r="F473">
            <v>0.24865608921319129</v>
          </cell>
          <cell r="G473">
            <v>0.2051509031915224</v>
          </cell>
          <cell r="H473">
            <v>3.9347461054155389E-2</v>
          </cell>
          <cell r="I473">
            <v>4.8343315800193996E-3</v>
          </cell>
        </row>
        <row r="474">
          <cell r="A474" t="str">
            <v>T_C-ICE-DSL-S2</v>
          </cell>
          <cell r="B474" t="str">
            <v>VAR_fout</v>
          </cell>
          <cell r="C474" t="str">
            <v>CO2_T</v>
          </cell>
          <cell r="D474">
            <v>89.575191116699273</v>
          </cell>
          <cell r="E474">
            <v>94.054781287939718</v>
          </cell>
          <cell r="F474">
            <v>81.482767886346537</v>
          </cell>
          <cell r="G474">
            <v>60.74817718476725</v>
          </cell>
          <cell r="H474">
            <v>1.5224674277407784</v>
          </cell>
          <cell r="I474">
            <v>9.3087643169991897E-3</v>
          </cell>
        </row>
        <row r="475">
          <cell r="A475" t="str">
            <v>T_C-ICE-DSL-S2</v>
          </cell>
          <cell r="B475" t="str">
            <v>VAR_fout</v>
          </cell>
          <cell r="C475" t="str">
            <v>TPCAR</v>
          </cell>
          <cell r="D475">
            <v>0.85096450423852132</v>
          </cell>
          <cell r="E475">
            <v>0.90300376885906919</v>
          </cell>
          <cell r="F475">
            <v>0.81697034542090852</v>
          </cell>
          <cell r="G475">
            <v>0.63230503462634313</v>
          </cell>
          <cell r="H475">
            <v>1.7205516851195639E-2</v>
          </cell>
          <cell r="I475">
            <v>6.750401435396891E-5</v>
          </cell>
        </row>
        <row r="476">
          <cell r="A476" t="str">
            <v>T_C-ICE-DSL-S2</v>
          </cell>
          <cell r="B476" t="str">
            <v>VAR_fin</v>
          </cell>
          <cell r="C476" t="str">
            <v>TDSL</v>
          </cell>
          <cell r="D476">
            <v>1.2220353494774752</v>
          </cell>
          <cell r="E476">
            <v>1.2831484486758484</v>
          </cell>
          <cell r="F476">
            <v>1.1116339411507012</v>
          </cell>
          <cell r="G476">
            <v>0.82876094385767018</v>
          </cell>
          <cell r="H476">
            <v>2.0770360542166112E-2</v>
          </cell>
          <cell r="I476">
            <v>1.2699542042290851E-4</v>
          </cell>
        </row>
        <row r="477">
          <cell r="A477" t="str">
            <v>T_C-ICE-DSL-S2</v>
          </cell>
          <cell r="B477" t="str">
            <v>VAR_ncap</v>
          </cell>
          <cell r="C477" t="str">
            <v>-</v>
          </cell>
          <cell r="E477">
            <v>9.0139046323102505E-6</v>
          </cell>
          <cell r="F477">
            <v>1.6326489028767401E-5</v>
          </cell>
          <cell r="G477">
            <v>9.6689019790004493E-6</v>
          </cell>
        </row>
        <row r="478">
          <cell r="A478" t="str">
            <v>T_C-ICE-DSL-S2</v>
          </cell>
          <cell r="B478" t="str">
            <v>VAR_cap</v>
          </cell>
          <cell r="C478" t="str">
            <v>-</v>
          </cell>
          <cell r="D478">
            <v>6.4569782213473745E-2</v>
          </cell>
          <cell r="E478">
            <v>6.8513765760741155E-2</v>
          </cell>
          <cell r="F478">
            <v>6.7908920667819672E-2</v>
          </cell>
          <cell r="G478">
            <v>5.1491482667310552E-2</v>
          </cell>
          <cell r="H478">
            <v>1.7852295677855431E-3</v>
          </cell>
          <cell r="I478">
            <v>6.0059631167450978E-6</v>
          </cell>
        </row>
        <row r="479">
          <cell r="A479" t="str">
            <v>TPRLPH2OFCL</v>
          </cell>
          <cell r="B479" t="str">
            <v>VAR_fout</v>
          </cell>
          <cell r="C479" t="str">
            <v>TPRLP</v>
          </cell>
          <cell r="I479">
            <v>4.1064191327211288E-6</v>
          </cell>
          <cell r="J479">
            <v>4.2764488276604193E-6</v>
          </cell>
          <cell r="K479">
            <v>2.6564991961504228E-6</v>
          </cell>
          <cell r="L479">
            <v>4.6005182178118732E-6</v>
          </cell>
          <cell r="M479">
            <v>2.8638114060640591E-6</v>
          </cell>
          <cell r="N479">
            <v>2.2550111472049565E-6</v>
          </cell>
          <cell r="O479">
            <v>5.1345628266672794E-6</v>
          </cell>
        </row>
        <row r="480">
          <cell r="A480" t="str">
            <v>TPRLPH2OFCL</v>
          </cell>
          <cell r="B480" t="str">
            <v>VAR_fin</v>
          </cell>
          <cell r="C480" t="str">
            <v>TH2O</v>
          </cell>
          <cell r="I480">
            <v>2.2887335451040661E-4</v>
          </cell>
          <cell r="J480">
            <v>2.2953428599660667E-4</v>
          </cell>
          <cell r="K480">
            <v>1.3749940768809137E-4</v>
          </cell>
          <cell r="L480">
            <v>2.3812110725426576E-4</v>
          </cell>
          <cell r="M480">
            <v>1.4822981035899824E-4</v>
          </cell>
          <cell r="N480">
            <v>1.1671853600409208E-4</v>
          </cell>
          <cell r="O480">
            <v>2.6576305704406703E-4</v>
          </cell>
        </row>
        <row r="481">
          <cell r="A481" t="str">
            <v>TPRLPH2OFCL</v>
          </cell>
          <cell r="B481" t="str">
            <v>VAR_ncap</v>
          </cell>
          <cell r="C481" t="str">
            <v>-</v>
          </cell>
          <cell r="I481">
            <v>6.35818232940682E-8</v>
          </cell>
          <cell r="O481">
            <v>9.5299177700543898E-8</v>
          </cell>
        </row>
        <row r="482">
          <cell r="A482" t="str">
            <v>TPRLPH2OFCL</v>
          </cell>
          <cell r="B482" t="str">
            <v>VAR_cap</v>
          </cell>
          <cell r="C482" t="str">
            <v>-</v>
          </cell>
          <cell r="I482">
            <v>6.35818232940682E-8</v>
          </cell>
          <cell r="J482">
            <v>6.35818232940682E-8</v>
          </cell>
          <cell r="K482">
            <v>6.35818232940682E-8</v>
          </cell>
          <cell r="L482">
            <v>6.35818232940682E-8</v>
          </cell>
          <cell r="M482">
            <v>6.35818232940682E-8</v>
          </cell>
          <cell r="N482">
            <v>5.3628090780243001E-8</v>
          </cell>
          <cell r="O482">
            <v>9.5299177700543898E-8</v>
          </cell>
        </row>
        <row r="483">
          <cell r="A483" t="str">
            <v>T_C-ICE-GSL-S4</v>
          </cell>
          <cell r="B483" t="str">
            <v>VAR_fout</v>
          </cell>
          <cell r="C483" t="str">
            <v>CO2_T</v>
          </cell>
          <cell r="D483">
            <v>287.03772607593487</v>
          </cell>
          <cell r="E483">
            <v>387.78710189081289</v>
          </cell>
          <cell r="F483">
            <v>822.54335781808663</v>
          </cell>
          <cell r="G483">
            <v>690.26343135717093</v>
          </cell>
          <cell r="H483">
            <v>290.46279262485575</v>
          </cell>
          <cell r="I483">
            <v>32.769046242652493</v>
          </cell>
        </row>
        <row r="484">
          <cell r="A484" t="str">
            <v>T_C-ICE-GSL-S4</v>
          </cell>
          <cell r="B484" t="str">
            <v>VAR_fout</v>
          </cell>
          <cell r="C484" t="str">
            <v>TPCAR</v>
          </cell>
          <cell r="D484">
            <v>1.7124832449082503</v>
          </cell>
          <cell r="E484">
            <v>2.276786424474007</v>
          </cell>
          <cell r="F484">
            <v>4.8367720785428379</v>
          </cell>
          <cell r="G484">
            <v>4.0847982185312812</v>
          </cell>
          <cell r="H484">
            <v>1.7089872523417857</v>
          </cell>
          <cell r="I484">
            <v>0.19290844979474192</v>
          </cell>
        </row>
        <row r="485">
          <cell r="A485" t="str">
            <v>T_C-ICE-GSL-S4</v>
          </cell>
          <cell r="B485" t="str">
            <v>VAR_fin</v>
          </cell>
          <cell r="C485" t="str">
            <v>TGSL</v>
          </cell>
          <cell r="D485">
            <v>3.8894000823297366</v>
          </cell>
          <cell r="E485">
            <v>5.2545677762982814</v>
          </cell>
          <cell r="F485">
            <v>11.145573954174607</v>
          </cell>
          <cell r="G485">
            <v>9.3531630265199386</v>
          </cell>
          <cell r="H485">
            <v>3.9358101981687761</v>
          </cell>
          <cell r="I485">
            <v>0.44402501683810991</v>
          </cell>
        </row>
        <row r="486">
          <cell r="A486" t="str">
            <v>T_C-ICE-GSL-S4</v>
          </cell>
          <cell r="B486" t="str">
            <v>VAR_ncap</v>
          </cell>
          <cell r="C486" t="str">
            <v>-</v>
          </cell>
          <cell r="E486">
            <v>1.53205347518402E-5</v>
          </cell>
          <cell r="F486">
            <v>0.207315769595176</v>
          </cell>
          <cell r="G486">
            <v>8.8529422695349404E-5</v>
          </cell>
        </row>
        <row r="487">
          <cell r="A487" t="str">
            <v>T_C-ICE-GSL-S4</v>
          </cell>
          <cell r="B487" t="str">
            <v>VAR_cap</v>
          </cell>
          <cell r="C487" t="str">
            <v>-</v>
          </cell>
          <cell r="D487">
            <v>0.15707592614602084</v>
          </cell>
          <cell r="E487">
            <v>0.17927923522097233</v>
          </cell>
          <cell r="F487">
            <v>0.38093300898627602</v>
          </cell>
          <cell r="G487">
            <v>0.32165979352757301</v>
          </cell>
          <cell r="H487">
            <v>0.13704543902132854</v>
          </cell>
          <cell r="I487">
            <v>2.0558700458620242E-2</v>
          </cell>
        </row>
        <row r="488">
          <cell r="A488" t="str">
            <v>T_C-ICE-DSL-S3</v>
          </cell>
          <cell r="B488" t="str">
            <v>VAR_fout</v>
          </cell>
          <cell r="C488" t="str">
            <v>CO2_T</v>
          </cell>
          <cell r="D488">
            <v>369.87434683851887</v>
          </cell>
          <cell r="E488">
            <v>390.45945047448038</v>
          </cell>
          <cell r="F488">
            <v>386.73598501129158</v>
          </cell>
          <cell r="G488">
            <v>295.33591654899857</v>
          </cell>
          <cell r="H488">
            <v>10.135847544689906</v>
          </cell>
          <cell r="I488">
            <v>8.4397471141688298E-3</v>
          </cell>
        </row>
        <row r="489">
          <cell r="A489" t="str">
            <v>T_C-ICE-DSL-S3</v>
          </cell>
          <cell r="B489" t="str">
            <v>VAR_fout</v>
          </cell>
          <cell r="C489" t="str">
            <v>TPCAR</v>
          </cell>
          <cell r="D489">
            <v>2.6634465934951601</v>
          </cell>
          <cell r="E489">
            <v>2.836125905894308</v>
          </cell>
          <cell r="F489">
            <v>2.8066266689298387</v>
          </cell>
          <cell r="G489">
            <v>2.1806418925986022</v>
          </cell>
          <cell r="H489">
            <v>8.1763132705482633E-2</v>
          </cell>
          <cell r="I489">
            <v>5.4772933374101902E-5</v>
          </cell>
        </row>
        <row r="490">
          <cell r="A490" t="str">
            <v>T_C-ICE-DSL-S3</v>
          </cell>
          <cell r="B490" t="str">
            <v>VAR_fin</v>
          </cell>
          <cell r="C490" t="str">
            <v>TDSL</v>
          </cell>
          <cell r="D490">
            <v>5.0460347454095258</v>
          </cell>
          <cell r="E490">
            <v>5.3268683557228051</v>
          </cell>
          <cell r="F490">
            <v>5.2760707368525335</v>
          </cell>
          <cell r="G490">
            <v>4.0291393799317641</v>
          </cell>
          <cell r="H490">
            <v>0.13827895695347761</v>
          </cell>
          <cell r="I490">
            <v>1.1513979691908374E-4</v>
          </cell>
        </row>
        <row r="491">
          <cell r="A491" t="str">
            <v>T_C-ICE-DSL-S3</v>
          </cell>
          <cell r="B491" t="str">
            <v>VAR_ncap</v>
          </cell>
          <cell r="C491" t="str">
            <v>-</v>
          </cell>
          <cell r="E491">
            <v>9.5396729886184901E-6</v>
          </cell>
          <cell r="F491">
            <v>1.20075178767498E-5</v>
          </cell>
          <cell r="G491">
            <v>6.8129823716504598E-6</v>
          </cell>
        </row>
        <row r="492">
          <cell r="A492" t="str">
            <v>T_C-ICE-DSL-S3</v>
          </cell>
          <cell r="B492" t="str">
            <v>VAR_cap</v>
          </cell>
          <cell r="C492" t="str">
            <v>-</v>
          </cell>
          <cell r="D492">
            <v>0.18324164055994252</v>
          </cell>
          <cell r="E492">
            <v>0.19500593630574242</v>
          </cell>
          <cell r="F492">
            <v>0.1929833949881895</v>
          </cell>
          <cell r="G492">
            <v>0.14994372705783765</v>
          </cell>
          <cell r="H492">
            <v>5.6271316870309257E-3</v>
          </cell>
          <cell r="I492">
            <v>4.2825855958562002E-6</v>
          </cell>
        </row>
        <row r="493">
          <cell r="A493" t="str">
            <v>T_C-ICE-DSL-S4</v>
          </cell>
          <cell r="B493" t="str">
            <v>VAR_fout</v>
          </cell>
          <cell r="C493" t="str">
            <v>CO2_T</v>
          </cell>
          <cell r="D493">
            <v>142.18753885700761</v>
          </cell>
          <cell r="E493">
            <v>162.05426067025215</v>
          </cell>
          <cell r="F493">
            <v>159.31616551827753</v>
          </cell>
          <cell r="G493">
            <v>122.64350108681798</v>
          </cell>
          <cell r="H493">
            <v>7.8339528267579066</v>
          </cell>
          <cell r="I493">
            <v>5.5200710930684597E-3</v>
          </cell>
        </row>
        <row r="494">
          <cell r="A494" t="str">
            <v>T_C-ICE-DSL-S4</v>
          </cell>
          <cell r="B494" t="str">
            <v>VAR_fout</v>
          </cell>
          <cell r="C494" t="str">
            <v>TPCAR</v>
          </cell>
          <cell r="D494">
            <v>0.90398004678259991</v>
          </cell>
          <cell r="E494">
            <v>1.0075851908948574</v>
          </cell>
          <cell r="F494">
            <v>0.9927706259146255</v>
          </cell>
          <cell r="G494">
            <v>0.77504021973859183</v>
          </cell>
          <cell r="H494">
            <v>4.1750758149550232E-2</v>
          </cell>
          <cell r="I494">
            <v>3.2011279321685467E-5</v>
          </cell>
        </row>
        <row r="495">
          <cell r="A495" t="str">
            <v>T_C-ICE-DSL-S4</v>
          </cell>
          <cell r="B495" t="str">
            <v>VAR_fin</v>
          </cell>
          <cell r="C495" t="str">
            <v>TDSL</v>
          </cell>
          <cell r="D495">
            <v>1.9398027129196098</v>
          </cell>
          <cell r="E495">
            <v>2.210835752663733</v>
          </cell>
          <cell r="F495">
            <v>2.1734811121183841</v>
          </cell>
          <cell r="G495">
            <v>1.6731719111434922</v>
          </cell>
          <cell r="H495">
            <v>0.10687520909628793</v>
          </cell>
          <cell r="I495">
            <v>7.5307927599842548E-5</v>
          </cell>
        </row>
        <row r="496">
          <cell r="A496" t="str">
            <v>T_C-ICE-DSL-S4</v>
          </cell>
          <cell r="B496" t="str">
            <v>VAR_ncap</v>
          </cell>
          <cell r="C496" t="str">
            <v>-</v>
          </cell>
          <cell r="E496">
            <v>3.80201793503552E-6</v>
          </cell>
          <cell r="F496">
            <v>6.04896071851431E-6</v>
          </cell>
          <cell r="G496">
            <v>5.1903712754555703E-6</v>
          </cell>
        </row>
        <row r="497">
          <cell r="A497" t="str">
            <v>T_C-ICE-DSL-S4</v>
          </cell>
          <cell r="B497" t="str">
            <v>VAR_cap</v>
          </cell>
          <cell r="C497" t="str">
            <v>-</v>
          </cell>
          <cell r="D497">
            <v>7.1262511809874071E-2</v>
          </cell>
          <cell r="E497">
            <v>7.9341336561775666E-2</v>
          </cell>
          <cell r="F497">
            <v>7.821118352551619E-2</v>
          </cell>
          <cell r="G497">
            <v>6.1063012799281981E-2</v>
          </cell>
          <cell r="H497">
            <v>3.3737230787790518E-3</v>
          </cell>
          <cell r="I497">
            <v>2.9559311780486199E-6</v>
          </cell>
        </row>
        <row r="498">
          <cell r="A498" t="str">
            <v>TFLGV-ICENGAExt</v>
          </cell>
          <cell r="B498" t="str">
            <v>VAR_fout</v>
          </cell>
          <cell r="C498" t="str">
            <v>CO2_T</v>
          </cell>
          <cell r="D498">
            <v>6.06541614861362</v>
          </cell>
          <cell r="E498">
            <v>1.8273391895650799</v>
          </cell>
          <cell r="F498">
            <v>3.9546605689158798</v>
          </cell>
        </row>
        <row r="499">
          <cell r="A499" t="str">
            <v>TFLGV-ICENGAExt</v>
          </cell>
          <cell r="B499" t="str">
            <v>VAR_fout</v>
          </cell>
          <cell r="C499" t="str">
            <v>TFLGV</v>
          </cell>
          <cell r="D499">
            <v>2.9852091566612737E-2</v>
          </cell>
          <cell r="E499">
            <v>9.0774156556438796E-3</v>
          </cell>
          <cell r="F499">
            <v>1.9917112749834293E-2</v>
          </cell>
        </row>
        <row r="500">
          <cell r="A500" t="str">
            <v>TFLGV-ICENGAExt</v>
          </cell>
          <cell r="B500" t="str">
            <v>VAR_fin</v>
          </cell>
          <cell r="C500" t="str">
            <v>TNGA</v>
          </cell>
          <cell r="D500">
            <v>0.10754283951442591</v>
          </cell>
          <cell r="E500">
            <v>3.2399631020657398E-2</v>
          </cell>
          <cell r="F500">
            <v>7.0118095193544033E-2</v>
          </cell>
        </row>
        <row r="501">
          <cell r="A501" t="str">
            <v>TFLGV-ICENGAExt</v>
          </cell>
          <cell r="B501" t="str">
            <v>VAR_cap</v>
          </cell>
          <cell r="C501" t="str">
            <v>-</v>
          </cell>
          <cell r="D501">
            <v>2.084975368008949E-3</v>
          </cell>
          <cell r="E501">
            <v>1.807E-3</v>
          </cell>
          <cell r="F501">
            <v>1.39E-3</v>
          </cell>
        </row>
        <row r="502">
          <cell r="A502" t="str">
            <v>D-TGSL</v>
          </cell>
          <cell r="B502" t="str">
            <v>VAR_fout</v>
          </cell>
          <cell r="C502" t="str">
            <v>CO2</v>
          </cell>
          <cell r="D502">
            <v>5885.5779970219601</v>
          </cell>
          <cell r="E502">
            <v>5605.5607188577596</v>
          </cell>
          <cell r="F502">
            <v>5846.5834430382502</v>
          </cell>
          <cell r="G502">
            <v>3572.7747960516699</v>
          </cell>
          <cell r="H502">
            <v>1600.4832557434099</v>
          </cell>
          <cell r="I502">
            <v>743.49124287760299</v>
          </cell>
          <cell r="J502">
            <v>355.28936158634502</v>
          </cell>
          <cell r="K502">
            <v>20.361258077314002</v>
          </cell>
          <cell r="L502">
            <v>16.954149153767201</v>
          </cell>
          <cell r="M502">
            <v>15.244583292954401</v>
          </cell>
          <cell r="N502">
            <v>13.903054326383099</v>
          </cell>
          <cell r="O502">
            <v>11.8633764735964</v>
          </cell>
        </row>
        <row r="503">
          <cell r="A503" t="str">
            <v>D-TGSL</v>
          </cell>
          <cell r="B503" t="str">
            <v>VAR_fout</v>
          </cell>
          <cell r="C503" t="str">
            <v>TGSL</v>
          </cell>
          <cell r="D503">
            <v>83.128860051159862</v>
          </cell>
          <cell r="E503">
            <v>79.173841054618066</v>
          </cell>
          <cell r="F503">
            <v>82.578089113320345</v>
          </cell>
          <cell r="G503">
            <v>50.463304887309057</v>
          </cell>
          <cell r="H503">
            <v>22.776672552458088</v>
          </cell>
          <cell r="I503">
            <v>10.501346669005686</v>
          </cell>
          <cell r="J503">
            <v>7.6957809233618582</v>
          </cell>
          <cell r="K503">
            <v>1.8115433569205814</v>
          </cell>
          <cell r="L503">
            <v>1.5084524997121282</v>
          </cell>
          <cell r="M503">
            <v>1.3561263585653602</v>
          </cell>
          <cell r="N503">
            <v>1.2368133763069462</v>
          </cell>
          <cell r="O503">
            <v>1.0546098795114875</v>
          </cell>
        </row>
        <row r="504">
          <cell r="A504" t="str">
            <v>D-TGSL</v>
          </cell>
          <cell r="B504" t="str">
            <v>VAR_fin</v>
          </cell>
          <cell r="C504" t="str">
            <v>GSL</v>
          </cell>
          <cell r="D504">
            <v>79.750379363441056</v>
          </cell>
          <cell r="E504">
            <v>75.956107301595594</v>
          </cell>
          <cell r="F504">
            <v>79.221997873147103</v>
          </cell>
          <cell r="G504">
            <v>48.411582602326099</v>
          </cell>
          <cell r="H504">
            <v>21.686764982973056</v>
          </cell>
          <cell r="I504">
            <v>10.074407085062381</v>
          </cell>
          <cell r="J504">
            <v>4.8142189916848919</v>
          </cell>
          <cell r="K504">
            <v>0.27589780592566482</v>
          </cell>
          <cell r="L504">
            <v>0.22973101834372883</v>
          </cell>
          <cell r="M504">
            <v>0.20656616928122526</v>
          </cell>
          <cell r="N504">
            <v>0.18838827000519132</v>
          </cell>
          <cell r="O504">
            <v>0.16075035872081808</v>
          </cell>
        </row>
        <row r="505">
          <cell r="A505" t="str">
            <v>D-TGSL</v>
          </cell>
          <cell r="B505" t="str">
            <v>VAR_fin</v>
          </cell>
          <cell r="C505" t="str">
            <v>ETH</v>
          </cell>
          <cell r="D505">
            <v>4.6183727168241813</v>
          </cell>
          <cell r="E505">
            <v>4.3986354683055477</v>
          </cell>
          <cell r="F505">
            <v>4.5877683418495669</v>
          </cell>
          <cell r="G505">
            <v>2.8043975485738937</v>
          </cell>
          <cell r="H505">
            <v>1.4296285092217476</v>
          </cell>
          <cell r="I505">
            <v>0.583570336336102</v>
          </cell>
          <cell r="J505">
            <v>2.9963468249167926</v>
          </cell>
          <cell r="K505">
            <v>1.5626652664590384</v>
          </cell>
          <cell r="L505">
            <v>1.3012205052960675</v>
          </cell>
          <cell r="M505">
            <v>1.1697872228805697</v>
          </cell>
          <cell r="N505">
            <v>1.066872550787346</v>
          </cell>
          <cell r="O505">
            <v>0.90958934517560164</v>
          </cell>
        </row>
        <row r="506">
          <cell r="A506" t="str">
            <v>T_TW-BEVELC-S1</v>
          </cell>
          <cell r="B506" t="str">
            <v>VAR_fout</v>
          </cell>
          <cell r="C506" t="str">
            <v>TPTWL</v>
          </cell>
          <cell r="D506">
            <v>1.7246584284554087E-2</v>
          </cell>
          <cell r="E506">
            <v>2.3207425510062604E-2</v>
          </cell>
          <cell r="F506">
            <v>2.3310807454917978E-2</v>
          </cell>
          <cell r="G506">
            <v>1.5643906896152159E-2</v>
          </cell>
          <cell r="H506">
            <v>1.5051313363916899E-3</v>
          </cell>
          <cell r="I506">
            <v>2.4640295376807276E-3</v>
          </cell>
          <cell r="J506">
            <v>9.2660081591251948E-3</v>
          </cell>
          <cell r="K506">
            <v>1.0900469101140906</v>
          </cell>
          <cell r="L506">
            <v>1.5582560428931092</v>
          </cell>
          <cell r="M506">
            <v>1.8254304176554441</v>
          </cell>
          <cell r="N506">
            <v>1.7911023816618088</v>
          </cell>
          <cell r="O506">
            <v>1.752998953560361</v>
          </cell>
        </row>
        <row r="507">
          <cell r="A507" t="str">
            <v>T_TW-BEVELC-S1</v>
          </cell>
          <cell r="B507" t="str">
            <v>VAR_fin</v>
          </cell>
          <cell r="C507" t="str">
            <v>T-ELC-TWSTGout_S1</v>
          </cell>
          <cell r="D507">
            <v>1.5538965402003455E-3</v>
          </cell>
          <cell r="E507">
            <v>2.0895447549772262E-3</v>
          </cell>
          <cell r="F507">
            <v>2.0987039643840847E-3</v>
          </cell>
          <cell r="G507">
            <v>1.40758093520128E-3</v>
          </cell>
          <cell r="H507">
            <v>1.3108292289913299E-4</v>
          </cell>
          <cell r="I507">
            <v>2.1282871195641743E-4</v>
          </cell>
          <cell r="J507">
            <v>7.8889104711731949E-4</v>
          </cell>
          <cell r="K507">
            <v>9.1500929823580671E-2</v>
          </cell>
          <cell r="L507">
            <v>0.13079630963595756</v>
          </cell>
          <cell r="M507">
            <v>0.15321902682109484</v>
          </cell>
          <cell r="N507">
            <v>0.15033767444701751</v>
          </cell>
          <cell r="O507">
            <v>0.14713943138292435</v>
          </cell>
        </row>
        <row r="508">
          <cell r="A508" t="str">
            <v>T_TW-BEVELC-S1</v>
          </cell>
          <cell r="B508" t="str">
            <v>VAR_ncap</v>
          </cell>
          <cell r="C508" t="str">
            <v>-</v>
          </cell>
          <cell r="D508">
            <v>1.1116514256188401E-5</v>
          </cell>
          <cell r="E508">
            <v>8.2438090661756096E-5</v>
          </cell>
          <cell r="F508">
            <v>5.2531021343724499E-5</v>
          </cell>
          <cell r="G508">
            <v>8.7246095296255206E-5</v>
          </cell>
          <cell r="H508">
            <v>4.2976046427012701E-4</v>
          </cell>
          <cell r="I508">
            <v>4.2358289208118403E-4</v>
          </cell>
          <cell r="J508">
            <v>2.5602078378707798E-3</v>
          </cell>
          <cell r="K508">
            <v>0.40142709372983498</v>
          </cell>
          <cell r="L508">
            <v>0.24727387541668999</v>
          </cell>
          <cell r="M508">
            <v>0.34603239363648403</v>
          </cell>
          <cell r="N508">
            <v>0.409031640472237</v>
          </cell>
          <cell r="O508">
            <v>0.15416005768244101</v>
          </cell>
        </row>
        <row r="509">
          <cell r="A509" t="str">
            <v>T_TW-BEVELC-S1</v>
          </cell>
          <cell r="B509" t="str">
            <v>VAR_cap</v>
          </cell>
          <cell r="C509" t="str">
            <v>-</v>
          </cell>
          <cell r="D509">
            <v>5.9520242137905757E-3</v>
          </cell>
          <cell r="E509">
            <v>7.9884572907365208E-3</v>
          </cell>
          <cell r="F509">
            <v>8.040877780174668E-3</v>
          </cell>
          <cell r="G509">
            <v>5.4152180598784159E-3</v>
          </cell>
          <cell r="H509">
            <v>5.4387062210175499E-4</v>
          </cell>
          <cell r="I509">
            <v>8.7161421933998101E-4</v>
          </cell>
          <cell r="J509">
            <v>3.2065505634598186E-3</v>
          </cell>
          <cell r="K509">
            <v>0.40413184662454671</v>
          </cell>
          <cell r="L509">
            <v>0.6498524725641861</v>
          </cell>
          <cell r="M509">
            <v>0.79897473595531432</v>
          </cell>
          <cell r="N509">
            <v>0.79886150733020944</v>
          </cell>
          <cell r="O509">
            <v>0.79671575207900791</v>
          </cell>
        </row>
        <row r="510">
          <cell r="A510" t="str">
            <v>T_TW-BEVELC-S2</v>
          </cell>
          <cell r="B510" t="str">
            <v>VAR_fout</v>
          </cell>
          <cell r="C510" t="str">
            <v>TPTWL</v>
          </cell>
          <cell r="D510">
            <v>2.2347585518389898E-3</v>
          </cell>
          <cell r="E510">
            <v>2.7371501804893299E-3</v>
          </cell>
          <cell r="F510">
            <v>2.7476011196859713E-3</v>
          </cell>
          <cell r="G510">
            <v>2.3129518593482325E-3</v>
          </cell>
          <cell r="H510">
            <v>4.6324253403177192E-4</v>
          </cell>
          <cell r="I510">
            <v>4.7836393024837392E-4</v>
          </cell>
          <cell r="J510">
            <v>7.0359581709762871E-4</v>
          </cell>
          <cell r="K510">
            <v>9.630630790222331E-4</v>
          </cell>
          <cell r="L510">
            <v>1.1331323053422044E-3</v>
          </cell>
          <cell r="M510">
            <v>1.5150136397583307E-3</v>
          </cell>
          <cell r="N510">
            <v>1.440254998254942E-3</v>
          </cell>
          <cell r="O510">
            <v>2.1165483773663667E-3</v>
          </cell>
        </row>
        <row r="511">
          <cell r="A511" t="str">
            <v>T_TW-BEVELC-S2</v>
          </cell>
          <cell r="B511" t="str">
            <v>VAR_fin</v>
          </cell>
          <cell r="C511" t="str">
            <v>T-ELC-TWSTGout_S2</v>
          </cell>
          <cell r="D511">
            <v>3.5559708623596718E-4</v>
          </cell>
          <cell r="E511">
            <v>4.353297253932171E-4</v>
          </cell>
          <cell r="F511">
            <v>4.3686678744677304E-4</v>
          </cell>
          <cell r="G511">
            <v>3.6738916487599825E-4</v>
          </cell>
          <cell r="H511">
            <v>7.1915303400655394E-5</v>
          </cell>
          <cell r="I511">
            <v>7.3062365463084694E-5</v>
          </cell>
          <cell r="J511">
            <v>1.0645292094209909E-4</v>
          </cell>
          <cell r="K511">
            <v>1.4388444331363208E-4</v>
          </cell>
          <cell r="L511">
            <v>1.683042749255925E-4</v>
          </cell>
          <cell r="M511">
            <v>2.2455793778461392E-4</v>
          </cell>
          <cell r="N511">
            <v>2.1347708284903883E-4</v>
          </cell>
          <cell r="O511">
            <v>3.1371845531277066E-4</v>
          </cell>
        </row>
        <row r="512">
          <cell r="A512" t="str">
            <v>T_TW-BEVELC-S2</v>
          </cell>
          <cell r="B512" t="str">
            <v>VAR_ncap</v>
          </cell>
          <cell r="C512" t="str">
            <v>-</v>
          </cell>
          <cell r="D512">
            <v>1.31583593775328E-5</v>
          </cell>
          <cell r="E512">
            <v>2.84697772292286E-5</v>
          </cell>
          <cell r="F512">
            <v>2.4292789605481599E-5</v>
          </cell>
          <cell r="G512">
            <v>3.0055774608794201E-5</v>
          </cell>
          <cell r="H512">
            <v>8.4610537075387098E-5</v>
          </cell>
          <cell r="I512">
            <v>7.6967562591911707E-5</v>
          </cell>
          <cell r="J512">
            <v>1.13051540300997E-4</v>
          </cell>
          <cell r="K512">
            <v>1.86347890895457E-4</v>
          </cell>
          <cell r="L512">
            <v>1.74836322247107E-4</v>
          </cell>
          <cell r="M512">
            <v>2.3315178710139E-4</v>
          </cell>
          <cell r="N512">
            <v>2.41696533214765E-4</v>
          </cell>
          <cell r="O512">
            <v>3.6004294628030399E-4</v>
          </cell>
        </row>
        <row r="513">
          <cell r="A513" t="str">
            <v>T_TW-BEVELC-S2</v>
          </cell>
          <cell r="B513" t="str">
            <v>VAR_cap</v>
          </cell>
          <cell r="C513" t="str">
            <v>-</v>
          </cell>
          <cell r="D513">
            <v>7.9810214957111566E-4</v>
          </cell>
          <cell r="E513">
            <v>9.445305210385636E-4</v>
          </cell>
          <cell r="F513">
            <v>9.6878217945730975E-4</v>
          </cell>
          <cell r="G513">
            <v>8.3389501492746874E-4</v>
          </cell>
          <cell r="H513">
            <v>1.7687965247753751E-4</v>
          </cell>
          <cell r="I513">
            <v>1.8001888588826172E-4</v>
          </cell>
          <cell r="J513">
            <v>2.6133520768722269E-4</v>
          </cell>
          <cell r="K513">
            <v>3.7628338766428526E-4</v>
          </cell>
          <cell r="L513">
            <v>4.43837434452686E-4</v>
          </cell>
          <cell r="M513">
            <v>5.9420164202905138E-4</v>
          </cell>
          <cell r="N513">
            <v>5.6541038234505223E-4</v>
          </cell>
          <cell r="O513">
            <v>8.3474745142442101E-4</v>
          </cell>
        </row>
        <row r="514">
          <cell r="A514" t="str">
            <v>TFRLFH2OFCL</v>
          </cell>
          <cell r="B514" t="str">
            <v>VAR_fout</v>
          </cell>
          <cell r="C514" t="str">
            <v>TFRLF</v>
          </cell>
          <cell r="K514">
            <v>1.7119305220213427E-7</v>
          </cell>
          <cell r="L514">
            <v>2.998689406666654E-7</v>
          </cell>
          <cell r="M514">
            <v>4.9871079791872071E-7</v>
          </cell>
          <cell r="N514">
            <v>4.2000613555571557E-7</v>
          </cell>
          <cell r="O514">
            <v>1.9885705902683097E-6</v>
          </cell>
        </row>
        <row r="515">
          <cell r="A515" t="str">
            <v>TFRLFH2OFCL</v>
          </cell>
          <cell r="B515" t="str">
            <v>VAR_fin</v>
          </cell>
          <cell r="C515" t="str">
            <v>TH2O</v>
          </cell>
          <cell r="K515">
            <v>2.8849034770181127E-5</v>
          </cell>
          <cell r="L515">
            <v>5.0533181017039857E-5</v>
          </cell>
          <cell r="M515">
            <v>8.4041524841990984E-5</v>
          </cell>
          <cell r="N515">
            <v>7.0778407490681937E-5</v>
          </cell>
          <cell r="O515">
            <v>3.3510905590884065E-4</v>
          </cell>
        </row>
        <row r="516">
          <cell r="A516" t="str">
            <v>TFRLFH2OFCL</v>
          </cell>
          <cell r="B516" t="str">
            <v>VAR_ncap</v>
          </cell>
          <cell r="C516" t="str">
            <v>-</v>
          </cell>
          <cell r="I516">
            <v>8.6058980986653699E-8</v>
          </cell>
          <cell r="K516">
            <v>3.3113618867729303E-8</v>
          </cell>
          <cell r="M516">
            <v>3.1938319573562997E-8</v>
          </cell>
          <cell r="O516">
            <v>2.2649796445514201E-7</v>
          </cell>
        </row>
        <row r="517">
          <cell r="A517" t="str">
            <v>TFRLFH2OFCL</v>
          </cell>
          <cell r="B517" t="str">
            <v>VAR_cap</v>
          </cell>
          <cell r="C517" t="str">
            <v>-</v>
          </cell>
          <cell r="I517">
            <v>8.6058980986653699E-8</v>
          </cell>
          <cell r="J517">
            <v>8.6058980986653699E-8</v>
          </cell>
          <cell r="K517">
            <v>1.19172599854383E-7</v>
          </cell>
          <cell r="L517">
            <v>1.19172599854383E-7</v>
          </cell>
          <cell r="M517">
            <v>1.5111091942794601E-7</v>
          </cell>
          <cell r="N517">
            <v>1.37638388557108E-7</v>
          </cell>
          <cell r="O517">
            <v>2.9154990289643498E-7</v>
          </cell>
        </row>
        <row r="518">
          <cell r="A518" t="str">
            <v>T_TW-BEVELC-S3</v>
          </cell>
          <cell r="B518" t="str">
            <v>VAR_fout</v>
          </cell>
          <cell r="C518" t="str">
            <v>TPTWL</v>
          </cell>
          <cell r="D518">
            <v>3.7038520353610853E-4</v>
          </cell>
          <cell r="E518">
            <v>5.8375432937458904E-4</v>
          </cell>
          <cell r="F518">
            <v>6.101933386520467E-4</v>
          </cell>
          <cell r="G518">
            <v>6.3505036885341782E-4</v>
          </cell>
          <cell r="H518">
            <v>7.3594854956446441E-4</v>
          </cell>
          <cell r="I518">
            <v>5.8176990849660845E-4</v>
          </cell>
          <cell r="J518">
            <v>4.7076669207709107E-4</v>
          </cell>
          <cell r="K518">
            <v>6.2418309352323164E-4</v>
          </cell>
          <cell r="L518">
            <v>7.4152359326699262E-4</v>
          </cell>
          <cell r="M518">
            <v>8.9920039333361021E-4</v>
          </cell>
          <cell r="N518">
            <v>1.0287315394594207E-3</v>
          </cell>
          <cell r="O518">
            <v>1.2881653607795338E-3</v>
          </cell>
        </row>
        <row r="519">
          <cell r="A519" t="str">
            <v>T_TW-BEVELC-S3</v>
          </cell>
          <cell r="B519" t="str">
            <v>VAR_fin</v>
          </cell>
          <cell r="C519" t="str">
            <v>T-ELC-TWSTGout_S3</v>
          </cell>
          <cell r="D519">
            <v>9.0555557290641006E-5</v>
          </cell>
          <cell r="E519">
            <v>1.4254959644713491E-4</v>
          </cell>
          <cell r="F519">
            <v>1.4885824062387762E-4</v>
          </cell>
          <cell r="G519">
            <v>1.5462268017630892E-4</v>
          </cell>
          <cell r="H519">
            <v>1.7808395686123293E-4</v>
          </cell>
          <cell r="I519">
            <v>1.3856301463839412E-4</v>
          </cell>
          <cell r="J519">
            <v>1.0886090154973065E-4</v>
          </cell>
          <cell r="K519">
            <v>1.4289657886691864E-4</v>
          </cell>
          <cell r="L519">
            <v>1.6851778297614263E-4</v>
          </cell>
          <cell r="M519">
            <v>2.0305122612420529E-4</v>
          </cell>
          <cell r="N519">
            <v>2.3174891133759549E-4</v>
          </cell>
          <cell r="O519">
            <v>2.9019322197541565E-4</v>
          </cell>
        </row>
        <row r="520">
          <cell r="A520" t="str">
            <v>T_TW-BEVELC-S3</v>
          </cell>
          <cell r="B520" t="str">
            <v>VAR_ncap</v>
          </cell>
          <cell r="C520" t="str">
            <v>-</v>
          </cell>
          <cell r="D520">
            <v>2.96069776798006E-5</v>
          </cell>
          <cell r="E520">
            <v>1.3011664540293001E-5</v>
          </cell>
          <cell r="F520">
            <v>1.62193021709463E-5</v>
          </cell>
          <cell r="G520">
            <v>1.6724957819285699E-5</v>
          </cell>
          <cell r="H520">
            <v>4.4772153928203602E-5</v>
          </cell>
          <cell r="I520">
            <v>5.3344279456399803E-5</v>
          </cell>
          <cell r="J520">
            <v>6.6281336705732101E-5</v>
          </cell>
          <cell r="K520">
            <v>7.9352699392361606E-5</v>
          </cell>
          <cell r="L520">
            <v>8.5294911615332999E-5</v>
          </cell>
          <cell r="M520">
            <v>1.21582550683054E-4</v>
          </cell>
          <cell r="N520">
            <v>1.1768243829469701E-4</v>
          </cell>
          <cell r="O520">
            <v>1.8220612981147301E-4</v>
          </cell>
        </row>
        <row r="521">
          <cell r="A521" t="str">
            <v>T_TW-BEVELC-S3</v>
          </cell>
          <cell r="B521" t="str">
            <v>VAR_cap</v>
          </cell>
          <cell r="C521" t="str">
            <v>-</v>
          </cell>
          <cell r="D521">
            <v>1.3659667815249925E-4</v>
          </cell>
          <cell r="E521">
            <v>2.0457719698030387E-4</v>
          </cell>
          <cell r="F521">
            <v>2.2079452588866995E-4</v>
          </cell>
          <cell r="G521">
            <v>2.3746677207595932E-4</v>
          </cell>
          <cell r="H521">
            <v>2.8169892152586569E-4</v>
          </cell>
          <cell r="I521">
            <v>2.2283748024892942E-4</v>
          </cell>
          <cell r="J521">
            <v>1.7864988478671659E-4</v>
          </cell>
          <cell r="K521">
            <v>2.4366846956975322E-4</v>
          </cell>
          <cell r="L521">
            <v>2.9069708834447082E-4</v>
          </cell>
          <cell r="M521">
            <v>3.5239891930746275E-4</v>
          </cell>
          <cell r="N521">
            <v>4.0380580878957164E-4</v>
          </cell>
          <cell r="O521">
            <v>5.0663024579721103E-4</v>
          </cell>
        </row>
        <row r="522">
          <cell r="A522" t="str">
            <v>T_TW-BEVELC-S4</v>
          </cell>
          <cell r="B522" t="str">
            <v>VAR_fout</v>
          </cell>
          <cell r="C522" t="str">
            <v>TPTWL</v>
          </cell>
          <cell r="D522">
            <v>6.9083148747203969E-5</v>
          </cell>
          <cell r="E522">
            <v>1.566006897963614E-4</v>
          </cell>
          <cell r="F522">
            <v>1.9656742658298251E-4</v>
          </cell>
          <cell r="G522">
            <v>2.3552487504613489E-4</v>
          </cell>
          <cell r="H522">
            <v>3.0643030797435289E-4</v>
          </cell>
          <cell r="I522">
            <v>3.9466499596198441E-4</v>
          </cell>
          <cell r="J522">
            <v>4.2856217317789575E-4</v>
          </cell>
          <cell r="K522">
            <v>4.7481356631340463E-4</v>
          </cell>
          <cell r="L522">
            <v>5.6610732859833522E-4</v>
          </cell>
          <cell r="M522">
            <v>6.8106526467318572E-4</v>
          </cell>
          <cell r="N522">
            <v>7.6114206274039363E-4</v>
          </cell>
          <cell r="O522">
            <v>9.6239334513936411E-4</v>
          </cell>
        </row>
        <row r="523">
          <cell r="A523" t="str">
            <v>T_TW-BEVELC-S4</v>
          </cell>
          <cell r="B523" t="str">
            <v>VAR_fin</v>
          </cell>
          <cell r="C523" t="str">
            <v>T-ELC-TWSTGout_S4</v>
          </cell>
          <cell r="D523">
            <v>1.8348517241484616E-5</v>
          </cell>
          <cell r="E523">
            <v>4.1476269694005674E-5</v>
          </cell>
          <cell r="F523">
            <v>5.1900417747282419E-5</v>
          </cell>
          <cell r="G523">
            <v>6.1857213626728775E-5</v>
          </cell>
          <cell r="H523">
            <v>7.978454903966644E-5</v>
          </cell>
          <cell r="I523">
            <v>1.0179707407118766E-4</v>
          </cell>
          <cell r="J523">
            <v>1.0848870854231805E-4</v>
          </cell>
          <cell r="K523">
            <v>1.1754988246650244E-4</v>
          </cell>
          <cell r="L523">
            <v>1.3903779332092239E-4</v>
          </cell>
          <cell r="M523">
            <v>1.6615493674957714E-4</v>
          </cell>
          <cell r="N523">
            <v>1.8491134797774634E-4</v>
          </cell>
          <cell r="O523">
            <v>2.3337776064527322E-4</v>
          </cell>
        </row>
        <row r="524">
          <cell r="A524" t="str">
            <v>T_TW-BEVELC-S4</v>
          </cell>
          <cell r="B524" t="str">
            <v>VAR_ncap</v>
          </cell>
          <cell r="C524" t="str">
            <v>-</v>
          </cell>
          <cell r="D524">
            <v>1.35987642306161E-5</v>
          </cell>
          <cell r="E524">
            <v>1.6394706115172199E-5</v>
          </cell>
          <cell r="F524">
            <v>1.6129173025634901E-5</v>
          </cell>
          <cell r="G524">
            <v>1.7482054238363498E-5</v>
          </cell>
          <cell r="H524">
            <v>2.8067272586809401E-5</v>
          </cell>
          <cell r="I524">
            <v>3.3692788586685503E-5</v>
          </cell>
          <cell r="J524">
            <v>4.5546124465990399E-5</v>
          </cell>
          <cell r="K524">
            <v>6.0278679743859102E-5</v>
          </cell>
          <cell r="L524">
            <v>5.3952110398583702E-5</v>
          </cell>
          <cell r="M524">
            <v>7.2914460402177605E-5</v>
          </cell>
          <cell r="N524">
            <v>7.2467426282461E-5</v>
          </cell>
          <cell r="O524">
            <v>1.17650020924689E-4</v>
          </cell>
        </row>
        <row r="525">
          <cell r="A525" t="str">
            <v>T_TW-BEVELC-S4</v>
          </cell>
          <cell r="B525" t="str">
            <v>VAR_cap</v>
          </cell>
          <cell r="C525" t="str">
            <v>-</v>
          </cell>
          <cell r="D525">
            <v>2.6598764230616099E-5</v>
          </cell>
          <cell r="E525">
            <v>5.6993470345788197E-5</v>
          </cell>
          <cell r="F525">
            <v>7.3122643371423095E-5</v>
          </cell>
          <cell r="G525">
            <v>9.0543194688513876E-5</v>
          </cell>
          <cell r="H525">
            <v>1.1858881154585792E-4</v>
          </cell>
          <cell r="I525">
            <v>1.5208349322764385E-4</v>
          </cell>
          <cell r="J525">
            <v>1.6451502501131272E-4</v>
          </cell>
          <cell r="K525">
            <v>1.8499122955078381E-4</v>
          </cell>
          <cell r="L525">
            <v>2.2145764549847557E-4</v>
          </cell>
          <cell r="M525">
            <v>2.6627033246834114E-4</v>
          </cell>
          <cell r="N525">
            <v>2.9792272025649182E-4</v>
          </cell>
          <cell r="O525">
            <v>3.7718066593166985E-4</v>
          </cell>
        </row>
        <row r="526">
          <cell r="A526" t="str">
            <v>T_B_u-BeVELCEXT</v>
          </cell>
          <cell r="B526" t="str">
            <v>VAR_fout</v>
          </cell>
          <cell r="C526" t="str">
            <v>TPBSu</v>
          </cell>
          <cell r="D526">
            <v>1.9953521659370928E-3</v>
          </cell>
          <cell r="E526">
            <v>1.6034779316837578E-3</v>
          </cell>
          <cell r="F526">
            <v>1.0022673893262835E-3</v>
          </cell>
        </row>
        <row r="527">
          <cell r="A527" t="str">
            <v>T_B_u-BeVELCEXT</v>
          </cell>
          <cell r="B527" t="str">
            <v>VAR_fin</v>
          </cell>
          <cell r="C527" t="str">
            <v>TELC</v>
          </cell>
          <cell r="D527">
            <v>4.7614903813848714E-4</v>
          </cell>
          <cell r="E527">
            <v>4.7528049898580853E-4</v>
          </cell>
          <cell r="F527">
            <v>4.6650274446692223E-4</v>
          </cell>
        </row>
        <row r="528">
          <cell r="A528" t="str">
            <v>T_B_u-BeVELCEXT</v>
          </cell>
          <cell r="B528" t="str">
            <v>VAR_cap</v>
          </cell>
          <cell r="C528" t="str">
            <v>-</v>
          </cell>
          <cell r="D528">
            <v>3.7788435800164922E-5</v>
          </cell>
          <cell r="E528">
            <v>3.02316440049444E-5</v>
          </cell>
          <cell r="F528">
            <v>1.8894777503090199E-5</v>
          </cell>
        </row>
        <row r="529">
          <cell r="A529" t="str">
            <v>T_B_u-HYBDSL-S1</v>
          </cell>
          <cell r="B529" t="str">
            <v>VAR_fout</v>
          </cell>
          <cell r="C529" t="str">
            <v>CO2_T</v>
          </cell>
          <cell r="E529">
            <v>4.3527753431914098</v>
          </cell>
          <cell r="F529">
            <v>4.3648239493832799</v>
          </cell>
        </row>
        <row r="530">
          <cell r="A530" t="str">
            <v>T_B_u-HYBDSL-S1</v>
          </cell>
          <cell r="B530" t="str">
            <v>VAR_fout</v>
          </cell>
          <cell r="C530" t="str">
            <v>TPBSu</v>
          </cell>
          <cell r="E530">
            <v>9.6505542283273071E-3</v>
          </cell>
          <cell r="F530">
            <v>9.6786758209698332E-3</v>
          </cell>
        </row>
        <row r="531">
          <cell r="A531" t="str">
            <v>T_B_u-HYBDSL-S1</v>
          </cell>
          <cell r="B531" t="str">
            <v>VAR_fin</v>
          </cell>
          <cell r="C531" t="str">
            <v>TDSL</v>
          </cell>
          <cell r="E531">
            <v>5.9383019688832403E-2</v>
          </cell>
          <cell r="F531">
            <v>5.9547393579580957E-2</v>
          </cell>
        </row>
        <row r="532">
          <cell r="A532" t="str">
            <v>T_B_u-HYBDSL-S1</v>
          </cell>
          <cell r="B532" t="str">
            <v>VAR_ncap</v>
          </cell>
          <cell r="C532" t="str">
            <v>-</v>
          </cell>
          <cell r="E532">
            <v>1.8203676951052399E-4</v>
          </cell>
          <cell r="F532">
            <v>5.9663739369450904E-7</v>
          </cell>
        </row>
        <row r="533">
          <cell r="A533" t="str">
            <v>T_B_u-HYBDSL-S1</v>
          </cell>
          <cell r="B533" t="str">
            <v>VAR_cap</v>
          </cell>
          <cell r="C533" t="str">
            <v>-</v>
          </cell>
          <cell r="E533">
            <v>1.8203676951052399E-4</v>
          </cell>
          <cell r="F533">
            <v>1.82633406904219E-4</v>
          </cell>
          <cell r="G533">
            <v>4.016481959848682E-10</v>
          </cell>
          <cell r="H533">
            <v>2.4015551455503277E-10</v>
          </cell>
        </row>
        <row r="534">
          <cell r="A534" t="str">
            <v>T_B_u-HYBDSL-S2</v>
          </cell>
          <cell r="B534" t="str">
            <v>VAR_fout</v>
          </cell>
          <cell r="C534" t="str">
            <v>CO2_T</v>
          </cell>
          <cell r="E534">
            <v>1.7882812353505501E-2</v>
          </cell>
          <cell r="F534">
            <v>2.5782229257621327E-2</v>
          </cell>
        </row>
        <row r="535">
          <cell r="A535" t="str">
            <v>T_B_u-HYBDSL-S2</v>
          </cell>
          <cell r="B535" t="str">
            <v>VAR_fout</v>
          </cell>
          <cell r="C535" t="str">
            <v>TPBSu</v>
          </cell>
          <cell r="E535">
            <v>2.8420725353829591E-5</v>
          </cell>
          <cell r="F535">
            <v>4.1595087749125678E-5</v>
          </cell>
        </row>
        <row r="536">
          <cell r="A536" t="str">
            <v>T_B_u-HYBDSL-S2</v>
          </cell>
          <cell r="B536" t="str">
            <v>VAR_fin</v>
          </cell>
          <cell r="C536" t="str">
            <v>TDSL</v>
          </cell>
          <cell r="E536">
            <v>2.4396742637797393E-4</v>
          </cell>
          <cell r="F536">
            <v>3.5173573339183261E-4</v>
          </cell>
        </row>
        <row r="537">
          <cell r="A537" t="str">
            <v>T_B_u-HYBDSL-S2</v>
          </cell>
          <cell r="B537" t="str">
            <v>VAR_ncap</v>
          </cell>
          <cell r="C537" t="str">
            <v>-</v>
          </cell>
          <cell r="E537">
            <v>5.5728446724344196E-7</v>
          </cell>
          <cell r="F537">
            <v>2.5927040455766002E-7</v>
          </cell>
        </row>
        <row r="538">
          <cell r="A538" t="str">
            <v>T_B_u-HYBDSL-S2</v>
          </cell>
          <cell r="B538" t="str">
            <v>VAR_cap</v>
          </cell>
          <cell r="C538" t="str">
            <v>-</v>
          </cell>
          <cell r="E538">
            <v>5.5728446724344196E-7</v>
          </cell>
          <cell r="F538">
            <v>8.1655487180110198E-7</v>
          </cell>
          <cell r="G538">
            <v>3.3789983574779596E-9</v>
          </cell>
          <cell r="H538">
            <v>1.8720992031089918E-9</v>
          </cell>
        </row>
        <row r="539">
          <cell r="A539" t="str">
            <v>T_B_u-HYBDSL-S3</v>
          </cell>
          <cell r="B539" t="str">
            <v>VAR_fout</v>
          </cell>
          <cell r="C539" t="str">
            <v>CO2_T</v>
          </cell>
          <cell r="E539">
            <v>1.7930469159069502E-2</v>
          </cell>
          <cell r="F539">
            <v>2.503073277685202E-2</v>
          </cell>
        </row>
        <row r="540">
          <cell r="A540" t="str">
            <v>T_B_u-HYBDSL-S3</v>
          </cell>
          <cell r="B540" t="str">
            <v>VAR_fout</v>
          </cell>
          <cell r="C540" t="str">
            <v>TPBSu</v>
          </cell>
          <cell r="E540">
            <v>1.9137859536688176E-5</v>
          </cell>
          <cell r="F540">
            <v>2.7090605741071319E-5</v>
          </cell>
        </row>
        <row r="541">
          <cell r="A541" t="str">
            <v>T_B_u-HYBDSL-S3</v>
          </cell>
          <cell r="B541" t="str">
            <v>VAR_fin</v>
          </cell>
          <cell r="C541" t="str">
            <v>TDSL</v>
          </cell>
          <cell r="E541">
            <v>2.4461758743614615E-4</v>
          </cell>
          <cell r="F541">
            <v>3.4148339395432376E-4</v>
          </cell>
        </row>
        <row r="542">
          <cell r="A542" t="str">
            <v>T_B_u-HYBDSL-S3</v>
          </cell>
          <cell r="B542" t="str">
            <v>VAR_ncap</v>
          </cell>
          <cell r="C542" t="str">
            <v>-</v>
          </cell>
          <cell r="E542">
            <v>3.74701963175952E-7</v>
          </cell>
          <cell r="F542">
            <v>1.58460910619072E-7</v>
          </cell>
        </row>
        <row r="543">
          <cell r="A543" t="str">
            <v>T_B_u-HYBDSL-S3</v>
          </cell>
          <cell r="B543" t="str">
            <v>VAR_cap</v>
          </cell>
          <cell r="C543" t="str">
            <v>-</v>
          </cell>
          <cell r="E543">
            <v>3.74701963175952E-7</v>
          </cell>
          <cell r="F543">
            <v>5.33162873795024E-7</v>
          </cell>
          <cell r="G543">
            <v>-1.584200083160193E-10</v>
          </cell>
        </row>
        <row r="544">
          <cell r="A544" t="str">
            <v>T_C-HY-GSL-S1</v>
          </cell>
          <cell r="B544" t="str">
            <v>VAR_fout</v>
          </cell>
          <cell r="C544" t="str">
            <v>CO2_T</v>
          </cell>
          <cell r="D544">
            <v>3.4104168824869818</v>
          </cell>
          <cell r="E544">
            <v>3.9461582382582141</v>
          </cell>
          <cell r="F544">
            <v>2.7969136998271034</v>
          </cell>
          <cell r="G544">
            <v>2.1562595080009963</v>
          </cell>
          <cell r="H544">
            <v>0.17174835880628392</v>
          </cell>
          <cell r="I544">
            <v>1.246071924212082E-2</v>
          </cell>
        </row>
        <row r="545">
          <cell r="A545" t="str">
            <v>T_C-HY-GSL-S1</v>
          </cell>
          <cell r="B545" t="str">
            <v>VAR_fout</v>
          </cell>
          <cell r="C545" t="str">
            <v>TPCAR</v>
          </cell>
          <cell r="D545">
            <v>5.2405071381975123E-2</v>
          </cell>
          <cell r="E545">
            <v>6.1965400126955124E-2</v>
          </cell>
          <cell r="F545">
            <v>4.3807529005661726E-2</v>
          </cell>
          <cell r="G545">
            <v>3.5065558684349366E-2</v>
          </cell>
          <cell r="H545">
            <v>3.0494895333567583E-3</v>
          </cell>
          <cell r="I545">
            <v>1.7230034050646898E-4</v>
          </cell>
        </row>
        <row r="546">
          <cell r="A546" t="str">
            <v>T_C-HY-GSL-S1</v>
          </cell>
          <cell r="B546" t="str">
            <v>VAR_fin</v>
          </cell>
          <cell r="C546" t="str">
            <v>TGSL</v>
          </cell>
          <cell r="D546">
            <v>4.6211610873807298E-2</v>
          </cell>
          <cell r="E546">
            <v>5.3470978838187209E-2</v>
          </cell>
          <cell r="F546">
            <v>3.7898559618253405E-2</v>
          </cell>
          <cell r="G546">
            <v>2.9217608509498619E-2</v>
          </cell>
          <cell r="H546">
            <v>2.3272135339604816E-3</v>
          </cell>
          <cell r="I546">
            <v>1.68844434175079E-4</v>
          </cell>
        </row>
        <row r="547">
          <cell r="A547" t="str">
            <v>T_C-HY-GSL-S1</v>
          </cell>
          <cell r="B547" t="str">
            <v>VAR_ncap</v>
          </cell>
          <cell r="C547" t="str">
            <v>-</v>
          </cell>
          <cell r="E547">
            <v>6.21418116171063E-5</v>
          </cell>
          <cell r="F547">
            <v>1.4200168802479401E-4</v>
          </cell>
          <cell r="G547">
            <v>2.4434838607410798E-5</v>
          </cell>
        </row>
        <row r="548">
          <cell r="A548" t="str">
            <v>T_C-HY-GSL-S1</v>
          </cell>
          <cell r="B548" t="str">
            <v>VAR_cap</v>
          </cell>
          <cell r="C548" t="str">
            <v>-</v>
          </cell>
          <cell r="D548">
            <v>5.6690605316678001E-3</v>
          </cell>
          <cell r="E548">
            <v>6.6210924883820165E-3</v>
          </cell>
          <cell r="F548">
            <v>6.650267129985162E-3</v>
          </cell>
          <cell r="G548">
            <v>5.3242201995501396E-3</v>
          </cell>
          <cell r="H548">
            <v>4.602385581307574E-4</v>
          </cell>
          <cell r="I548">
            <v>2.5148176555996576E-5</v>
          </cell>
        </row>
        <row r="549">
          <cell r="A549" t="str">
            <v>T_B_u-HYBDSL-S4</v>
          </cell>
          <cell r="B549" t="str">
            <v>VAR_fout</v>
          </cell>
          <cell r="C549" t="str">
            <v>CO2_T</v>
          </cell>
          <cell r="E549">
            <v>4.30901024998146E-4</v>
          </cell>
          <cell r="F549">
            <v>7.3734623391349605E-4</v>
          </cell>
        </row>
        <row r="550">
          <cell r="A550" t="str">
            <v>T_B_u-HYBDSL-S4</v>
          </cell>
          <cell r="B550" t="str">
            <v>VAR_fout</v>
          </cell>
          <cell r="C550" t="str">
            <v>TPBSu</v>
          </cell>
          <cell r="E550">
            <v>3.1010435870517709E-7</v>
          </cell>
          <cell r="F550">
            <v>5.4068489973115813E-7</v>
          </cell>
        </row>
        <row r="551">
          <cell r="A551" t="str">
            <v>T_B_u-HYBDSL-S4</v>
          </cell>
          <cell r="B551" t="str">
            <v>VAR_fin</v>
          </cell>
          <cell r="C551" t="str">
            <v>TDSL</v>
          </cell>
          <cell r="E551">
            <v>5.8785951568641969E-6</v>
          </cell>
          <cell r="F551">
            <v>1.0059293777810318E-5</v>
          </cell>
        </row>
        <row r="552">
          <cell r="A552" t="str">
            <v>T_B_u-HYBDSL-S4</v>
          </cell>
          <cell r="B552" t="str">
            <v>VAR_ncap</v>
          </cell>
          <cell r="C552" t="str">
            <v>-</v>
          </cell>
          <cell r="E552">
            <v>1.9371566036852898E-8</v>
          </cell>
          <cell r="F552">
            <v>1.6349286286589999E-8</v>
          </cell>
        </row>
        <row r="553">
          <cell r="A553" t="str">
            <v>T_B_u-HYBDSL-S4</v>
          </cell>
          <cell r="B553" t="str">
            <v>VAR_cap</v>
          </cell>
          <cell r="C553" t="str">
            <v>-</v>
          </cell>
          <cell r="E553">
            <v>1.9371566036852898E-8</v>
          </cell>
          <cell r="F553">
            <v>3.5720852323442898E-8</v>
          </cell>
          <cell r="G553">
            <v>2.1526071561700982E-9</v>
          </cell>
        </row>
        <row r="554">
          <cell r="A554" t="str">
            <v>TFRLFDSLEXT</v>
          </cell>
          <cell r="B554" t="str">
            <v>VAR_fout</v>
          </cell>
          <cell r="C554" t="str">
            <v>CO2_T</v>
          </cell>
          <cell r="D554">
            <v>29.033503621522701</v>
          </cell>
          <cell r="O554">
            <v>5.4983712438875596E-3</v>
          </cell>
        </row>
        <row r="555">
          <cell r="A555" t="str">
            <v>TFRLFDSLEXT</v>
          </cell>
          <cell r="B555" t="str">
            <v>VAR_fout</v>
          </cell>
          <cell r="C555" t="str">
            <v>TFRLF</v>
          </cell>
          <cell r="D555">
            <v>1.6053879313818009E-3</v>
          </cell>
          <cell r="O555">
            <v>3.0402871634997348E-7</v>
          </cell>
        </row>
        <row r="556">
          <cell r="A556" t="str">
            <v>TFRLFDSLEXT</v>
          </cell>
          <cell r="B556" t="str">
            <v>VAR_fin</v>
          </cell>
          <cell r="C556" t="str">
            <v>TDSL</v>
          </cell>
          <cell r="D556">
            <v>0.39609145459103223</v>
          </cell>
          <cell r="O556">
            <v>7.5011886001194616E-5</v>
          </cell>
        </row>
        <row r="557">
          <cell r="A557" t="str">
            <v>TFRLFDSLEXT</v>
          </cell>
          <cell r="B557" t="str">
            <v>VAR_ncap</v>
          </cell>
          <cell r="C557" t="str">
            <v>-</v>
          </cell>
          <cell r="D557">
            <v>1.4820902195953399E-4</v>
          </cell>
          <cell r="K557">
            <v>3.1980783941094799E-8</v>
          </cell>
          <cell r="M557">
            <v>2.8990685402066301E-8</v>
          </cell>
          <cell r="O557">
            <v>7.22066970273838E-8</v>
          </cell>
        </row>
        <row r="558">
          <cell r="A558" t="str">
            <v>TFRLFDSLEXT</v>
          </cell>
          <cell r="B558" t="str">
            <v>VAR_cap</v>
          </cell>
          <cell r="C558" t="str">
            <v>-</v>
          </cell>
          <cell r="D558">
            <v>1.4820902195953399E-4</v>
          </cell>
          <cell r="E558">
            <v>9.624806936300509E-8</v>
          </cell>
          <cell r="F558">
            <v>9.6198067697002981E-8</v>
          </cell>
          <cell r="G558">
            <v>9.6122954386981254E-8</v>
          </cell>
          <cell r="H558">
            <v>9.6041964142007386E-8</v>
          </cell>
          <cell r="I558">
            <v>9.5716340292996503E-8</v>
          </cell>
          <cell r="J558">
            <v>9.428252150598922E-8</v>
          </cell>
          <cell r="K558">
            <v>6.3991363597898376E-8</v>
          </cell>
          <cell r="L558">
            <v>3.1980783941094799E-8</v>
          </cell>
          <cell r="M558">
            <v>6.0971469343161096E-8</v>
          </cell>
          <cell r="N558">
            <v>6.0971469343161096E-8</v>
          </cell>
          <cell r="O558">
            <v>1.3317816637054499E-7</v>
          </cell>
        </row>
        <row r="559">
          <cell r="A559" t="str">
            <v>T_C-HY-GSL-S2</v>
          </cell>
          <cell r="B559" t="str">
            <v>VAR_fout</v>
          </cell>
          <cell r="C559" t="str">
            <v>CO2_T</v>
          </cell>
          <cell r="D559">
            <v>10.127344331597371</v>
          </cell>
          <cell r="E559">
            <v>15.54656087551418</v>
          </cell>
          <cell r="F559">
            <v>57.569635395211854</v>
          </cell>
          <cell r="G559">
            <v>49.861263280478973</v>
          </cell>
          <cell r="H559">
            <v>21.327144802034045</v>
          </cell>
          <cell r="I559">
            <v>3.2163335350150395</v>
          </cell>
        </row>
        <row r="560">
          <cell r="A560" t="str">
            <v>T_C-HY-GSL-S2</v>
          </cell>
          <cell r="B560" t="str">
            <v>VAR_fout</v>
          </cell>
          <cell r="C560" t="str">
            <v>TPCAR</v>
          </cell>
          <cell r="D560">
            <v>0.22098067165950555</v>
          </cell>
          <cell r="E560">
            <v>0.40296114059994653</v>
          </cell>
          <cell r="F560">
            <v>1.474861853337224</v>
          </cell>
          <cell r="G560">
            <v>1.2735369368300116</v>
          </cell>
          <cell r="H560">
            <v>0.55204949679938431</v>
          </cell>
          <cell r="I560">
            <v>8.0893539407017628E-2</v>
          </cell>
        </row>
        <row r="561">
          <cell r="A561" t="str">
            <v>T_C-HY-GSL-S2</v>
          </cell>
          <cell r="B561" t="str">
            <v>VAR_fin</v>
          </cell>
          <cell r="C561" t="str">
            <v>TGSL</v>
          </cell>
          <cell r="D561">
            <v>0.13722688796202412</v>
          </cell>
          <cell r="E561">
            <v>0.21065800644328156</v>
          </cell>
          <cell r="F561">
            <v>0.78007636036872541</v>
          </cell>
          <cell r="G561">
            <v>0.67562687371922725</v>
          </cell>
          <cell r="H561">
            <v>0.28898570192458012</v>
          </cell>
          <cell r="I561">
            <v>4.3581755217006052E-2</v>
          </cell>
        </row>
        <row r="562">
          <cell r="A562" t="str">
            <v>T_C-HY-GSL-S2</v>
          </cell>
          <cell r="B562" t="str">
            <v>VAR_ncap</v>
          </cell>
          <cell r="C562" t="str">
            <v>-</v>
          </cell>
          <cell r="E562">
            <v>1.3614586484998099E-3</v>
          </cell>
          <cell r="F562">
            <v>8.4264112670286107E-2</v>
          </cell>
          <cell r="G562">
            <v>1.7282237799422699E-5</v>
          </cell>
        </row>
        <row r="563">
          <cell r="A563" t="str">
            <v>T_C-HY-GSL-S2</v>
          </cell>
          <cell r="B563" t="str">
            <v>VAR_cap</v>
          </cell>
          <cell r="C563" t="str">
            <v>-</v>
          </cell>
          <cell r="D563">
            <v>1.722716362676549E-2</v>
          </cell>
          <cell r="E563">
            <v>3.0573874929539651E-2</v>
          </cell>
          <cell r="F563">
            <v>0.1125566702035606</v>
          </cell>
          <cell r="G563">
            <v>9.6628314687670414E-2</v>
          </cell>
          <cell r="H563">
            <v>5.6310863135507136E-2</v>
          </cell>
          <cell r="I563">
            <v>8.3476505892909145E-3</v>
          </cell>
        </row>
        <row r="564">
          <cell r="A564" t="str">
            <v>TPSHPNGAEXT</v>
          </cell>
          <cell r="B564" t="str">
            <v>VAR_ncap</v>
          </cell>
          <cell r="C564" t="str">
            <v>-</v>
          </cell>
          <cell r="D564">
            <v>1.2612178516344901E-6</v>
          </cell>
          <cell r="E564">
            <v>1.3580794445743101E-6</v>
          </cell>
          <cell r="F564">
            <v>1.36024252762467E-6</v>
          </cell>
          <cell r="G564">
            <v>1.5304920189204199E-6</v>
          </cell>
          <cell r="H564">
            <v>5.5666907423169996E-6</v>
          </cell>
          <cell r="I564">
            <v>5.3394796952708102E-5</v>
          </cell>
          <cell r="J564">
            <v>2.5281541706705602E-6</v>
          </cell>
          <cell r="K564">
            <v>1.80530962427409E-6</v>
          </cell>
          <cell r="L564">
            <v>1.7607592817831101E-6</v>
          </cell>
          <cell r="M564">
            <v>2.2831470653407399E-6</v>
          </cell>
          <cell r="N564">
            <v>1.3636028705493599E-6</v>
          </cell>
          <cell r="O564">
            <v>4.7843442257120302E-6</v>
          </cell>
        </row>
        <row r="565">
          <cell r="A565" t="str">
            <v>TPSHPNGAEXT</v>
          </cell>
          <cell r="B565" t="str">
            <v>VAR_cap</v>
          </cell>
          <cell r="C565" t="str">
            <v>-</v>
          </cell>
          <cell r="D565">
            <v>1.2612178516344901E-6</v>
          </cell>
          <cell r="E565">
            <v>2.2378804919566583E-6</v>
          </cell>
          <cell r="F565">
            <v>2.6921806660681402E-6</v>
          </cell>
          <cell r="G565">
            <v>3.3091614271568997E-6</v>
          </cell>
          <cell r="H565">
            <v>7.6035288641534898E-6</v>
          </cell>
          <cell r="I565">
            <v>5.9938786370899835E-5</v>
          </cell>
          <cell r="J565">
            <v>5.8214408768580489E-5</v>
          </cell>
          <cell r="K565">
            <v>3.3369972678444901E-5</v>
          </cell>
          <cell r="L565">
            <v>5.7286048997882012E-6</v>
          </cell>
          <cell r="M565">
            <v>4.3640788300980694E-6</v>
          </cell>
          <cell r="N565">
            <v>3.5191292160354801E-6</v>
          </cell>
          <cell r="O565">
            <v>7.6219904723329392E-6</v>
          </cell>
        </row>
        <row r="566">
          <cell r="A566" t="str">
            <v>T_C-HY-DSL-S1</v>
          </cell>
          <cell r="B566" t="str">
            <v>VAR_fout</v>
          </cell>
          <cell r="C566" t="str">
            <v>CO2_T</v>
          </cell>
          <cell r="D566">
            <v>2.2546204775893402E-3</v>
          </cell>
          <cell r="E566">
            <v>12.132753055889461</v>
          </cell>
          <cell r="F566">
            <v>8.5905409049043762</v>
          </cell>
          <cell r="G566">
            <v>6.9565911044304514</v>
          </cell>
          <cell r="H566">
            <v>2.5780971361530356</v>
          </cell>
          <cell r="I566">
            <v>6.4386783603381501E-2</v>
          </cell>
        </row>
        <row r="567">
          <cell r="A567" t="str">
            <v>T_C-HY-DSL-S1</v>
          </cell>
          <cell r="B567" t="str">
            <v>VAR_fout</v>
          </cell>
          <cell r="C567" t="str">
            <v>TPCAR</v>
          </cell>
          <cell r="D567">
            <v>1.2864599195656838E-5</v>
          </cell>
          <cell r="E567">
            <v>0.28098626719918174</v>
          </cell>
          <cell r="F567">
            <v>0.19664794302580085</v>
          </cell>
          <cell r="G567">
            <v>0.1588861681129706</v>
          </cell>
          <cell r="H567">
            <v>5.8105721175056288E-2</v>
          </cell>
          <cell r="I567">
            <v>1.1582432039732372E-3</v>
          </cell>
        </row>
        <row r="568">
          <cell r="A568" t="str">
            <v>T_C-HY-DSL-S1</v>
          </cell>
          <cell r="B568" t="str">
            <v>VAR_fin</v>
          </cell>
          <cell r="C568" t="str">
            <v>TDSL</v>
          </cell>
          <cell r="D568">
            <v>3.0758805969840949E-5</v>
          </cell>
          <cell r="E568">
            <v>0.16552186979385311</v>
          </cell>
          <cell r="F568">
            <v>0.11719701098096028</v>
          </cell>
          <cell r="G568">
            <v>9.4905744944480758E-2</v>
          </cell>
          <cell r="H568">
            <v>3.5171857246289635E-2</v>
          </cell>
          <cell r="I568">
            <v>8.7840086771325552E-4</v>
          </cell>
        </row>
        <row r="569">
          <cell r="A569" t="str">
            <v>T_C-HY-DSL-S1</v>
          </cell>
          <cell r="B569" t="str">
            <v>VAR_ncap</v>
          </cell>
          <cell r="C569" t="str">
            <v>-</v>
          </cell>
          <cell r="E569">
            <v>3.0423578708995799E-2</v>
          </cell>
          <cell r="F569">
            <v>1.60257025285112E-3</v>
          </cell>
          <cell r="G569">
            <v>3.5520545812303102E-5</v>
          </cell>
        </row>
        <row r="570">
          <cell r="A570" t="str">
            <v>T_C-HY-DSL-S1</v>
          </cell>
          <cell r="B570" t="str">
            <v>VAR_cap</v>
          </cell>
          <cell r="C570" t="str">
            <v>-</v>
          </cell>
          <cell r="D570">
            <v>1.5999999999999999E-6</v>
          </cell>
          <cell r="E570">
            <v>3.00201450141779E-2</v>
          </cell>
          <cell r="F570">
            <v>2.9883158042899902E-2</v>
          </cell>
          <cell r="G570">
            <v>2.4145119703793259E-2</v>
          </cell>
          <cell r="H570">
            <v>8.828254509862658E-3</v>
          </cell>
          <cell r="I570">
            <v>1.7473915836206658E-4</v>
          </cell>
        </row>
        <row r="571">
          <cell r="A571" t="str">
            <v>T_C-HY-GSL-S3</v>
          </cell>
          <cell r="B571" t="str">
            <v>VAR_fout</v>
          </cell>
          <cell r="C571" t="str">
            <v>CO2_T</v>
          </cell>
          <cell r="D571">
            <v>7.5125990753667153</v>
          </cell>
          <cell r="E571">
            <v>82.59257302112718</v>
          </cell>
          <cell r="F571">
            <v>78.133698876744603</v>
          </cell>
          <cell r="G571">
            <v>62.456190430786414</v>
          </cell>
          <cell r="H571">
            <v>19.760067390456619</v>
          </cell>
          <cell r="I571">
            <v>4.3674555176378589E-3</v>
          </cell>
        </row>
        <row r="572">
          <cell r="A572" t="str">
            <v>T_C-HY-GSL-S3</v>
          </cell>
          <cell r="B572" t="str">
            <v>VAR_fout</v>
          </cell>
          <cell r="C572" t="str">
            <v>TPCAR</v>
          </cell>
          <cell r="D572">
            <v>0.2024438288993565</v>
          </cell>
          <cell r="E572">
            <v>2.7870065031987319</v>
          </cell>
          <cell r="F572">
            <v>2.6334708246068836</v>
          </cell>
          <cell r="G572">
            <v>2.1205900106300759</v>
          </cell>
          <cell r="H572">
            <v>0.68257846011822476</v>
          </cell>
          <cell r="I572">
            <v>5.0250302492281957E-5</v>
          </cell>
        </row>
        <row r="573">
          <cell r="A573" t="str">
            <v>T_C-HY-GSL-S3</v>
          </cell>
          <cell r="B573" t="str">
            <v>VAR_fin</v>
          </cell>
          <cell r="C573" t="str">
            <v>TGSL</v>
          </cell>
          <cell r="D573">
            <v>0.10179673543857343</v>
          </cell>
          <cell r="E573">
            <v>1.1191405558418308</v>
          </cell>
          <cell r="F573">
            <v>1.0587222070019606</v>
          </cell>
          <cell r="G573">
            <v>0.84628984323558776</v>
          </cell>
          <cell r="H573">
            <v>0.2677515906565936</v>
          </cell>
          <cell r="I573">
            <v>5.9179614060133596E-5</v>
          </cell>
        </row>
        <row r="574">
          <cell r="A574" t="str">
            <v>T_C-HY-GSL-S3</v>
          </cell>
          <cell r="B574" t="str">
            <v>VAR_ncap</v>
          </cell>
          <cell r="C574" t="str">
            <v>-</v>
          </cell>
          <cell r="E574">
            <v>0.16792857569448499</v>
          </cell>
          <cell r="F574">
            <v>1.40261423960422E-5</v>
          </cell>
          <cell r="G574">
            <v>5.53031336329819E-6</v>
          </cell>
        </row>
        <row r="575">
          <cell r="A575" t="str">
            <v>T_C-HY-GSL-S3</v>
          </cell>
          <cell r="B575" t="str">
            <v>VAR_cap</v>
          </cell>
          <cell r="C575" t="str">
            <v>-</v>
          </cell>
          <cell r="D575">
            <v>1.4248895419690231E-2</v>
          </cell>
          <cell r="E575">
            <v>0.19162763479662681</v>
          </cell>
          <cell r="F575">
            <v>0.18107645119540869</v>
          </cell>
          <cell r="G575">
            <v>0.14581052664797289</v>
          </cell>
          <cell r="H575">
            <v>4.6936861594173533E-2</v>
          </cell>
          <cell r="I575">
            <v>3.8998380046486101E-6</v>
          </cell>
        </row>
        <row r="576">
          <cell r="A576" t="str">
            <v>T_C-HY-DSL-S2</v>
          </cell>
          <cell r="B576" t="str">
            <v>VAR_fout</v>
          </cell>
          <cell r="C576" t="str">
            <v>CO2_T</v>
          </cell>
          <cell r="D576">
            <v>0.20901309985339112</v>
          </cell>
          <cell r="E576">
            <v>42.731390758812879</v>
          </cell>
          <cell r="F576">
            <v>84.915396946696703</v>
          </cell>
          <cell r="G576">
            <v>71.596171510568041</v>
          </cell>
          <cell r="H576">
            <v>34.915296394846912</v>
          </cell>
          <cell r="I576">
            <v>3.2649906094379975</v>
          </cell>
        </row>
        <row r="577">
          <cell r="A577" t="str">
            <v>T_C-HY-DSL-S2</v>
          </cell>
          <cell r="B577" t="str">
            <v>VAR_fout</v>
          </cell>
          <cell r="C577" t="str">
            <v>TPCAR</v>
          </cell>
          <cell r="D577">
            <v>3.339617798355495E-3</v>
          </cell>
          <cell r="E577">
            <v>1.5626388880213371</v>
          </cell>
          <cell r="F577">
            <v>2.6624782266695104</v>
          </cell>
          <cell r="G577">
            <v>2.2284990785520447</v>
          </cell>
          <cell r="H577">
            <v>1.0407289073324335</v>
          </cell>
          <cell r="I577">
            <v>8.6854464060258374E-2</v>
          </cell>
        </row>
        <row r="578">
          <cell r="A578" t="str">
            <v>T_C-HY-DSL-S2</v>
          </cell>
          <cell r="B578" t="str">
            <v>VAR_fin</v>
          </cell>
          <cell r="C578" t="str">
            <v>TDSL</v>
          </cell>
          <cell r="D578">
            <v>2.8514747592549854E-3</v>
          </cell>
          <cell r="E578">
            <v>0.58296576751450058</v>
          </cell>
          <cell r="F578">
            <v>1.1584638055483865</v>
          </cell>
          <cell r="G578">
            <v>0.97675540942111816</v>
          </cell>
          <cell r="H578">
            <v>0.47633419365411972</v>
          </cell>
          <cell r="I578">
            <v>4.4542845967776225E-2</v>
          </cell>
        </row>
        <row r="579">
          <cell r="A579" t="str">
            <v>T_C-HY-DSL-S2</v>
          </cell>
          <cell r="B579" t="str">
            <v>VAR_ncap</v>
          </cell>
          <cell r="C579" t="str">
            <v>-</v>
          </cell>
          <cell r="E579">
            <v>0.11963435185209401</v>
          </cell>
          <cell r="F579">
            <v>9.14508276236662E-2</v>
          </cell>
          <cell r="G579">
            <v>1.72939003758205E-5</v>
          </cell>
        </row>
        <row r="580">
          <cell r="A580" t="str">
            <v>T_C-HY-DSL-S2</v>
          </cell>
          <cell r="B580" t="str">
            <v>VAR_cap</v>
          </cell>
          <cell r="C580" t="str">
            <v>-</v>
          </cell>
          <cell r="D580">
            <v>2.5984153708965668E-4</v>
          </cell>
          <cell r="E580">
            <v>0.11856229341453338</v>
          </cell>
          <cell r="F580">
            <v>0.20201214954785934</v>
          </cell>
          <cell r="G580">
            <v>0.16908641286083717</v>
          </cell>
          <cell r="H580">
            <v>8.7340861637938028E-2</v>
          </cell>
          <cell r="I580">
            <v>9.0589412158201682E-3</v>
          </cell>
        </row>
        <row r="581">
          <cell r="A581" t="str">
            <v>D-T-ELC-Bus_c_S1</v>
          </cell>
          <cell r="B581" t="str">
            <v>VAR_fout</v>
          </cell>
          <cell r="C581" t="str">
            <v>T-ELC-Bus_c_BatSTGin_S1</v>
          </cell>
          <cell r="D581">
            <v>3.571634766420807E-4</v>
          </cell>
          <cell r="E581">
            <v>1.1655367857838761E-3</v>
          </cell>
          <cell r="F581">
            <v>1.4478781718798449E-3</v>
          </cell>
          <cell r="G581">
            <v>0.14191103514114112</v>
          </cell>
          <cell r="H581">
            <v>0.14219741499006913</v>
          </cell>
          <cell r="I581">
            <v>0.14031528307558186</v>
          </cell>
          <cell r="J581">
            <v>0.13333000845094919</v>
          </cell>
          <cell r="K581">
            <v>0.12489205492429922</v>
          </cell>
          <cell r="L581">
            <v>0.12711832145896795</v>
          </cell>
          <cell r="M581">
            <v>0.1306048981105131</v>
          </cell>
          <cell r="N581">
            <v>0.13370987526147607</v>
          </cell>
          <cell r="O581">
            <v>0.13883334650040272</v>
          </cell>
        </row>
        <row r="582">
          <cell r="A582" t="str">
            <v>D-T-ELC-Bus_c_S1</v>
          </cell>
          <cell r="B582" t="str">
            <v>VAR_fin</v>
          </cell>
          <cell r="C582" t="str">
            <v>TELC</v>
          </cell>
          <cell r="D582">
            <v>3.571634766420807E-4</v>
          </cell>
          <cell r="E582">
            <v>1.1655367857838761E-3</v>
          </cell>
          <cell r="F582">
            <v>1.4478781718798449E-3</v>
          </cell>
          <cell r="G582">
            <v>0.14191103514114112</v>
          </cell>
          <cell r="H582">
            <v>0.14219741499006913</v>
          </cell>
          <cell r="I582">
            <v>0.14031528307558186</v>
          </cell>
          <cell r="J582">
            <v>0.13333000845094919</v>
          </cell>
          <cell r="K582">
            <v>0.12489205492429922</v>
          </cell>
          <cell r="L582">
            <v>0.12711832145896795</v>
          </cell>
          <cell r="M582">
            <v>0.1306048981105131</v>
          </cell>
          <cell r="N582">
            <v>0.13370987526147607</v>
          </cell>
          <cell r="O582">
            <v>0.13883334650040272</v>
          </cell>
        </row>
        <row r="583">
          <cell r="A583" t="str">
            <v>D-T-ELC-Bus_c_S1</v>
          </cell>
          <cell r="B583" t="str">
            <v>VAR_ncap</v>
          </cell>
          <cell r="C583" t="str">
            <v>-</v>
          </cell>
          <cell r="D583">
            <v>4.0649921574829297E-5</v>
          </cell>
          <cell r="E583">
            <v>1.86746978810173E-4</v>
          </cell>
          <cell r="F583">
            <v>5.4001752294339298E-5</v>
          </cell>
          <cell r="G583">
            <v>1.8180262428679501E-2</v>
          </cell>
          <cell r="H583">
            <v>1.5680178821395399E-6</v>
          </cell>
          <cell r="I583">
            <v>1.37424125972013E-2</v>
          </cell>
          <cell r="J583">
            <v>3.01834938613494E-3</v>
          </cell>
          <cell r="K583">
            <v>7.9169800181752709E-3</v>
          </cell>
          <cell r="L583">
            <v>6.7056214797074397E-3</v>
          </cell>
          <cell r="M583">
            <v>5.5643398841855899E-3</v>
          </cell>
          <cell r="N583">
            <v>1.0006015517109701E-2</v>
          </cell>
          <cell r="O583">
            <v>3.4705035031538799E-3</v>
          </cell>
        </row>
        <row r="584">
          <cell r="A584" t="str">
            <v>D-T-ELC-Bus_c_S1</v>
          </cell>
          <cell r="B584" t="str">
            <v>VAR_cap</v>
          </cell>
          <cell r="C584" t="str">
            <v>-</v>
          </cell>
          <cell r="D584">
            <v>4.0649921574829297E-5</v>
          </cell>
          <cell r="E584">
            <v>2.2739690038500301E-4</v>
          </cell>
          <cell r="F584">
            <v>2.8139865267934197E-4</v>
          </cell>
          <cell r="G584">
            <v>1.8426011454548901E-2</v>
          </cell>
          <cell r="H584">
            <v>1.8209497909476201E-2</v>
          </cell>
          <cell r="I584">
            <v>1.7561780054706901E-2</v>
          </cell>
          <cell r="J584">
            <v>1.6761575017850101E-2</v>
          </cell>
          <cell r="K584">
            <v>1.5629699583152301E-2</v>
          </cell>
          <cell r="L584">
            <v>1.5980287223598399E-2</v>
          </cell>
          <cell r="M584">
            <v>1.6326176981755799E-2</v>
          </cell>
          <cell r="N584">
            <v>1.67580679744418E-2</v>
          </cell>
          <cell r="O584">
            <v>1.7231685208990301E-2</v>
          </cell>
        </row>
        <row r="585">
          <cell r="A585" t="str">
            <v>T_C-HY-GSL-S4</v>
          </cell>
          <cell r="B585" t="str">
            <v>VAR_fout</v>
          </cell>
          <cell r="C585" t="str">
            <v>CO2_T</v>
          </cell>
          <cell r="D585">
            <v>6.6995792289108271</v>
          </cell>
          <cell r="E585">
            <v>9.975166548880992</v>
          </cell>
          <cell r="F585">
            <v>9.3949267320425438</v>
          </cell>
          <cell r="G585">
            <v>7.9487723486872177</v>
          </cell>
          <cell r="H585">
            <v>1.1549501406812848</v>
          </cell>
          <cell r="I585">
            <v>4.9360968212717295E-3</v>
          </cell>
        </row>
        <row r="586">
          <cell r="A586" t="str">
            <v>T_C-HY-GSL-S4</v>
          </cell>
          <cell r="B586" t="str">
            <v>VAR_fout</v>
          </cell>
          <cell r="C586" t="str">
            <v>TPCAR</v>
          </cell>
          <cell r="D586">
            <v>0.10426403038753307</v>
          </cell>
          <cell r="E586">
            <v>0.17917099405081996</v>
          </cell>
          <cell r="F586">
            <v>0.17080267709632269</v>
          </cell>
          <cell r="G586">
            <v>0.14382128628010235</v>
          </cell>
          <cell r="H586">
            <v>2.5095790016154022E-2</v>
          </cell>
          <cell r="I586">
            <v>5.0499476404467605E-5</v>
          </cell>
        </row>
        <row r="587">
          <cell r="A587" t="str">
            <v>T_C-HY-GSL-S4</v>
          </cell>
          <cell r="B587" t="str">
            <v>VAR_fin</v>
          </cell>
          <cell r="C587" t="str">
            <v>TGSL</v>
          </cell>
          <cell r="D587">
            <v>9.0780206353805196E-2</v>
          </cell>
          <cell r="E587">
            <v>0.13516485838592152</v>
          </cell>
          <cell r="F587">
            <v>0.12730253024447899</v>
          </cell>
          <cell r="G587">
            <v>0.10770694239413592</v>
          </cell>
          <cell r="H587">
            <v>1.5649730903540434E-2</v>
          </cell>
          <cell r="I587">
            <v>6.6884780776039666E-5</v>
          </cell>
        </row>
        <row r="588">
          <cell r="A588" t="str">
            <v>T_C-HY-GSL-S4</v>
          </cell>
          <cell r="B588" t="str">
            <v>VAR_ncap</v>
          </cell>
          <cell r="C588" t="str">
            <v>-</v>
          </cell>
          <cell r="E588">
            <v>3.1622156787482401E-5</v>
          </cell>
          <cell r="F588">
            <v>1.3233110885328401E-5</v>
          </cell>
          <cell r="G588">
            <v>7.1940534214947797E-6</v>
          </cell>
        </row>
        <row r="589">
          <cell r="A589" t="str">
            <v>T_C-HY-GSL-S4</v>
          </cell>
          <cell r="B589" t="str">
            <v>VAR_cap</v>
          </cell>
          <cell r="C589" t="str">
            <v>-</v>
          </cell>
          <cell r="D589">
            <v>8.3205220332499066E-3</v>
          </cell>
          <cell r="E589">
            <v>1.4110461617660519E-2</v>
          </cell>
          <cell r="F589">
            <v>1.3543920457475758E-2</v>
          </cell>
          <cell r="G589">
            <v>1.1333867020639796E-2</v>
          </cell>
          <cell r="H589">
            <v>1.9858278386467179E-3</v>
          </cell>
          <cell r="I589">
            <v>4.5759501667901993E-6</v>
          </cell>
        </row>
        <row r="590">
          <cell r="A590" t="str">
            <v>T_C-HY-DSL-S3</v>
          </cell>
          <cell r="B590" t="str">
            <v>VAR_fout</v>
          </cell>
          <cell r="C590" t="str">
            <v>CO2_T</v>
          </cell>
          <cell r="D590">
            <v>2.1782901248400077</v>
          </cell>
          <cell r="E590">
            <v>3.3234653380116987</v>
          </cell>
          <cell r="F590">
            <v>3.1840372779386841</v>
          </cell>
          <cell r="G590">
            <v>2.3830889165489735</v>
          </cell>
          <cell r="H590">
            <v>0.45260954850816099</v>
          </cell>
          <cell r="I590">
            <v>4.4466522771964122E-3</v>
          </cell>
        </row>
        <row r="591">
          <cell r="A591" t="str">
            <v>T_C-HY-DSL-S3</v>
          </cell>
          <cell r="B591" t="str">
            <v>VAR_fout</v>
          </cell>
          <cell r="C591" t="str">
            <v>TPCAR</v>
          </cell>
          <cell r="D591">
            <v>2.6578912689688174E-2</v>
          </cell>
          <cell r="E591">
            <v>5.3851827808035838E-2</v>
          </cell>
          <cell r="F591">
            <v>5.1384253453566987E-2</v>
          </cell>
          <cell r="G591">
            <v>4.0858455368936848E-2</v>
          </cell>
          <cell r="H591">
            <v>9.0809058676183194E-3</v>
          </cell>
          <cell r="I591">
            <v>4.7000043474179684E-5</v>
          </cell>
        </row>
        <row r="592">
          <cell r="A592" t="str">
            <v>T_C-HY-DSL-S3</v>
          </cell>
          <cell r="B592" t="str">
            <v>VAR_fin</v>
          </cell>
          <cell r="C592" t="str">
            <v>TDSL</v>
          </cell>
          <cell r="D592">
            <v>2.9717464186084674E-2</v>
          </cell>
          <cell r="E592">
            <v>4.5340591241632977E-2</v>
          </cell>
          <cell r="F592">
            <v>4.3438434896844347E-2</v>
          </cell>
          <cell r="G592">
            <v>3.2511444973383062E-2</v>
          </cell>
          <cell r="H592">
            <v>6.174755095609284E-3</v>
          </cell>
          <cell r="I592">
            <v>6.0663741844425792E-5</v>
          </cell>
        </row>
        <row r="593">
          <cell r="A593" t="str">
            <v>T_C-HY-DSL-S3</v>
          </cell>
          <cell r="B593" t="str">
            <v>VAR_ncap</v>
          </cell>
          <cell r="C593" t="str">
            <v>-</v>
          </cell>
          <cell r="E593">
            <v>3.0360958240739199E-5</v>
          </cell>
          <cell r="F593">
            <v>1.1892934753748E-5</v>
          </cell>
          <cell r="G593">
            <v>5.4661297744331496E-6</v>
          </cell>
        </row>
        <row r="594">
          <cell r="A594" t="str">
            <v>T_C-HY-DSL-S3</v>
          </cell>
          <cell r="B594" t="str">
            <v>VAR_cap</v>
          </cell>
          <cell r="C594" t="str">
            <v>-</v>
          </cell>
          <cell r="D594">
            <v>1.8564446269281676E-3</v>
          </cell>
          <cell r="E594">
            <v>3.7042886840766157E-3</v>
          </cell>
          <cell r="F594">
            <v>3.5379630029684769E-3</v>
          </cell>
          <cell r="G594">
            <v>2.8148041125173945E-3</v>
          </cell>
          <cell r="H594">
            <v>6.2797876341619881E-4</v>
          </cell>
          <cell r="I594">
            <v>3.6595602294367498E-6</v>
          </cell>
        </row>
        <row r="595">
          <cell r="A595" t="str">
            <v>D-T-ELC-Bus_c_S2</v>
          </cell>
          <cell r="B595" t="str">
            <v>VAR_fout</v>
          </cell>
          <cell r="C595" t="str">
            <v>T-ELC-Bus_c_BatSTGin_S2</v>
          </cell>
          <cell r="D595">
            <v>5.2272001049799024E-4</v>
          </cell>
          <cell r="E595">
            <v>5.8885048612469446E-4</v>
          </cell>
          <cell r="F595">
            <v>6.817515340515716E-4</v>
          </cell>
          <cell r="G595">
            <v>0.17771302202233941</v>
          </cell>
          <cell r="H595">
            <v>0.17972107425105621</v>
          </cell>
          <cell r="I595">
            <v>0.16734468061894761</v>
          </cell>
          <cell r="J595">
            <v>0.16169156223057665</v>
          </cell>
          <cell r="K595">
            <v>0.15558774761609337</v>
          </cell>
          <cell r="L595">
            <v>0.15473372394891544</v>
          </cell>
          <cell r="M595">
            <v>0.15966985635351993</v>
          </cell>
          <cell r="N595">
            <v>0.16352173085110505</v>
          </cell>
          <cell r="O595">
            <v>0.16965852724081817</v>
          </cell>
        </row>
        <row r="596">
          <cell r="A596" t="str">
            <v>D-T-ELC-Bus_c_S2</v>
          </cell>
          <cell r="B596" t="str">
            <v>VAR_fin</v>
          </cell>
          <cell r="C596" t="str">
            <v>TELC</v>
          </cell>
          <cell r="D596">
            <v>5.2272001049799024E-4</v>
          </cell>
          <cell r="E596">
            <v>5.8885048612469446E-4</v>
          </cell>
          <cell r="F596">
            <v>6.817515340515716E-4</v>
          </cell>
          <cell r="G596">
            <v>0.17771302202233941</v>
          </cell>
          <cell r="H596">
            <v>0.17972107425105621</v>
          </cell>
          <cell r="I596">
            <v>0.16734468061894761</v>
          </cell>
          <cell r="J596">
            <v>0.16169156223057665</v>
          </cell>
          <cell r="K596">
            <v>0.15558774761609337</v>
          </cell>
          <cell r="L596">
            <v>0.15473372394891544</v>
          </cell>
          <cell r="M596">
            <v>0.15966985635351993</v>
          </cell>
          <cell r="N596">
            <v>0.16352173085110505</v>
          </cell>
          <cell r="O596">
            <v>0.16965852724081817</v>
          </cell>
        </row>
        <row r="597">
          <cell r="A597" t="str">
            <v>D-T-ELC-Bus_c_S2</v>
          </cell>
          <cell r="B597" t="str">
            <v>VAR_ncap</v>
          </cell>
          <cell r="C597" t="str">
            <v>-</v>
          </cell>
          <cell r="D597">
            <v>5.7429263245046301E-5</v>
          </cell>
          <cell r="E597">
            <v>7.3200427158534004E-6</v>
          </cell>
          <cell r="F597">
            <v>1.19968967943354E-5</v>
          </cell>
          <cell r="G597">
            <v>2.2504923231533702E-2</v>
          </cell>
          <cell r="H597">
            <v>2.76624282534974E-6</v>
          </cell>
          <cell r="I597">
            <v>1.62506791411978E-2</v>
          </cell>
          <cell r="J597">
            <v>4.1079634320511597E-3</v>
          </cell>
          <cell r="K597">
            <v>9.8060138976961905E-3</v>
          </cell>
          <cell r="L597">
            <v>7.8386008956009799E-3</v>
          </cell>
          <cell r="M597">
            <v>7.13964568374322E-3</v>
          </cell>
          <cell r="N597">
            <v>1.2010862462294301E-2</v>
          </cell>
          <cell r="O597">
            <v>4.2799589720375402E-3</v>
          </cell>
        </row>
        <row r="598">
          <cell r="A598" t="str">
            <v>D-T-ELC-Bus_c_S2</v>
          </cell>
          <cell r="B598" t="str">
            <v>VAR_cap</v>
          </cell>
          <cell r="C598" t="str">
            <v>-</v>
          </cell>
          <cell r="D598">
            <v>5.7429263245046301E-5</v>
          </cell>
          <cell r="E598">
            <v>6.4749305960899695E-5</v>
          </cell>
          <cell r="F598">
            <v>7.6746202755235195E-5</v>
          </cell>
          <cell r="G598">
            <v>2.25652911044593E-2</v>
          </cell>
          <cell r="H598">
            <v>2.2513836010037001E-2</v>
          </cell>
          <cell r="I598">
            <v>2.0979410349555399E-2</v>
          </cell>
          <cell r="J598">
            <v>2.0360076900571698E-2</v>
          </cell>
          <cell r="K598">
            <v>1.94651644307594E-2</v>
          </cell>
          <cell r="L598">
            <v>1.9492420530789999E-2</v>
          </cell>
          <cell r="M598">
            <v>2.0002296991180699E-2</v>
          </cell>
          <cell r="N598">
            <v>2.0538896212342301E-2</v>
          </cell>
          <cell r="O598">
            <v>2.11091029608216E-2</v>
          </cell>
        </row>
        <row r="599">
          <cell r="A599" t="str">
            <v>T_C-HY-DSL-S4</v>
          </cell>
          <cell r="B599" t="str">
            <v>VAR_fout</v>
          </cell>
          <cell r="C599" t="str">
            <v>CO2_T</v>
          </cell>
          <cell r="D599">
            <v>2.5957746797167749</v>
          </cell>
          <cell r="E599">
            <v>5.1936921373703626</v>
          </cell>
          <cell r="F599">
            <v>4.9258781937588276</v>
          </cell>
          <cell r="G599">
            <v>4.0409993922364098</v>
          </cell>
          <cell r="H599">
            <v>0.90603816173549467</v>
          </cell>
          <cell r="I599">
            <v>4.936488837366435E-3</v>
          </cell>
        </row>
        <row r="600">
          <cell r="A600" t="str">
            <v>T_C-HY-DSL-S4</v>
          </cell>
          <cell r="B600" t="str">
            <v>VAR_fout</v>
          </cell>
          <cell r="C600" t="str">
            <v>TPCAR</v>
          </cell>
          <cell r="D600">
            <v>4.7645822955835651E-2</v>
          </cell>
          <cell r="E600">
            <v>0.11176472902525841</v>
          </cell>
          <cell r="F600">
            <v>0.10661073594731636</v>
          </cell>
          <cell r="G600">
            <v>8.9425336361167632E-2</v>
          </cell>
          <cell r="H600">
            <v>1.9568574906190767E-2</v>
          </cell>
          <cell r="I600">
            <v>5.0875045328075064E-5</v>
          </cell>
        </row>
        <row r="601">
          <cell r="A601" t="str">
            <v>T_C-HY-DSL-S4</v>
          </cell>
          <cell r="B601" t="str">
            <v>VAR_fin</v>
          </cell>
          <cell r="C601" t="str">
            <v>TDSL</v>
          </cell>
          <cell r="D601">
            <v>3.5413024279901451E-2</v>
          </cell>
          <cell r="E601">
            <v>7.085528154666243E-2</v>
          </cell>
          <cell r="F601">
            <v>6.7201612466014055E-2</v>
          </cell>
          <cell r="G601">
            <v>5.5129596074166627E-2</v>
          </cell>
          <cell r="H601">
            <v>1.2360684334727069E-2</v>
          </cell>
          <cell r="I601">
            <v>6.7346368859023704E-5</v>
          </cell>
        </row>
        <row r="602">
          <cell r="A602" t="str">
            <v>T_C-HY-DSL-S4</v>
          </cell>
          <cell r="B602" t="str">
            <v>VAR_ncap</v>
          </cell>
          <cell r="C602" t="str">
            <v>-</v>
          </cell>
          <cell r="E602">
            <v>3.2811703500022303E-5</v>
          </cell>
          <cell r="F602">
            <v>1.3292644447025799E-5</v>
          </cell>
          <cell r="G602">
            <v>7.2517758433905003E-6</v>
          </cell>
        </row>
        <row r="603">
          <cell r="A603" t="str">
            <v>T_C-HY-DSL-S4</v>
          </cell>
          <cell r="B603" t="str">
            <v>VAR_cap</v>
          </cell>
          <cell r="C603" t="str">
            <v>-</v>
          </cell>
          <cell r="D603">
            <v>3.7729892510156085E-3</v>
          </cell>
          <cell r="E603">
            <v>8.8022174127278807E-3</v>
          </cell>
          <cell r="F603">
            <v>8.4053257096877252E-3</v>
          </cell>
          <cell r="G603">
            <v>7.0505745317551698E-3</v>
          </cell>
          <cell r="H603">
            <v>1.5514926985658044E-3</v>
          </cell>
          <cell r="I603">
            <v>4.6090592639888599E-6</v>
          </cell>
        </row>
        <row r="604">
          <cell r="A604" t="str">
            <v>D-T-ELC-Bus_c_S3</v>
          </cell>
          <cell r="B604" t="str">
            <v>VAR_fout</v>
          </cell>
          <cell r="C604" t="str">
            <v>T-ELC-Bus_c_BatSTGin_S3</v>
          </cell>
          <cell r="D604">
            <v>1.8533504028700199E-4</v>
          </cell>
          <cell r="E604">
            <v>2.2650221844325495E-4</v>
          </cell>
          <cell r="F604">
            <v>2.6946704064331235E-4</v>
          </cell>
          <cell r="G604">
            <v>5.702610534639057E-2</v>
          </cell>
          <cell r="H604">
            <v>5.7816779983559941E-2</v>
          </cell>
          <cell r="I604">
            <v>5.3549953114896486E-2</v>
          </cell>
          <cell r="J604">
            <v>5.2172599004942984E-2</v>
          </cell>
          <cell r="K604">
            <v>4.9748751413948473E-2</v>
          </cell>
          <cell r="L604">
            <v>5.005287759771964E-2</v>
          </cell>
          <cell r="M604">
            <v>5.2040074386198586E-2</v>
          </cell>
          <cell r="N604">
            <v>5.3167497682199479E-2</v>
          </cell>
          <cell r="O604">
            <v>5.5318077448370785E-2</v>
          </cell>
        </row>
        <row r="605">
          <cell r="A605" t="str">
            <v>D-T-ELC-Bus_c_S3</v>
          </cell>
          <cell r="B605" t="str">
            <v>VAR_fin</v>
          </cell>
          <cell r="C605" t="str">
            <v>TELC</v>
          </cell>
          <cell r="D605">
            <v>1.8533504028700199E-4</v>
          </cell>
          <cell r="E605">
            <v>2.2650221844325495E-4</v>
          </cell>
          <cell r="F605">
            <v>2.6946704064331235E-4</v>
          </cell>
          <cell r="G605">
            <v>5.702610534639057E-2</v>
          </cell>
          <cell r="H605">
            <v>5.7816779983559941E-2</v>
          </cell>
          <cell r="I605">
            <v>5.3549953114896486E-2</v>
          </cell>
          <cell r="J605">
            <v>5.2172599004942984E-2</v>
          </cell>
          <cell r="K605">
            <v>4.9748751413948473E-2</v>
          </cell>
          <cell r="L605">
            <v>5.005287759771964E-2</v>
          </cell>
          <cell r="M605">
            <v>5.2040074386198586E-2</v>
          </cell>
          <cell r="N605">
            <v>5.3167497682199479E-2</v>
          </cell>
          <cell r="O605">
            <v>5.5318077448370785E-2</v>
          </cell>
        </row>
        <row r="606">
          <cell r="A606" t="str">
            <v>D-T-ELC-Bus_c_S3</v>
          </cell>
          <cell r="B606" t="str">
            <v>VAR_ncap</v>
          </cell>
          <cell r="C606" t="str">
            <v>-</v>
          </cell>
          <cell r="D606">
            <v>2.15535751181672E-5</v>
          </cell>
          <cell r="E606">
            <v>3.7794671668928999E-6</v>
          </cell>
          <cell r="F606">
            <v>4.6919704824317102E-6</v>
          </cell>
          <cell r="G606">
            <v>6.0734735893747203E-3</v>
          </cell>
          <cell r="H606">
            <v>2.5181658420776101E-3</v>
          </cell>
          <cell r="I606">
            <v>4.1283562974815903E-3</v>
          </cell>
          <cell r="J606">
            <v>2.5915037568957299E-3</v>
          </cell>
          <cell r="K606">
            <v>3.5348081508446202E-3</v>
          </cell>
          <cell r="L606">
            <v>2.3090102506187499E-3</v>
          </cell>
          <cell r="M606">
            <v>4.6642916518553198E-3</v>
          </cell>
          <cell r="N606">
            <v>1.9300255476556701E-3</v>
          </cell>
          <cell r="O606">
            <v>4.8569574784502996E-3</v>
          </cell>
        </row>
        <row r="607">
          <cell r="A607" t="str">
            <v>D-T-ELC-Bus_c_S3</v>
          </cell>
          <cell r="B607" t="str">
            <v>VAR_cap</v>
          </cell>
          <cell r="C607" t="str">
            <v>-</v>
          </cell>
          <cell r="D607">
            <v>2.15535751181672E-5</v>
          </cell>
          <cell r="E607">
            <v>2.53330422850601E-5</v>
          </cell>
          <cell r="F607">
            <v>3.0025012767491801E-5</v>
          </cell>
          <cell r="G607">
            <v>6.0900998983352099E-3</v>
          </cell>
          <cell r="H607">
            <v>7.1290384222549401E-3</v>
          </cell>
          <cell r="I607">
            <v>6.6465221395591899E-3</v>
          </cell>
          <cell r="J607">
            <v>6.5195883778967198E-3</v>
          </cell>
          <cell r="K607">
            <v>6.1263119077403496E-3</v>
          </cell>
          <cell r="L607">
            <v>6.2420135216105397E-3</v>
          </cell>
          <cell r="M607">
            <v>6.4172509584623496E-3</v>
          </cell>
          <cell r="N607">
            <v>6.5943171995109899E-3</v>
          </cell>
          <cell r="O607">
            <v>6.7869830261059697E-3</v>
          </cell>
        </row>
        <row r="608">
          <cell r="A608" t="str">
            <v>D-T-ELC-Bus_c_S4</v>
          </cell>
          <cell r="B608" t="str">
            <v>VAR_fout</v>
          </cell>
          <cell r="C608" t="str">
            <v>T-ELC-Bus_c_BatSTGin_S4</v>
          </cell>
          <cell r="E608">
            <v>1.8809610532574769E-5</v>
          </cell>
          <cell r="F608">
            <v>3.206208135918851E-5</v>
          </cell>
          <cell r="G608">
            <v>1.7043333770018289E-5</v>
          </cell>
          <cell r="H608">
            <v>2.6006971426725001E-5</v>
          </cell>
          <cell r="I608">
            <v>1.5838268817884368E-4</v>
          </cell>
          <cell r="J608">
            <v>2.0331545900381328E-4</v>
          </cell>
          <cell r="K608">
            <v>3.6809699815268599E-4</v>
          </cell>
          <cell r="L608">
            <v>3.3434883944325248E-4</v>
          </cell>
          <cell r="M608">
            <v>3.6964029630228568E-4</v>
          </cell>
          <cell r="N608">
            <v>4.6598112099439324E-4</v>
          </cell>
          <cell r="O608">
            <v>6.9688241461899041E-4</v>
          </cell>
        </row>
        <row r="609">
          <cell r="A609" t="str">
            <v>D-T-ELC-Bus_c_S4</v>
          </cell>
          <cell r="B609" t="str">
            <v>VAR_fin</v>
          </cell>
          <cell r="C609" t="str">
            <v>TELC</v>
          </cell>
          <cell r="E609">
            <v>1.8809610532574769E-5</v>
          </cell>
          <cell r="F609">
            <v>3.206208135918851E-5</v>
          </cell>
          <cell r="G609">
            <v>1.7043333770018289E-5</v>
          </cell>
          <cell r="H609">
            <v>2.6006971426725001E-5</v>
          </cell>
          <cell r="I609">
            <v>1.5838268817884368E-4</v>
          </cell>
          <cell r="J609">
            <v>2.0331545900381328E-4</v>
          </cell>
          <cell r="K609">
            <v>3.6809699815268599E-4</v>
          </cell>
          <cell r="L609">
            <v>3.3434883944325248E-4</v>
          </cell>
          <cell r="M609">
            <v>3.6964029630228568E-4</v>
          </cell>
          <cell r="N609">
            <v>4.6598112099439324E-4</v>
          </cell>
          <cell r="O609">
            <v>6.9688241461899041E-4</v>
          </cell>
        </row>
        <row r="610">
          <cell r="A610" t="str">
            <v>D-T-ELC-Bus_c_S4</v>
          </cell>
          <cell r="B610" t="str">
            <v>VAR_ncap</v>
          </cell>
          <cell r="C610" t="str">
            <v>-</v>
          </cell>
          <cell r="D610">
            <v>1.9211443133405299E-6</v>
          </cell>
          <cell r="E610">
            <v>1.3502028073711399E-6</v>
          </cell>
          <cell r="F610">
            <v>9.6045134574992905E-7</v>
          </cell>
          <cell r="G610">
            <v>6.9321621502618998E-7</v>
          </cell>
          <cell r="H610">
            <v>2.92217855522895E-6</v>
          </cell>
          <cell r="I610">
            <v>2.9441464094371699E-5</v>
          </cell>
          <cell r="J610">
            <v>3.2318414588800598E-5</v>
          </cell>
          <cell r="K610">
            <v>4.2249335316764401E-5</v>
          </cell>
          <cell r="L610">
            <v>3.9800400530658999E-5</v>
          </cell>
          <cell r="M610">
            <v>5.5011103054587303E-5</v>
          </cell>
          <cell r="N610">
            <v>5.4586196481961603E-5</v>
          </cell>
          <cell r="O610">
            <v>8.7415652602064906E-5</v>
          </cell>
        </row>
        <row r="611">
          <cell r="A611" t="str">
            <v>D-T-ELC-Bus_c_S4</v>
          </cell>
          <cell r="B611" t="str">
            <v>VAR_cap</v>
          </cell>
          <cell r="C611" t="str">
            <v>-</v>
          </cell>
          <cell r="D611">
            <v>1.9211443133405299E-6</v>
          </cell>
          <cell r="E611">
            <v>3.2713471207116701E-6</v>
          </cell>
          <cell r="F611">
            <v>4.2317984664615999E-6</v>
          </cell>
          <cell r="G611">
            <v>2.1010352399764002E-6</v>
          </cell>
          <cell r="H611">
            <v>3.1019534464637802E-6</v>
          </cell>
          <cell r="I611">
            <v>3.1807707356901401E-5</v>
          </cell>
          <cell r="J611">
            <v>4.7584137461678003E-5</v>
          </cell>
          <cell r="K611">
            <v>6.4059832206438098E-5</v>
          </cell>
          <cell r="L611">
            <v>7.0714102122055794E-5</v>
          </cell>
          <cell r="M611">
            <v>6.53327206414347E-5</v>
          </cell>
          <cell r="N611">
            <v>9.2158026747307407E-5</v>
          </cell>
          <cell r="O611">
            <v>1.2425384790764501E-4</v>
          </cell>
        </row>
        <row r="612">
          <cell r="A612" t="str">
            <v>D-TH2O</v>
          </cell>
          <cell r="B612" t="str">
            <v>VAR_fout</v>
          </cell>
          <cell r="C612" t="str">
            <v>TH2O</v>
          </cell>
          <cell r="D612">
            <v>3.3857534957138125E-3</v>
          </cell>
          <cell r="E612">
            <v>2.8403473316123283E-3</v>
          </cell>
          <cell r="F612">
            <v>2.7501855645500495E-3</v>
          </cell>
          <cell r="G612">
            <v>9.0075087601313743E-5</v>
          </cell>
          <cell r="H612">
            <v>1.690083445806009E-4</v>
          </cell>
          <cell r="I612">
            <v>2.7032491421253345E-3</v>
          </cell>
          <cell r="J612">
            <v>2.8464867659419553E-3</v>
          </cell>
          <cell r="K612">
            <v>2.9937304972034954E-3</v>
          </cell>
          <cell r="L612">
            <v>3.1988039014078208E-3</v>
          </cell>
          <cell r="M612">
            <v>3.2641613248123231E-3</v>
          </cell>
          <cell r="N612">
            <v>3.1679401451216414E-3</v>
          </cell>
          <cell r="O612">
            <v>3.8143770452482594E-3</v>
          </cell>
        </row>
        <row r="613">
          <cell r="A613" t="str">
            <v>D-TH2O</v>
          </cell>
          <cell r="B613" t="str">
            <v>VAR_fin</v>
          </cell>
          <cell r="C613" t="str">
            <v>H2</v>
          </cell>
          <cell r="D613">
            <v>3.3857534957138125E-3</v>
          </cell>
          <cell r="E613">
            <v>2.8403473316123283E-3</v>
          </cell>
          <cell r="F613">
            <v>2.7501855645500495E-3</v>
          </cell>
          <cell r="G613">
            <v>9.0075087601313743E-5</v>
          </cell>
          <cell r="H613">
            <v>1.690083445806009E-4</v>
          </cell>
          <cell r="I613">
            <v>2.7032491421253345E-3</v>
          </cell>
          <cell r="J613">
            <v>2.8464867659419553E-3</v>
          </cell>
          <cell r="K613">
            <v>2.99526507007895E-3</v>
          </cell>
          <cell r="L613">
            <v>3.1994676039723596E-3</v>
          </cell>
          <cell r="M613">
            <v>3.2644298381120478E-3</v>
          </cell>
          <cell r="N613">
            <v>3.1682167261840011E-3</v>
          </cell>
          <cell r="O613">
            <v>3.8160458375629336E-3</v>
          </cell>
        </row>
        <row r="614">
          <cell r="A614" t="str">
            <v>D-TH2O</v>
          </cell>
          <cell r="B614" t="str">
            <v>VAR_ncap</v>
          </cell>
          <cell r="C614" t="str">
            <v>-</v>
          </cell>
          <cell r="D614">
            <v>5.8555529738596099E-4</v>
          </cell>
          <cell r="E614">
            <v>1.15399097067424E-7</v>
          </cell>
          <cell r="F614">
            <v>4.0660717989104799E-8</v>
          </cell>
          <cell r="G614">
            <v>2.2556570825094801E-8</v>
          </cell>
          <cell r="H614">
            <v>1.80272280744874E-7</v>
          </cell>
          <cell r="I614">
            <v>7.18195573074359E-6</v>
          </cell>
          <cell r="J614">
            <v>2.32173603536219E-5</v>
          </cell>
          <cell r="K614">
            <v>1.5383671860056601E-5</v>
          </cell>
          <cell r="L614">
            <v>8.4735531013822101E-5</v>
          </cell>
          <cell r="M614">
            <v>4.5086855599442199E-4</v>
          </cell>
          <cell r="N614">
            <v>1.20969406677425E-4</v>
          </cell>
          <cell r="O614">
            <v>1.9214192958588299E-4</v>
          </cell>
        </row>
        <row r="615">
          <cell r="A615" t="str">
            <v>D-TH2O</v>
          </cell>
          <cell r="B615" t="str">
            <v>VAR_cap</v>
          </cell>
          <cell r="C615" t="str">
            <v>-</v>
          </cell>
          <cell r="D615">
            <v>5.8555529738596099E-4</v>
          </cell>
          <cell r="E615">
            <v>5.8567069648302798E-4</v>
          </cell>
          <cell r="F615">
            <v>5.8571135720101696E-4</v>
          </cell>
          <cell r="G615">
            <v>5.85733913771842E-4</v>
          </cell>
          <cell r="H615">
            <v>5.8591418605258695E-4</v>
          </cell>
          <cell r="I615">
            <v>5.9309614178333105E-4</v>
          </cell>
          <cell r="J615">
            <v>6.1631350213695296E-4</v>
          </cell>
          <cell r="K615">
            <v>6.3169717399700904E-4</v>
          </cell>
          <cell r="L615">
            <v>7.1643270501083099E-4</v>
          </cell>
          <cell r="M615">
            <v>7.3354438785831701E-4</v>
          </cell>
          <cell r="N615">
            <v>7.02559361644473E-4</v>
          </cell>
          <cell r="O615">
            <v>8.9467868349671895E-4</v>
          </cell>
        </row>
        <row r="616">
          <cell r="A616" t="str">
            <v>TFHGV-HYBDSL</v>
          </cell>
          <cell r="B616" t="str">
            <v>VAR_fout</v>
          </cell>
          <cell r="C616" t="str">
            <v>CO2_T</v>
          </cell>
          <cell r="E616">
            <v>224.75489095469001</v>
          </cell>
          <cell r="F616">
            <v>308.1030337764812</v>
          </cell>
          <cell r="G616">
            <v>822.38075080771819</v>
          </cell>
          <cell r="H616">
            <v>888.32358802796</v>
          </cell>
          <cell r="I616">
            <v>793.42323759470298</v>
          </cell>
          <cell r="J616">
            <v>366.69002298142198</v>
          </cell>
          <cell r="K616">
            <v>138.143413289389</v>
          </cell>
        </row>
        <row r="617">
          <cell r="A617" t="str">
            <v>TFHGV-HYBDSL</v>
          </cell>
          <cell r="B617" t="str">
            <v>VAR_fout</v>
          </cell>
          <cell r="C617" t="str">
            <v>TFHGV</v>
          </cell>
          <cell r="E617">
            <v>0.50122748318844901</v>
          </cell>
          <cell r="F617">
            <v>0.68710277016238008</v>
          </cell>
          <cell r="G617">
            <v>1.8339971699796196</v>
          </cell>
          <cell r="H617">
            <v>1.9810567609580887</v>
          </cell>
          <cell r="I617">
            <v>1.7694188135064683</v>
          </cell>
          <cell r="J617">
            <v>0.81775803208814279</v>
          </cell>
          <cell r="K617">
            <v>0.30807460993612301</v>
          </cell>
        </row>
        <row r="618">
          <cell r="A618" t="str">
            <v>TFHGV-HYBDSL</v>
          </cell>
          <cell r="B618" t="str">
            <v>VAR_fin</v>
          </cell>
          <cell r="C618" t="str">
            <v>TDSL</v>
          </cell>
          <cell r="E618">
            <v>3.0662331644568921</v>
          </cell>
          <cell r="F618">
            <v>4.2033156040447661</v>
          </cell>
          <cell r="G618">
            <v>11.219382684962055</v>
          </cell>
          <cell r="H618">
            <v>12.11901211497899</v>
          </cell>
          <cell r="I618">
            <v>10.824327934443424</v>
          </cell>
          <cell r="J618">
            <v>5.0025924008379512</v>
          </cell>
          <cell r="K618">
            <v>1.884630467795207</v>
          </cell>
        </row>
        <row r="619">
          <cell r="A619" t="str">
            <v>TFHGV-HYBDSL</v>
          </cell>
          <cell r="B619" t="str">
            <v>VAR_ncap</v>
          </cell>
          <cell r="C619" t="str">
            <v>-</v>
          </cell>
          <cell r="E619">
            <v>9.4292485917043395E-3</v>
          </cell>
          <cell r="F619">
            <v>3.4970065317467499E-3</v>
          </cell>
          <cell r="G619">
            <v>2.9080808321762599E-2</v>
          </cell>
          <cell r="H619">
            <v>3.1598573490450803E-2</v>
          </cell>
          <cell r="I619">
            <v>9.5790056702962194E-3</v>
          </cell>
          <cell r="J619">
            <v>1.17181268540559E-2</v>
          </cell>
        </row>
        <row r="620">
          <cell r="A620" t="str">
            <v>TFHGV-HYBDSL</v>
          </cell>
          <cell r="B620" t="str">
            <v>VAR_cap</v>
          </cell>
          <cell r="C620" t="str">
            <v>-</v>
          </cell>
          <cell r="E620">
            <v>9.4292485917043395E-3</v>
          </cell>
          <cell r="F620">
            <v>1.2926255123451099E-2</v>
          </cell>
          <cell r="G620">
            <v>3.45019040299539E-2</v>
          </cell>
          <cell r="H620">
            <v>3.9140230825844301E-2</v>
          </cell>
          <cell r="I620">
            <v>3.5166049793091202E-2</v>
          </cell>
          <cell r="J620">
            <v>1.6684946625373599E-2</v>
          </cell>
          <cell r="K620">
            <v>7.9081283087368698E-3</v>
          </cell>
        </row>
        <row r="621">
          <cell r="A621" t="str">
            <v>D-TKER</v>
          </cell>
          <cell r="B621" t="str">
            <v>VAR_fout</v>
          </cell>
          <cell r="C621" t="str">
            <v>CO2</v>
          </cell>
          <cell r="D621">
            <v>80.733836789968294</v>
          </cell>
          <cell r="E621">
            <v>102.299104366539</v>
          </cell>
          <cell r="F621">
            <v>134.56781141619001</v>
          </cell>
          <cell r="G621">
            <v>186.46820169282299</v>
          </cell>
          <cell r="H621">
            <v>172.49560813065199</v>
          </cell>
          <cell r="I621">
            <v>156.67521154681199</v>
          </cell>
          <cell r="J621">
            <v>140.77959255457199</v>
          </cell>
          <cell r="K621">
            <v>1.6002609973202001E-5</v>
          </cell>
          <cell r="L621">
            <v>1.0105003259911099E-2</v>
          </cell>
          <cell r="M621">
            <v>1.25129824810488E-2</v>
          </cell>
          <cell r="N621">
            <v>1.0812330040623401E-2</v>
          </cell>
          <cell r="O621">
            <v>2.0349609805812699E-2</v>
          </cell>
        </row>
        <row r="622">
          <cell r="A622" t="str">
            <v>D-TKER</v>
          </cell>
          <cell r="B622" t="str">
            <v>VAR_fout</v>
          </cell>
          <cell r="C622" t="str">
            <v>TKER</v>
          </cell>
          <cell r="D622">
            <v>1.0926835696327499</v>
          </cell>
          <cell r="E622">
            <v>1.38455640130499</v>
          </cell>
          <cell r="F622">
            <v>1.8212938017356699</v>
          </cell>
          <cell r="G622">
            <v>2.52373414109845</v>
          </cell>
          <cell r="H622">
            <v>2.3346235523095098</v>
          </cell>
          <cell r="I622">
            <v>2.12050406908455</v>
          </cell>
          <cell r="J622">
            <v>1.90536649613422</v>
          </cell>
          <cell r="K622">
            <v>2.1658563105886701E-7</v>
          </cell>
          <cell r="L622">
            <v>1.3676509716632499E-4</v>
          </cell>
          <cell r="M622">
            <v>1.6935563708825701E-4</v>
          </cell>
          <cell r="N622">
            <v>1.4633833662051001E-4</v>
          </cell>
          <cell r="O622">
            <v>2.7541964023208398E-4</v>
          </cell>
        </row>
        <row r="623">
          <cell r="A623" t="str">
            <v>D-TKER</v>
          </cell>
          <cell r="B623" t="str">
            <v>VAR_fin</v>
          </cell>
          <cell r="C623" t="str">
            <v>KER</v>
          </cell>
          <cell r="D623">
            <v>1.1089812745874823</v>
          </cell>
          <cell r="E623">
            <v>1.4052074775623535</v>
          </cell>
          <cell r="F623">
            <v>1.8484589480245939</v>
          </cell>
          <cell r="G623">
            <v>2.5613763968794401</v>
          </cell>
          <cell r="H623">
            <v>2.3694451666298337</v>
          </cell>
          <cell r="I623">
            <v>2.1521320267419219</v>
          </cell>
          <cell r="J623">
            <v>1.9337856120133641</v>
          </cell>
          <cell r="K623">
            <v>2.198160710604667E-7</v>
          </cell>
          <cell r="L623">
            <v>1.3880498983394321E-4</v>
          </cell>
          <cell r="M623">
            <v>1.7188162748693419E-4</v>
          </cell>
          <cell r="N623">
            <v>1.4852101704153017E-4</v>
          </cell>
          <cell r="O623">
            <v>2.7952760722270046E-4</v>
          </cell>
        </row>
        <row r="624">
          <cell r="A624" t="str">
            <v>T_B_u-BEVELC-S1</v>
          </cell>
          <cell r="B624" t="str">
            <v>VAR_fout</v>
          </cell>
          <cell r="C624" t="str">
            <v>TPBSu</v>
          </cell>
          <cell r="D624">
            <v>9.2118869150225284E-8</v>
          </cell>
          <cell r="E624">
            <v>1.306109949541626E-4</v>
          </cell>
          <cell r="F624">
            <v>3.5519834266006269E-4</v>
          </cell>
          <cell r="G624">
            <v>0.10882163211116566</v>
          </cell>
          <cell r="H624">
            <v>0.1151434623563985</v>
          </cell>
          <cell r="I624">
            <v>0.12009023039051524</v>
          </cell>
          <cell r="J624">
            <v>0.12427633727129285</v>
          </cell>
          <cell r="K624">
            <v>0.12845262550221342</v>
          </cell>
          <cell r="L624">
            <v>0.13206262149042039</v>
          </cell>
          <cell r="M624">
            <v>0.13581882654584174</v>
          </cell>
          <cell r="N624">
            <v>0.13996764806939077</v>
          </cell>
          <cell r="O624">
            <v>0.14473602789239803</v>
          </cell>
        </row>
        <row r="625">
          <cell r="A625" t="str">
            <v>T_B_u-BEVELC-S1</v>
          </cell>
          <cell r="B625" t="str">
            <v>VAR_fin</v>
          </cell>
          <cell r="C625" t="str">
            <v>T-ELC-Bus_u_BatSTGout_S1</v>
          </cell>
          <cell r="D625">
            <v>2.4325460560248722E-7</v>
          </cell>
          <cell r="E625">
            <v>3.3284128917503516E-4</v>
          </cell>
          <cell r="F625">
            <v>8.7642721696643206E-4</v>
          </cell>
          <cell r="G625">
            <v>0.24327033718389215</v>
          </cell>
          <cell r="H625">
            <v>0.24442647517981722</v>
          </cell>
          <cell r="I625">
            <v>0.25218086737033896</v>
          </cell>
          <cell r="J625">
            <v>0.25020908313971491</v>
          </cell>
          <cell r="K625">
            <v>0.24185365286358768</v>
          </cell>
          <cell r="L625">
            <v>0.24522041239634138</v>
          </cell>
          <cell r="M625">
            <v>0.25042321896401654</v>
          </cell>
          <cell r="N625">
            <v>0.25807283034159456</v>
          </cell>
          <cell r="O625">
            <v>0.26686478544008418</v>
          </cell>
        </row>
        <row r="626">
          <cell r="A626" t="str">
            <v>T_B_u-BEVELC-S1</v>
          </cell>
          <cell r="B626" t="str">
            <v>VAR_ncap</v>
          </cell>
          <cell r="C626" t="str">
            <v>-</v>
          </cell>
          <cell r="E626">
            <v>2.5039798849935501E-6</v>
          </cell>
          <cell r="F626">
            <v>4.3360144487123898E-6</v>
          </cell>
          <cell r="G626">
            <v>2.0511880839016701E-3</v>
          </cell>
          <cell r="H626">
            <v>2.3490475688331398E-3</v>
          </cell>
          <cell r="I626">
            <v>5.0871035864746698E-4</v>
          </cell>
          <cell r="J626">
            <v>1.20632405056048E-3</v>
          </cell>
          <cell r="K626">
            <v>1.6592744832468801E-3</v>
          </cell>
          <cell r="L626">
            <v>9.6962677627748903E-4</v>
          </cell>
          <cell r="M626">
            <v>1.45058275356367E-3</v>
          </cell>
          <cell r="N626">
            <v>1.7243920401746201E-3</v>
          </cell>
          <cell r="O626">
            <v>6.8692980994835401E-4</v>
          </cell>
        </row>
        <row r="627">
          <cell r="A627" t="str">
            <v>T_B_u-BEVELC-S1</v>
          </cell>
          <cell r="B627" t="str">
            <v>VAR_cap</v>
          </cell>
          <cell r="C627" t="str">
            <v>-</v>
          </cell>
          <cell r="D627">
            <v>3.02390998593531E-8</v>
          </cell>
          <cell r="E627">
            <v>2.5454707429401045E-6</v>
          </cell>
          <cell r="F627">
            <v>6.8814851916524841E-6</v>
          </cell>
          <cell r="G627">
            <v>2.0523381381853524E-3</v>
          </cell>
          <cell r="H627">
            <v>2.3510296738551198E-3</v>
          </cell>
          <cell r="I627">
            <v>2.8580812161323318E-3</v>
          </cell>
          <cell r="J627">
            <v>2.9330117552754118E-3</v>
          </cell>
          <cell r="K627">
            <v>3.0393581797800362E-3</v>
          </cell>
          <cell r="L627">
            <v>3.1715065894490336E-3</v>
          </cell>
          <cell r="M627">
            <v>3.2702703782449922E-3</v>
          </cell>
          <cell r="N627">
            <v>3.3467030003860054E-3</v>
          </cell>
          <cell r="O627">
            <v>3.3901268601216747E-3</v>
          </cell>
        </row>
        <row r="628">
          <cell r="A628" t="str">
            <v>TPSHPH2OEXT</v>
          </cell>
          <cell r="B628" t="str">
            <v>VAR_fout</v>
          </cell>
          <cell r="C628" t="str">
            <v>TPSHP</v>
          </cell>
          <cell r="H628">
            <v>2.28205940869406E-5</v>
          </cell>
          <cell r="I628">
            <v>3.7315063144091401E-3</v>
          </cell>
          <cell r="J628">
            <v>3.7523330942417902E-3</v>
          </cell>
          <cell r="K628">
            <v>3.7642339076694401E-3</v>
          </cell>
          <cell r="L628">
            <v>3.7250173263729102E-3</v>
          </cell>
          <cell r="M628">
            <v>3.7202860028018999E-3</v>
          </cell>
          <cell r="N628">
            <v>3.7142229464315699E-3</v>
          </cell>
          <cell r="O628">
            <v>3.7175911885519602E-3</v>
          </cell>
        </row>
        <row r="629">
          <cell r="A629" t="str">
            <v>TPSHPH2OEXT</v>
          </cell>
          <cell r="B629" t="str">
            <v>VAR_fin</v>
          </cell>
          <cell r="C629" t="str">
            <v>TH2O</v>
          </cell>
          <cell r="H629">
            <v>1.272421003635469E-5</v>
          </cell>
          <cell r="I629">
            <v>2.0805974601553995E-3</v>
          </cell>
          <cell r="J629">
            <v>2.0922099676984485E-3</v>
          </cell>
          <cell r="K629">
            <v>2.0988455727611408E-3</v>
          </cell>
          <cell r="L629">
            <v>2.0769793577351779E-3</v>
          </cell>
          <cell r="M629">
            <v>2.0743412864107536E-3</v>
          </cell>
          <cell r="N629">
            <v>2.0709606731618324E-3</v>
          </cell>
          <cell r="O629">
            <v>2.0728387233138129E-3</v>
          </cell>
        </row>
        <row r="630">
          <cell r="A630" t="str">
            <v>TPSHPH2OEXT</v>
          </cell>
          <cell r="B630" t="str">
            <v>VAR_ncap</v>
          </cell>
          <cell r="C630" t="str">
            <v>-</v>
          </cell>
          <cell r="H630">
            <v>2.2565139799826898E-5</v>
          </cell>
          <cell r="I630">
            <v>3.7013307205463102E-3</v>
          </cell>
          <cell r="J630">
            <v>7.1929494706447999E-6</v>
          </cell>
          <cell r="K630">
            <v>7.8870697344374196E-6</v>
          </cell>
          <cell r="L630">
            <v>4.9471103015744197E-4</v>
          </cell>
          <cell r="M630">
            <v>3.21057696984585E-3</v>
          </cell>
          <cell r="N630">
            <v>4.7149177334531103E-6</v>
          </cell>
          <cell r="O630">
            <v>7.11163029846767E-6</v>
          </cell>
        </row>
        <row r="631">
          <cell r="A631" t="str">
            <v>TPSHPH2OEXT</v>
          </cell>
          <cell r="B631" t="str">
            <v>VAR_cap</v>
          </cell>
          <cell r="C631" t="str">
            <v>-</v>
          </cell>
          <cell r="H631">
            <v>2.2565139799826898E-5</v>
          </cell>
          <cell r="I631">
            <v>3.7236473727280304E-3</v>
          </cell>
          <cell r="J631">
            <v>3.7298244484000446E-3</v>
          </cell>
          <cell r="K631">
            <v>3.7274678318765693E-3</v>
          </cell>
          <cell r="L631">
            <v>3.7188811418945289E-3</v>
          </cell>
          <cell r="M631">
            <v>3.714861946405087E-3</v>
          </cell>
          <cell r="N631">
            <v>3.7107320646210069E-3</v>
          </cell>
          <cell r="O631">
            <v>3.7024902852208202E-3</v>
          </cell>
        </row>
        <row r="632">
          <cell r="A632" t="str">
            <v>T_B_u-BEVELC-S2</v>
          </cell>
          <cell r="B632" t="str">
            <v>VAR_fout</v>
          </cell>
          <cell r="C632" t="str">
            <v>TPBSu</v>
          </cell>
          <cell r="D632">
            <v>2.8623736602939695E-4</v>
          </cell>
          <cell r="E632">
            <v>5.1128750191942619E-4</v>
          </cell>
          <cell r="F632">
            <v>7.2958216110079448E-4</v>
          </cell>
          <cell r="G632">
            <v>3.9833973025982128E-2</v>
          </cell>
          <cell r="H632">
            <v>4.1572584321700724E-2</v>
          </cell>
          <cell r="I632">
            <v>4.3340662444774324E-2</v>
          </cell>
          <cell r="J632">
            <v>4.4850970053402758E-2</v>
          </cell>
          <cell r="K632">
            <v>4.6362013433315877E-2</v>
          </cell>
          <cell r="L632">
            <v>4.7663362801401203E-2</v>
          </cell>
          <cell r="M632">
            <v>4.902031029076373E-2</v>
          </cell>
          <cell r="N632">
            <v>5.0518153075696695E-2</v>
          </cell>
          <cell r="O632">
            <v>5.224354136754307E-2</v>
          </cell>
        </row>
        <row r="633">
          <cell r="A633" t="str">
            <v>T_B_u-BEVELC-S2</v>
          </cell>
          <cell r="B633" t="str">
            <v>VAR_fin</v>
          </cell>
          <cell r="C633" t="str">
            <v>T-ELC-Bus_u_BatSTGout_S2</v>
          </cell>
          <cell r="D633">
            <v>1.0401796378343481E-3</v>
          </cell>
          <cell r="E633">
            <v>1.8443197947132387E-3</v>
          </cell>
          <cell r="F633">
            <v>2.5731862427407388E-3</v>
          </cell>
          <cell r="G633">
            <v>0.12290717807339592</v>
          </cell>
          <cell r="H633">
            <v>0.12235836218877831</v>
          </cell>
          <cell r="I633">
            <v>0.12621640553656618</v>
          </cell>
          <cell r="J633">
            <v>0.12537715462743798</v>
          </cell>
          <cell r="K633">
            <v>0.12087588072470132</v>
          </cell>
          <cell r="L633">
            <v>0.12248987583968354</v>
          </cell>
          <cell r="M633">
            <v>0.12491922387558091</v>
          </cell>
          <cell r="N633">
            <v>0.12873620008547476</v>
          </cell>
          <cell r="O633">
            <v>0.13313303407169433</v>
          </cell>
        </row>
        <row r="634">
          <cell r="A634" t="str">
            <v>T_B_u-BEVELC-S2</v>
          </cell>
          <cell r="B634" t="str">
            <v>VAR_ncap</v>
          </cell>
          <cell r="C634" t="str">
            <v>-</v>
          </cell>
          <cell r="E634">
            <v>6.0243616078120603E-7</v>
          </cell>
          <cell r="F634">
            <v>4.0973874183677798E-6</v>
          </cell>
          <cell r="G634">
            <v>7.4570894386278305E-4</v>
          </cell>
          <cell r="H634">
            <v>7.1521231780075198E-4</v>
          </cell>
          <cell r="I634">
            <v>1.0174141167483401E-4</v>
          </cell>
          <cell r="J634">
            <v>3.73537067570372E-4</v>
          </cell>
          <cell r="K634">
            <v>4.6650983914101599E-4</v>
          </cell>
          <cell r="L634">
            <v>2.6458137978651501E-4</v>
          </cell>
          <cell r="M634">
            <v>4.2138157447693902E-4</v>
          </cell>
          <cell r="N634">
            <v>4.8480598930234701E-4</v>
          </cell>
          <cell r="O634">
            <v>2.1693570624399899E-4</v>
          </cell>
        </row>
        <row r="635">
          <cell r="A635" t="str">
            <v>T_B_u-BEVELC-S2</v>
          </cell>
          <cell r="B635" t="str">
            <v>VAR_cap</v>
          </cell>
          <cell r="C635" t="str">
            <v>-</v>
          </cell>
          <cell r="D635">
            <v>6.2211476145062705E-6</v>
          </cell>
          <cell r="E635">
            <v>9.7749005708116172E-6</v>
          </cell>
          <cell r="F635">
            <v>1.3872974433173881E-5</v>
          </cell>
          <cell r="G635">
            <v>7.5157463959300299E-4</v>
          </cell>
          <cell r="H635">
            <v>7.9611124806754205E-4</v>
          </cell>
          <cell r="I635">
            <v>8.1756420097995307E-4</v>
          </cell>
          <cell r="J635">
            <v>8.4611808633211505E-4</v>
          </cell>
          <cell r="K635">
            <v>8.7479738202425692E-4</v>
          </cell>
          <cell r="L635">
            <v>8.9911217335899001E-4</v>
          </cell>
          <cell r="M635">
            <v>9.2496787511162418E-4</v>
          </cell>
          <cell r="N635">
            <v>9.5304789092637396E-4</v>
          </cell>
          <cell r="O635">
            <v>9.8609198885253341E-4</v>
          </cell>
        </row>
        <row r="636">
          <cell r="A636" t="str">
            <v>TFHGV-ICEDSL</v>
          </cell>
          <cell r="B636" t="str">
            <v>VAR_fout</v>
          </cell>
          <cell r="C636" t="str">
            <v>CO2_T</v>
          </cell>
          <cell r="D636">
            <v>385.06602699665035</v>
          </cell>
          <cell r="E636">
            <v>450.7441179762514</v>
          </cell>
          <cell r="F636">
            <v>351.95005425306249</v>
          </cell>
          <cell r="G636">
            <v>32.248838092791161</v>
          </cell>
          <cell r="H636">
            <v>2.3151388963115801E-2</v>
          </cell>
          <cell r="I636">
            <v>2.1975889283582701E-2</v>
          </cell>
          <cell r="J636">
            <v>2.4285780881116298E-2</v>
          </cell>
          <cell r="K636">
            <v>1.24681255679548E-2</v>
          </cell>
        </row>
        <row r="637">
          <cell r="A637" t="str">
            <v>TFHGV-ICEDSL</v>
          </cell>
          <cell r="B637" t="str">
            <v>VAR_fout</v>
          </cell>
          <cell r="C637" t="str">
            <v>TFHGV</v>
          </cell>
          <cell r="D637">
            <v>0.62358377757695138</v>
          </cell>
          <cell r="E637">
            <v>0.72994421762028816</v>
          </cell>
          <cell r="F637">
            <v>0.56995509591254456</v>
          </cell>
          <cell r="G637">
            <v>5.2224426125614135E-2</v>
          </cell>
          <cell r="H637">
            <v>3.7491831461669681E-5</v>
          </cell>
          <cell r="I637">
            <v>3.5588203306204959E-5</v>
          </cell>
          <cell r="J637">
            <v>3.9328888869711681E-5</v>
          </cell>
          <cell r="K637">
            <v>2.019113683336361E-5</v>
          </cell>
        </row>
        <row r="638">
          <cell r="A638" t="str">
            <v>TFHGV-ICEDSL</v>
          </cell>
          <cell r="B638" t="str">
            <v>VAR_fin</v>
          </cell>
          <cell r="C638" t="str">
            <v>TDSL</v>
          </cell>
          <cell r="D638">
            <v>5.2532882264208709</v>
          </cell>
          <cell r="E638">
            <v>6.1493058386937296</v>
          </cell>
          <cell r="F638">
            <v>4.8015014222791672</v>
          </cell>
          <cell r="G638">
            <v>0.43995686347600543</v>
          </cell>
          <cell r="H638">
            <v>3.15844324189848E-4</v>
          </cell>
          <cell r="I638">
            <v>2.9980749363687213E-4</v>
          </cell>
          <cell r="J638">
            <v>3.3132033944224186E-4</v>
          </cell>
          <cell r="K638">
            <v>1.7009721102257595E-4</v>
          </cell>
        </row>
        <row r="639">
          <cell r="A639" t="str">
            <v>TFHGV-ICEDSL</v>
          </cell>
          <cell r="B639" t="str">
            <v>VAR_ncap</v>
          </cell>
          <cell r="C639" t="str">
            <v>-</v>
          </cell>
          <cell r="E639">
            <v>4.8324806831674201E-7</v>
          </cell>
          <cell r="F639">
            <v>1.7091971652957399E-6</v>
          </cell>
          <cell r="G639">
            <v>1.6344957883623901E-6</v>
          </cell>
          <cell r="H639">
            <v>4.16560909670547E-7</v>
          </cell>
          <cell r="I639">
            <v>4.62932295227542E-7</v>
          </cell>
          <cell r="J639">
            <v>6.7417299927406104E-7</v>
          </cell>
        </row>
        <row r="640">
          <cell r="A640" t="str">
            <v>TFHGV-ICEDSL</v>
          </cell>
          <cell r="B640" t="str">
            <v>VAR_cap</v>
          </cell>
          <cell r="C640" t="str">
            <v>-</v>
          </cell>
          <cell r="D640">
            <v>1.1732644401915163E-2</v>
          </cell>
          <cell r="E640">
            <v>1.3732125731632839E-2</v>
          </cell>
          <cell r="F640">
            <v>1.0723584152178497E-2</v>
          </cell>
          <cell r="G640">
            <v>9.8292133622228015E-4</v>
          </cell>
          <cell r="H640">
            <v>8.40442082971644E-7</v>
          </cell>
          <cell r="I640">
            <v>8.0024380009003096E-7</v>
          </cell>
          <cell r="J640">
            <v>9.1420848477832104E-7</v>
          </cell>
          <cell r="K640">
            <v>4.5497430151986201E-7</v>
          </cell>
        </row>
        <row r="641">
          <cell r="A641" t="str">
            <v>D-T-ELC-Bus_u_S1</v>
          </cell>
          <cell r="B641" t="str">
            <v>VAR_fout</v>
          </cell>
          <cell r="C641" t="str">
            <v>T-ELC-Bus_u_BatSTGin_S1</v>
          </cell>
          <cell r="D641">
            <v>3.5058815429456402E-6</v>
          </cell>
          <cell r="E641">
            <v>3.3834036083094083E-4</v>
          </cell>
          <cell r="F641">
            <v>8.8274369215925587E-4</v>
          </cell>
          <cell r="G641">
            <v>0.24333558129012023</v>
          </cell>
          <cell r="H641">
            <v>0.24451688689504902</v>
          </cell>
          <cell r="I641">
            <v>0.25226403779866668</v>
          </cell>
          <cell r="J641">
            <v>0.25030594651370047</v>
          </cell>
          <cell r="K641">
            <v>0.24207100404821047</v>
          </cell>
          <cell r="L641">
            <v>0.24535426136568189</v>
          </cell>
          <cell r="M641">
            <v>0.2506678502933819</v>
          </cell>
          <cell r="N641">
            <v>0.25825912015191077</v>
          </cell>
          <cell r="O641">
            <v>0.26728813079243452</v>
          </cell>
        </row>
        <row r="642">
          <cell r="A642" t="str">
            <v>D-T-ELC-Bus_u_S1</v>
          </cell>
          <cell r="B642" t="str">
            <v>VAR_fin</v>
          </cell>
          <cell r="C642" t="str">
            <v>TELC</v>
          </cell>
          <cell r="D642">
            <v>3.5058815429456402E-6</v>
          </cell>
          <cell r="E642">
            <v>3.3834036083094083E-4</v>
          </cell>
          <cell r="F642">
            <v>8.8274369215925587E-4</v>
          </cell>
          <cell r="G642">
            <v>0.24333558129012023</v>
          </cell>
          <cell r="H642">
            <v>0.24451688689504902</v>
          </cell>
          <cell r="I642">
            <v>0.25226403779866668</v>
          </cell>
          <cell r="J642">
            <v>0.25030594651370047</v>
          </cell>
          <cell r="K642">
            <v>0.24207100404821047</v>
          </cell>
          <cell r="L642">
            <v>0.24535426136568189</v>
          </cell>
          <cell r="M642">
            <v>0.2506678502933819</v>
          </cell>
          <cell r="N642">
            <v>0.25825912015191077</v>
          </cell>
          <cell r="O642">
            <v>0.26728813079243452</v>
          </cell>
        </row>
        <row r="643">
          <cell r="A643" t="str">
            <v>D-T-ELC-Bus_u_S1</v>
          </cell>
          <cell r="B643" t="str">
            <v>VAR_ncap</v>
          </cell>
          <cell r="C643" t="str">
            <v>-</v>
          </cell>
          <cell r="D643">
            <v>4.5389632561306302E-5</v>
          </cell>
          <cell r="E643">
            <v>4.5869575689536702E-5</v>
          </cell>
          <cell r="F643">
            <v>1.06972560864002E-4</v>
          </cell>
          <cell r="G643">
            <v>2.5540539317335499E-2</v>
          </cell>
          <cell r="H643">
            <v>2.5053709202045598E-4</v>
          </cell>
          <cell r="I643">
            <v>2.1050313670748E-2</v>
          </cell>
          <cell r="J643">
            <v>5.2774547718812603E-3</v>
          </cell>
          <cell r="K643">
            <v>1.31189089803876E-2</v>
          </cell>
          <cell r="L643">
            <v>1.04414054507528E-2</v>
          </cell>
          <cell r="M643">
            <v>9.3336351411023501E-3</v>
          </cell>
          <cell r="N643">
            <v>1.61152232275085E-2</v>
          </cell>
          <cell r="O643">
            <v>5.8401237914788599E-3</v>
          </cell>
        </row>
        <row r="644">
          <cell r="A644" t="str">
            <v>D-T-ELC-Bus_u_S1</v>
          </cell>
          <cell r="B644" t="str">
            <v>VAR_cap</v>
          </cell>
          <cell r="C644" t="str">
            <v>-</v>
          </cell>
          <cell r="D644">
            <v>4.5389632561306302E-5</v>
          </cell>
          <cell r="E644">
            <v>9.1259208250843099E-5</v>
          </cell>
          <cell r="F644">
            <v>1.9823176911484499E-4</v>
          </cell>
          <cell r="G644">
            <v>2.5720515391700401E-2</v>
          </cell>
          <cell r="H644">
            <v>2.58458831375608E-2</v>
          </cell>
          <cell r="I644">
            <v>2.6664285810855899E-2</v>
          </cell>
          <cell r="J644">
            <v>2.64576746797614E-2</v>
          </cell>
          <cell r="K644">
            <v>2.5587092749254099E-2</v>
          </cell>
          <cell r="L644">
            <v>2.59341698386048E-2</v>
          </cell>
          <cell r="M644">
            <v>2.64964322555204E-2</v>
          </cell>
          <cell r="N644">
            <v>2.7298260183596799E-2</v>
          </cell>
          <cell r="O644">
            <v>2.82542704904656E-2</v>
          </cell>
        </row>
        <row r="645">
          <cell r="A645" t="str">
            <v>T-Plg-DSL-mix_S1</v>
          </cell>
          <cell r="B645" t="str">
            <v>VAR_fout</v>
          </cell>
          <cell r="C645" t="str">
            <v>CO2_T</v>
          </cell>
          <cell r="D645">
            <v>1.2333364885906801E-3</v>
          </cell>
          <cell r="E645">
            <v>1.8934011250798351E-2</v>
          </cell>
          <cell r="F645">
            <v>2.6264859415436992E-2</v>
          </cell>
          <cell r="G645">
            <v>3.4096719302953798E-2</v>
          </cell>
          <cell r="H645">
            <v>3.1077414085078758E-2</v>
          </cell>
          <cell r="I645">
            <v>1.4385607648246923E-2</v>
          </cell>
          <cell r="J645">
            <v>5.0949855548878098E-2</v>
          </cell>
          <cell r="K645">
            <v>2.8927596813512702E-2</v>
          </cell>
          <cell r="L645">
            <v>0.13243239660281958</v>
          </cell>
          <cell r="M645">
            <v>6.2074508483691698E-3</v>
          </cell>
          <cell r="N645">
            <v>3.8529004349336601E-3</v>
          </cell>
          <cell r="O645">
            <v>3.6817087258042302E-3</v>
          </cell>
        </row>
        <row r="646">
          <cell r="A646" t="str">
            <v>T-Plg-DSL-mix_S1</v>
          </cell>
          <cell r="B646" t="str">
            <v>VAR_fout</v>
          </cell>
          <cell r="C646" t="str">
            <v>T-PEVmix-ELC_DSL_S1</v>
          </cell>
          <cell r="D646">
            <v>1.2256061707489166E-5</v>
          </cell>
          <cell r="E646">
            <v>1.881533648009132E-4</v>
          </cell>
          <cell r="F646">
            <v>2.6100236286851446E-4</v>
          </cell>
          <cell r="G646">
            <v>3.3883007570582825E-4</v>
          </cell>
          <cell r="H646">
            <v>3.0882626781856913E-4</v>
          </cell>
          <cell r="I646">
            <v>1.4739578396293966E-4</v>
          </cell>
          <cell r="J646">
            <v>5.5535683165476287E-4</v>
          </cell>
          <cell r="K646">
            <v>3.3135968360105893E-4</v>
          </cell>
          <cell r="L646">
            <v>1.6080544634187114E-3</v>
          </cell>
          <cell r="M646">
            <v>7.904059911297241E-5</v>
          </cell>
          <cell r="N646">
            <v>5.0416209612269212E-5</v>
          </cell>
          <cell r="O646">
            <v>5.0911643380878685E-5</v>
          </cell>
        </row>
        <row r="647">
          <cell r="A647" t="str">
            <v>T-Plg-DSL-mix_S1</v>
          </cell>
          <cell r="B647" t="str">
            <v>VAR_fin</v>
          </cell>
          <cell r="C647" t="str">
            <v>TDSL</v>
          </cell>
          <cell r="D647">
            <v>1.6825872968494891E-5</v>
          </cell>
          <cell r="E647">
            <v>2.5830847545427481E-4</v>
          </cell>
          <cell r="F647">
            <v>3.5832004659531997E-4</v>
          </cell>
          <cell r="G647">
            <v>4.6516670263238509E-4</v>
          </cell>
          <cell r="H647">
            <v>4.2397563553995562E-4</v>
          </cell>
          <cell r="I647">
            <v>1.9625658455998531E-4</v>
          </cell>
          <cell r="J647">
            <v>6.9508670598742198E-4</v>
          </cell>
          <cell r="K647">
            <v>3.9464661409976373E-4</v>
          </cell>
          <cell r="L647">
            <v>1.8067175525623425E-3</v>
          </cell>
          <cell r="M647">
            <v>8.4685550455241087E-5</v>
          </cell>
          <cell r="N647">
            <v>5.2563443859940757E-5</v>
          </cell>
          <cell r="O647">
            <v>5.0227949874546083E-5</v>
          </cell>
        </row>
        <row r="648">
          <cell r="A648" t="str">
            <v>T_B_u-BEVELC-S3</v>
          </cell>
          <cell r="B648" t="str">
            <v>VAR_fout</v>
          </cell>
          <cell r="C648" t="str">
            <v>TPBSu</v>
          </cell>
          <cell r="D648">
            <v>6.1774395780648411E-4</v>
          </cell>
          <cell r="E648">
            <v>1.5456790418659841E-3</v>
          </cell>
          <cell r="F648">
            <v>1.7285058844558482E-3</v>
          </cell>
          <cell r="G648">
            <v>0.17409030676179263</v>
          </cell>
          <cell r="H648">
            <v>0.18168530946014066</v>
          </cell>
          <cell r="I648">
            <v>0.1894109746510311</v>
          </cell>
          <cell r="J648">
            <v>0.19601248821724149</v>
          </cell>
          <cell r="K648">
            <v>0.20261454603630885</v>
          </cell>
          <cell r="L648">
            <v>0.20829989922049014</v>
          </cell>
          <cell r="M648">
            <v>0.21422897460354476</v>
          </cell>
          <cell r="N648">
            <v>0.2207758082695008</v>
          </cell>
          <cell r="O648">
            <v>0.2283157074759663</v>
          </cell>
        </row>
        <row r="649">
          <cell r="A649" t="str">
            <v>T_B_u-BEVELC-S3</v>
          </cell>
          <cell r="B649" t="str">
            <v>VAR_fin</v>
          </cell>
          <cell r="C649" t="str">
            <v>T-ELC-Bus_u_BatSTGout_S3</v>
          </cell>
          <cell r="D649">
            <v>3.3761960061264302E-3</v>
          </cell>
          <cell r="E649">
            <v>8.3786103648978202E-3</v>
          </cell>
          <cell r="F649">
            <v>9.2966147768328289E-3</v>
          </cell>
          <cell r="G649">
            <v>0.80640729805910893</v>
          </cell>
          <cell r="H649">
            <v>0.82836626723330908</v>
          </cell>
          <cell r="I649">
            <v>0.80375014873025596</v>
          </cell>
          <cell r="J649">
            <v>0.80796915878010045</v>
          </cell>
          <cell r="K649">
            <v>0.78562366069796818</v>
          </cell>
          <cell r="L649">
            <v>0.79655689884031811</v>
          </cell>
          <cell r="M649">
            <v>0.81722236732616171</v>
          </cell>
          <cell r="N649">
            <v>0.84219666838363771</v>
          </cell>
          <cell r="O649">
            <v>0.87095923091894167</v>
          </cell>
        </row>
        <row r="650">
          <cell r="A650" t="str">
            <v>T_B_u-BEVELC-S3</v>
          </cell>
          <cell r="B650" t="str">
            <v>VAR_ncap</v>
          </cell>
          <cell r="C650" t="str">
            <v>-</v>
          </cell>
          <cell r="E650">
            <v>3.1753825976848399E-7</v>
          </cell>
          <cell r="F650">
            <v>3.39145498507228E-6</v>
          </cell>
          <cell r="G650">
            <v>3.73774373256209E-3</v>
          </cell>
          <cell r="H650">
            <v>1.0226805833514201E-3</v>
          </cell>
          <cell r="I650">
            <v>2.5492210410475598E-3</v>
          </cell>
          <cell r="J650">
            <v>1.3651453282236901E-3</v>
          </cell>
          <cell r="K650">
            <v>2.4558158215520999E-3</v>
          </cell>
          <cell r="L650">
            <v>1.2625600841371101E-3</v>
          </cell>
          <cell r="M650">
            <v>3.0814671901852899E-3</v>
          </cell>
          <cell r="N650">
            <v>1.08194376108821E-3</v>
          </cell>
          <cell r="O650">
            <v>3.2237828890918801E-3</v>
          </cell>
        </row>
        <row r="651">
          <cell r="A651" t="str">
            <v>T_B_u-BEVELC-S3</v>
          </cell>
          <cell r="B651" t="str">
            <v>VAR_cap</v>
          </cell>
          <cell r="C651" t="str">
            <v>-</v>
          </cell>
          <cell r="D651">
            <v>1.61222771710704E-5</v>
          </cell>
          <cell r="E651">
            <v>2.9279037245796384E-5</v>
          </cell>
          <cell r="F651">
            <v>3.2673246486640557E-5</v>
          </cell>
          <cell r="G651">
            <v>3.7557301574850841E-3</v>
          </cell>
          <cell r="H651">
            <v>3.8603088095366502E-3</v>
          </cell>
          <cell r="I651">
            <v>3.5719016243989802E-3</v>
          </cell>
          <cell r="J651">
            <v>3.6964250441945401E-3</v>
          </cell>
          <cell r="K651">
            <v>3.8209611497757902E-3</v>
          </cell>
          <cell r="L651">
            <v>3.9281360523005897E-3</v>
          </cell>
          <cell r="M651">
            <v>4.0399802366499499E-3</v>
          </cell>
          <cell r="N651">
            <v>4.1634109512735003E-3</v>
          </cell>
          <cell r="O651">
            <v>4.3057266501800896E-3</v>
          </cell>
        </row>
        <row r="652">
          <cell r="A652" t="str">
            <v>D-T-ELC-Bus_u_S2</v>
          </cell>
          <cell r="B652" t="str">
            <v>VAR_fout</v>
          </cell>
          <cell r="C652" t="str">
            <v>T-ELC-Bus_u_BatSTGin_S2</v>
          </cell>
          <cell r="D652">
            <v>1.0378088411847786E-3</v>
          </cell>
          <cell r="E652">
            <v>1.8455573418040909E-3</v>
          </cell>
          <cell r="F652">
            <v>2.5752170838488626E-3</v>
          </cell>
          <cell r="G652">
            <v>0.12295199427319482</v>
          </cell>
          <cell r="H652">
            <v>0.12242584435378583</v>
          </cell>
          <cell r="I652">
            <v>0.12627847916122553</v>
          </cell>
          <cell r="J652">
            <v>0.12545283367758142</v>
          </cell>
          <cell r="K652">
            <v>0.12105900406684481</v>
          </cell>
          <cell r="L652">
            <v>0.12260213439042605</v>
          </cell>
          <cell r="M652">
            <v>0.12513522605917907</v>
          </cell>
          <cell r="N652">
            <v>0.12889652040472654</v>
          </cell>
          <cell r="O652">
            <v>0.1335201529827722</v>
          </cell>
        </row>
        <row r="653">
          <cell r="A653" t="str">
            <v>D-T-ELC-Bus_u_S2</v>
          </cell>
          <cell r="B653" t="str">
            <v>VAR_fin</v>
          </cell>
          <cell r="C653" t="str">
            <v>TELC</v>
          </cell>
          <cell r="D653">
            <v>1.0378088411847786E-3</v>
          </cell>
          <cell r="E653">
            <v>1.8455573418040909E-3</v>
          </cell>
          <cell r="F653">
            <v>2.5752170838488626E-3</v>
          </cell>
          <cell r="G653">
            <v>0.12295199427319482</v>
          </cell>
          <cell r="H653">
            <v>0.12242584435378583</v>
          </cell>
          <cell r="I653">
            <v>0.12627847916122553</v>
          </cell>
          <cell r="J653">
            <v>0.12545283367758142</v>
          </cell>
          <cell r="K653">
            <v>0.12105900406684481</v>
          </cell>
          <cell r="L653">
            <v>0.12260213439042605</v>
          </cell>
          <cell r="M653">
            <v>0.12513522605917907</v>
          </cell>
          <cell r="N653">
            <v>0.12889652040472654</v>
          </cell>
          <cell r="O653">
            <v>0.1335201529827722</v>
          </cell>
        </row>
        <row r="654">
          <cell r="A654" t="str">
            <v>D-T-ELC-Bus_u_S2</v>
          </cell>
          <cell r="B654" t="str">
            <v>VAR_ncap</v>
          </cell>
          <cell r="C654" t="str">
            <v>-</v>
          </cell>
          <cell r="D654">
            <v>1.18107553368719E-4</v>
          </cell>
          <cell r="E654">
            <v>9.0578703201452904E-5</v>
          </cell>
          <cell r="F654">
            <v>1.1585084651678E-4</v>
          </cell>
          <cell r="G654">
            <v>1.27152603473194E-2</v>
          </cell>
          <cell r="H654">
            <v>1.66603815347174E-4</v>
          </cell>
          <cell r="I654">
            <v>1.0510982667900201E-2</v>
          </cell>
          <cell r="J654">
            <v>2.66364562735484E-3</v>
          </cell>
          <cell r="K654">
            <v>6.5420956005103302E-3</v>
          </cell>
          <cell r="L654">
            <v>5.2192697666109504E-3</v>
          </cell>
          <cell r="M654">
            <v>4.6568640825730596E-3</v>
          </cell>
          <cell r="N654">
            <v>8.0435098207463206E-3</v>
          </cell>
          <cell r="O654">
            <v>2.9294057880539502E-3</v>
          </cell>
        </row>
        <row r="655">
          <cell r="A655" t="str">
            <v>D-T-ELC-Bus_u_S2</v>
          </cell>
          <cell r="B655" t="str">
            <v>VAR_cap</v>
          </cell>
          <cell r="C655" t="str">
            <v>-</v>
          </cell>
          <cell r="D655">
            <v>1.18107553368719E-4</v>
          </cell>
          <cell r="E655">
            <v>2.0868625657017201E-4</v>
          </cell>
          <cell r="F655">
            <v>3.2453710308695202E-4</v>
          </cell>
          <cell r="G655">
            <v>1.29961075465936E-2</v>
          </cell>
          <cell r="H655">
            <v>1.29412196254699E-2</v>
          </cell>
          <cell r="I655">
            <v>1.33477522203538E-2</v>
          </cell>
          <cell r="J655">
            <v>1.3261014205497201E-2</v>
          </cell>
          <cell r="K655">
            <v>1.2796263869905899E-2</v>
          </cell>
          <cell r="L655">
            <v>1.2959501561438901E-2</v>
          </cell>
          <cell r="M655">
            <v>1.32279359615326E-2</v>
          </cell>
          <cell r="N655">
            <v>1.36248210023999E-2</v>
          </cell>
          <cell r="O655">
            <v>1.41156601054251E-2</v>
          </cell>
        </row>
        <row r="656">
          <cell r="A656" t="str">
            <v>T-Plg-DSL-mix_S2</v>
          </cell>
          <cell r="B656" t="str">
            <v>VAR_fout</v>
          </cell>
          <cell r="C656" t="str">
            <v>CO2_T</v>
          </cell>
          <cell r="D656">
            <v>3.2544534982907001E-4</v>
          </cell>
          <cell r="E656">
            <v>2.1958216725535398E-2</v>
          </cell>
          <cell r="F656">
            <v>7.2158738197503292E-2</v>
          </cell>
          <cell r="G656">
            <v>0.17392837907765329</v>
          </cell>
          <cell r="H656">
            <v>0.13490829736793797</v>
          </cell>
          <cell r="I656">
            <v>6.4478489335968087E-2</v>
          </cell>
          <cell r="J656">
            <v>0.2409225036813504</v>
          </cell>
          <cell r="K656">
            <v>0.1314981786985045</v>
          </cell>
          <cell r="L656">
            <v>9.02632209089997E-2</v>
          </cell>
          <cell r="M656">
            <v>1.129283486220552E-2</v>
          </cell>
          <cell r="N656">
            <v>9.7528200591591591E-3</v>
          </cell>
          <cell r="O656">
            <v>6.0656208606976198E-3</v>
          </cell>
        </row>
        <row r="657">
          <cell r="A657" t="str">
            <v>T-Plg-DSL-mix_S2</v>
          </cell>
          <cell r="B657" t="str">
            <v>VAR_fout</v>
          </cell>
          <cell r="C657" t="str">
            <v>T-PEVmix-ELC_DSL_S2</v>
          </cell>
          <cell r="D657">
            <v>2.6440727872490182E-6</v>
          </cell>
          <cell r="E657">
            <v>1.7839899488807562E-4</v>
          </cell>
          <cell r="F657">
            <v>5.8625190413829308E-4</v>
          </cell>
          <cell r="G657">
            <v>1.4130768631080213E-3</v>
          </cell>
          <cell r="H657">
            <v>1.0960591633342217E-3</v>
          </cell>
          <cell r="I657">
            <v>5.4503445963175389E-4</v>
          </cell>
          <cell r="J657">
            <v>2.1740291273721116E-3</v>
          </cell>
          <cell r="K657">
            <v>1.2495114049349998E-3</v>
          </cell>
          <cell r="L657">
            <v>8.956853491647516E-4</v>
          </cell>
          <cell r="M657">
            <v>1.1840593367373686E-4</v>
          </cell>
          <cell r="N657">
            <v>1.0526403336493029E-4</v>
          </cell>
          <cell r="O657">
            <v>6.9159714774217631E-5</v>
          </cell>
        </row>
        <row r="658">
          <cell r="A658" t="str">
            <v>T-Plg-DSL-mix_S2</v>
          </cell>
          <cell r="B658" t="str">
            <v>VAR_fin</v>
          </cell>
          <cell r="C658" t="str">
            <v>TDSL</v>
          </cell>
          <cell r="D658">
            <v>4.439909274612138E-6</v>
          </cell>
          <cell r="E658">
            <v>2.9956639461848993E-4</v>
          </cell>
          <cell r="F658">
            <v>9.844302619031835E-4</v>
          </cell>
          <cell r="G658">
            <v>2.3728291825055006E-3</v>
          </cell>
          <cell r="H658">
            <v>1.8404951891942416E-3</v>
          </cell>
          <cell r="I658">
            <v>8.7965196911279756E-4</v>
          </cell>
          <cell r="J658">
            <v>3.286800868776953E-3</v>
          </cell>
          <cell r="K658">
            <v>1.7939724242633595E-3</v>
          </cell>
          <cell r="L658">
            <v>1.2314218405047703E-3</v>
          </cell>
          <cell r="M658">
            <v>1.5406323140798776E-4</v>
          </cell>
          <cell r="N658">
            <v>1.3305347966110717E-4</v>
          </cell>
          <cell r="O658">
            <v>8.2750625657539156E-5</v>
          </cell>
        </row>
        <row r="659">
          <cell r="A659" t="str">
            <v>T_B_u-BEVELC-S4</v>
          </cell>
          <cell r="B659" t="str">
            <v>VAR_fout</v>
          </cell>
          <cell r="C659" t="str">
            <v>TPBSu</v>
          </cell>
          <cell r="D659">
            <v>8.6326364268980607E-6</v>
          </cell>
          <cell r="E659">
            <v>5.7739182142558794E-6</v>
          </cell>
          <cell r="F659">
            <v>1.7188654558038236E-5</v>
          </cell>
          <cell r="G659">
            <v>1.5514567495257131E-3</v>
          </cell>
          <cell r="H659">
            <v>5.5117264427489929E-5</v>
          </cell>
          <cell r="I659">
            <v>5.3016034693065115E-6</v>
          </cell>
          <cell r="J659">
            <v>5.5151054275475266E-6</v>
          </cell>
          <cell r="K659">
            <v>1.6756132777668624E-5</v>
          </cell>
          <cell r="L659">
            <v>1.1164543874317195E-5</v>
          </cell>
          <cell r="M659">
            <v>1.4043100482823914E-5</v>
          </cell>
          <cell r="N659">
            <v>1.7549249917420232E-5</v>
          </cell>
          <cell r="O659">
            <v>2.9632805900179497E-5</v>
          </cell>
        </row>
        <row r="660">
          <cell r="A660" t="str">
            <v>T_B_u-BEVELC-S4</v>
          </cell>
          <cell r="B660" t="str">
            <v>VAR_fin</v>
          </cell>
          <cell r="C660" t="str">
            <v>T-ELC-Bus_u_BatSTGout_S4</v>
          </cell>
          <cell r="D660">
            <v>7.0766793946909877E-5</v>
          </cell>
          <cell r="E660">
            <v>4.6082778983899606E-5</v>
          </cell>
          <cell r="F660">
            <v>1.3436499425835858E-4</v>
          </cell>
          <cell r="G660">
            <v>1.0760165746389378E-2</v>
          </cell>
          <cell r="H660">
            <v>3.7958026591296842E-4</v>
          </cell>
          <cell r="I660">
            <v>3.3561869075207842E-5</v>
          </cell>
          <cell r="J660">
            <v>3.3252701055595323E-5</v>
          </cell>
          <cell r="K660">
            <v>9.6967413407744068E-5</v>
          </cell>
          <cell r="L660">
            <v>6.3624282482516734E-5</v>
          </cell>
          <cell r="M660">
            <v>8.0028544122157487E-5</v>
          </cell>
          <cell r="N660">
            <v>1.000093193839068E-4</v>
          </cell>
          <cell r="O660">
            <v>1.6887084994844125E-4</v>
          </cell>
        </row>
        <row r="661">
          <cell r="A661" t="str">
            <v>T_B_u-BEVELC-S4</v>
          </cell>
          <cell r="B661" t="str">
            <v>VAR_ncap</v>
          </cell>
          <cell r="C661" t="str">
            <v>-</v>
          </cell>
          <cell r="E661">
            <v>8.0231957564347496E-8</v>
          </cell>
          <cell r="F661">
            <v>1.3259170176447299E-7</v>
          </cell>
          <cell r="G661">
            <v>1.6965946066689001E-4</v>
          </cell>
          <cell r="H661">
            <v>2.5877247282152201E-7</v>
          </cell>
          <cell r="I661">
            <v>1.3328123965572299E-7</v>
          </cell>
          <cell r="J661">
            <v>1.5812182477124501E-7</v>
          </cell>
          <cell r="K661">
            <v>2.29139796337941E-7</v>
          </cell>
          <cell r="L661">
            <v>2.0970034807709601E-7</v>
          </cell>
          <cell r="M661">
            <v>2.7711273304828801E-7</v>
          </cell>
          <cell r="N661">
            <v>2.8084074410001799E-7</v>
          </cell>
          <cell r="O661">
            <v>4.1553752271249101E-7</v>
          </cell>
        </row>
        <row r="662">
          <cell r="A662" t="str">
            <v>T_B_u-BEVELC-S4</v>
          </cell>
          <cell r="B662" t="str">
            <v>VAR_cap</v>
          </cell>
          <cell r="C662" t="str">
            <v>-</v>
          </cell>
          <cell r="D662">
            <v>3.400630677071265E-7</v>
          </cell>
          <cell r="E662">
            <v>2.8118654474411649E-7</v>
          </cell>
          <cell r="F662">
            <v>3.8040607347498606E-7</v>
          </cell>
          <cell r="G662">
            <v>1.6980663707268467E-4</v>
          </cell>
          <cell r="H662">
            <v>4.4257326498564702E-5</v>
          </cell>
          <cell r="I662">
            <v>1.9218833639609503E-7</v>
          </cell>
          <cell r="J662">
            <v>2.1268937578671501E-7</v>
          </cell>
          <cell r="K662">
            <v>3.3585033926654898E-7</v>
          </cell>
          <cell r="L662">
            <v>2.7732444340013997E-7</v>
          </cell>
          <cell r="M662">
            <v>3.3149527120926099E-7</v>
          </cell>
          <cell r="N662">
            <v>3.8463291083334902E-7</v>
          </cell>
          <cell r="O662">
            <v>6.0506650343822496E-7</v>
          </cell>
        </row>
        <row r="663">
          <cell r="A663" t="str">
            <v>D-TBDS1</v>
          </cell>
          <cell r="B663" t="str">
            <v>VAR_fout</v>
          </cell>
          <cell r="C663" t="str">
            <v>TDSL</v>
          </cell>
          <cell r="D663">
            <v>2.9713223532873543</v>
          </cell>
          <cell r="E663">
            <v>2.9709359564012319</v>
          </cell>
          <cell r="F663">
            <v>4.4333147095275667</v>
          </cell>
          <cell r="G663">
            <v>3.1322585761756145</v>
          </cell>
          <cell r="H663">
            <v>2.9718162491302587</v>
          </cell>
          <cell r="I663">
            <v>2.9710215635962607</v>
          </cell>
          <cell r="J663">
            <v>2.9712675262213937</v>
          </cell>
          <cell r="K663">
            <v>4.909159656768348</v>
          </cell>
          <cell r="L663">
            <v>2.9745926475629636</v>
          </cell>
          <cell r="M663">
            <v>2.9768003704308161</v>
          </cell>
          <cell r="N663">
            <v>2.8947803971559183</v>
          </cell>
          <cell r="O663">
            <v>2.7675659903223808</v>
          </cell>
        </row>
        <row r="664">
          <cell r="A664" t="str">
            <v>D-TBDS1</v>
          </cell>
          <cell r="B664" t="str">
            <v>VAR_fout</v>
          </cell>
          <cell r="C664" t="str">
            <v>TKER</v>
          </cell>
          <cell r="D664">
            <v>3.9856209762403303E-4</v>
          </cell>
          <cell r="E664">
            <v>7.5012117595722202E-6</v>
          </cell>
          <cell r="F664">
            <v>4.9306122533093104E-4</v>
          </cell>
          <cell r="G664">
            <v>2.6758075759700801E-2</v>
          </cell>
          <cell r="H664">
            <v>9.3911529498709402E-4</v>
          </cell>
          <cell r="I664">
            <v>1.3057493537212901E-4</v>
          </cell>
          <cell r="J664">
            <v>3.38240769714296E-4</v>
          </cell>
          <cell r="K664">
            <v>1.6907781833867701</v>
          </cell>
          <cell r="L664">
            <v>1.5095821703739101</v>
          </cell>
          <cell r="M664">
            <v>1.34788235216506</v>
          </cell>
          <cell r="N664">
            <v>1.2035485374759101</v>
          </cell>
          <cell r="O664">
            <v>1.0745228119475501</v>
          </cell>
        </row>
        <row r="665">
          <cell r="A665" t="str">
            <v>D-TBDS1</v>
          </cell>
          <cell r="B665" t="str">
            <v>VAR_fin</v>
          </cell>
          <cell r="C665" t="str">
            <v>BDS</v>
          </cell>
          <cell r="D665">
            <v>3.0160449338853588</v>
          </cell>
          <cell r="E665">
            <v>3.0152557343258866</v>
          </cell>
          <cell r="F665">
            <v>4.4999393507289867</v>
          </cell>
          <cell r="G665">
            <v>3.2061332604010291</v>
          </cell>
          <cell r="H665">
            <v>3.017094907359982</v>
          </cell>
          <cell r="I665">
            <v>3.0154676058644467</v>
          </cell>
          <cell r="J665">
            <v>3.0159281595319758</v>
          </cell>
          <cell r="K665">
            <v>6.6983776111035578</v>
          </cell>
          <cell r="L665">
            <v>4.5510576214949143</v>
          </cell>
          <cell r="M665">
            <v>4.3891865977075062</v>
          </cell>
          <cell r="N665">
            <v>4.15945667417569</v>
          </cell>
          <cell r="O665">
            <v>3.8993946098103445</v>
          </cell>
        </row>
        <row r="666">
          <cell r="A666" t="str">
            <v>D-T-ELC-Bus_u_S3</v>
          </cell>
          <cell r="B666" t="str">
            <v>VAR_fout</v>
          </cell>
          <cell r="C666" t="str">
            <v>T-ELC-Bus_u_BatSTGin_S3</v>
          </cell>
          <cell r="D666">
            <v>3.3655975720010504E-3</v>
          </cell>
          <cell r="E666">
            <v>8.379161762799377E-3</v>
          </cell>
          <cell r="F666">
            <v>9.2978020840247238E-3</v>
          </cell>
          <cell r="G666">
            <v>0.80650886572552849</v>
          </cell>
          <cell r="H666">
            <v>0.82847521980436312</v>
          </cell>
          <cell r="I666">
            <v>0.80385647627799173</v>
          </cell>
          <cell r="J666">
            <v>0.80808462269128511</v>
          </cell>
          <cell r="K666">
            <v>0.78579216074588509</v>
          </cell>
          <cell r="L666">
            <v>0.79668942618050242</v>
          </cell>
          <cell r="M666">
            <v>0.81739174290862671</v>
          </cell>
          <cell r="N666">
            <v>0.84235179902373414</v>
          </cell>
          <cell r="O666">
            <v>0.87120341188038275</v>
          </cell>
        </row>
        <row r="667">
          <cell r="A667" t="str">
            <v>D-T-ELC-Bus_u_S3</v>
          </cell>
          <cell r="B667" t="str">
            <v>VAR_fin</v>
          </cell>
          <cell r="C667" t="str">
            <v>TELC</v>
          </cell>
          <cell r="D667">
            <v>3.3655975720010504E-3</v>
          </cell>
          <cell r="E667">
            <v>8.379161762799377E-3</v>
          </cell>
          <cell r="F667">
            <v>9.2978020840247238E-3</v>
          </cell>
          <cell r="G667">
            <v>0.80650886572552849</v>
          </cell>
          <cell r="H667">
            <v>0.82847521980436312</v>
          </cell>
          <cell r="I667">
            <v>0.80385647627799173</v>
          </cell>
          <cell r="J667">
            <v>0.80808462269128511</v>
          </cell>
          <cell r="K667">
            <v>0.78579216074588509</v>
          </cell>
          <cell r="L667">
            <v>0.79668942618050242</v>
          </cell>
          <cell r="M667">
            <v>0.81739174290862671</v>
          </cell>
          <cell r="N667">
            <v>0.84235179902373414</v>
          </cell>
          <cell r="O667">
            <v>0.87120341188038275</v>
          </cell>
        </row>
        <row r="668">
          <cell r="A668" t="str">
            <v>D-T-ELC-Bus_u_S3</v>
          </cell>
          <cell r="B668" t="str">
            <v>VAR_ncap</v>
          </cell>
          <cell r="C668" t="str">
            <v>-</v>
          </cell>
          <cell r="D668">
            <v>3.5629291081700902E-4</v>
          </cell>
          <cell r="E668">
            <v>5.2996302488955596E-4</v>
          </cell>
          <cell r="F668">
            <v>1.00313955643576E-4</v>
          </cell>
          <cell r="G668">
            <v>8.4672865364292305E-2</v>
          </cell>
          <cell r="H668">
            <v>2.3287304157605101E-2</v>
          </cell>
          <cell r="I668">
            <v>6.1679805027079898E-2</v>
          </cell>
          <cell r="J668">
            <v>2.9265653444724E-2</v>
          </cell>
          <cell r="K668">
            <v>5.3792141047564503E-2</v>
          </cell>
          <cell r="L668">
            <v>2.5920781333017999E-2</v>
          </cell>
          <cell r="M668">
            <v>6.6719276110477205E-2</v>
          </cell>
          <cell r="N668">
            <v>2.23170001445087E-2</v>
          </cell>
          <cell r="O668">
            <v>6.9769136392146602E-2</v>
          </cell>
        </row>
        <row r="669">
          <cell r="A669" t="str">
            <v>D-T-ELC-Bus_u_S3</v>
          </cell>
          <cell r="B669" t="str">
            <v>VAR_cap</v>
          </cell>
          <cell r="C669" t="str">
            <v>-</v>
          </cell>
          <cell r="D669">
            <v>3.5629291081700902E-4</v>
          </cell>
          <cell r="E669">
            <v>8.8625593570656504E-4</v>
          </cell>
          <cell r="F669">
            <v>9.8656989135014091E-4</v>
          </cell>
          <cell r="G669">
            <v>8.5247443446174201E-2</v>
          </cell>
          <cell r="H669">
            <v>8.7569429937533999E-2</v>
          </cell>
          <cell r="I669">
            <v>8.4967109184685002E-2</v>
          </cell>
          <cell r="J669">
            <v>8.5414178960114898E-2</v>
          </cell>
          <cell r="K669">
            <v>8.3057794492288603E-2</v>
          </cell>
          <cell r="L669">
            <v>8.4209709374851296E-2</v>
          </cell>
          <cell r="M669">
            <v>8.63978699409131E-2</v>
          </cell>
          <cell r="N669">
            <v>8.9036276254985905E-2</v>
          </cell>
          <cell r="O669">
            <v>9.2086136536655303E-2</v>
          </cell>
        </row>
        <row r="670">
          <cell r="A670" t="str">
            <v>T-Plg-DSL-mix_S3</v>
          </cell>
          <cell r="B670" t="str">
            <v>VAR_fout</v>
          </cell>
          <cell r="C670" t="str">
            <v>CO2_T</v>
          </cell>
          <cell r="D670">
            <v>6.8781009514050197E-3</v>
          </cell>
          <cell r="E670">
            <v>52.841572436305498</v>
          </cell>
          <cell r="F670">
            <v>105.4079936205726</v>
          </cell>
          <cell r="G670">
            <v>515.87599914461907</v>
          </cell>
          <cell r="H670">
            <v>698.08038941690802</v>
          </cell>
          <cell r="I670">
            <v>398.18884813368993</v>
          </cell>
          <cell r="J670">
            <v>331.07636402437322</v>
          </cell>
          <cell r="K670">
            <v>71.56409218559125</v>
          </cell>
          <cell r="L670">
            <v>45.96146056457853</v>
          </cell>
          <cell r="M670">
            <v>1.4227794693421669E-2</v>
          </cell>
          <cell r="N670">
            <v>1.1918681341881E-2</v>
          </cell>
          <cell r="O670">
            <v>6.5182256292938504E-3</v>
          </cell>
        </row>
        <row r="671">
          <cell r="A671" t="str">
            <v>T-Plg-DSL-mix_S3</v>
          </cell>
          <cell r="B671" t="str">
            <v>VAR_fout</v>
          </cell>
          <cell r="C671" t="str">
            <v>T-PEVmix-ELC_DSL_S3</v>
          </cell>
          <cell r="D671">
            <v>5.1945419260686476E-5</v>
          </cell>
          <cell r="E671">
            <v>0.3990749269298115</v>
          </cell>
          <cell r="F671">
            <v>0.79607183156128458</v>
          </cell>
          <cell r="G671">
            <v>3.8960456165765804</v>
          </cell>
          <cell r="H671">
            <v>5.2721061761265924</v>
          </cell>
          <cell r="I671">
            <v>3.1850263433553163</v>
          </cell>
          <cell r="J671">
            <v>2.7960575383260635</v>
          </cell>
          <cell r="K671">
            <v>0.64062890635033032</v>
          </cell>
          <cell r="L671">
            <v>0.43471439019356301</v>
          </cell>
          <cell r="M671">
            <v>1.3887303068967535E-4</v>
          </cell>
          <cell r="N671">
            <v>1.1977824086320177E-4</v>
          </cell>
          <cell r="O671">
            <v>6.9189509331028855E-5</v>
          </cell>
        </row>
        <row r="672">
          <cell r="A672" t="str">
            <v>T-Plg-DSL-mix_S3</v>
          </cell>
          <cell r="B672" t="str">
            <v>VAR_fin</v>
          </cell>
          <cell r="C672" t="str">
            <v>TDSL</v>
          </cell>
          <cell r="D672">
            <v>9.3834937945498189E-5</v>
          </cell>
          <cell r="E672">
            <v>0.72089457621153419</v>
          </cell>
          <cell r="F672">
            <v>1.438035383636735</v>
          </cell>
          <cell r="G672">
            <v>7.037871748221268</v>
          </cell>
          <cell r="H672">
            <v>9.5236069497531801</v>
          </cell>
          <cell r="I672">
            <v>5.4323171641703984</v>
          </cell>
          <cell r="J672">
            <v>4.5167307506735668</v>
          </cell>
          <cell r="K672">
            <v>0.97631776515131341</v>
          </cell>
          <cell r="L672">
            <v>0.62703220415523209</v>
          </cell>
          <cell r="M672">
            <v>1.9410361109715773E-4</v>
          </cell>
          <cell r="N672">
            <v>1.6260138256317885E-4</v>
          </cell>
          <cell r="O672">
            <v>8.8925315542890177E-5</v>
          </cell>
        </row>
        <row r="673">
          <cell r="A673" t="str">
            <v>D-T-ELC-Bus_u_S4</v>
          </cell>
          <cell r="B673" t="str">
            <v>VAR_fout</v>
          </cell>
          <cell r="C673" t="str">
            <v>T-ELC-Bus_u_BatSTGin_S4</v>
          </cell>
          <cell r="D673">
            <v>9.1922024952434519E-5</v>
          </cell>
          <cell r="E673">
            <v>9.8017594439661659E-5</v>
          </cell>
          <cell r="F673">
            <v>1.627481491542373E-4</v>
          </cell>
          <cell r="G673">
            <v>1.0821852918604586E-2</v>
          </cell>
          <cell r="H673">
            <v>2.8348189257344824E-3</v>
          </cell>
          <cell r="I673">
            <v>1.1887024419691318E-4</v>
          </cell>
          <cell r="J673">
            <v>1.2325788782555745E-4</v>
          </cell>
          <cell r="K673">
            <v>2.9288417001318564E-4</v>
          </cell>
          <cell r="L673">
            <v>2.0672152681028427E-4</v>
          </cell>
          <cell r="M673">
            <v>2.7686580233193131E-4</v>
          </cell>
          <cell r="N673">
            <v>2.9690688094954068E-4</v>
          </cell>
          <cell r="O673">
            <v>5.204251199076702E-4</v>
          </cell>
        </row>
        <row r="674">
          <cell r="A674" t="str">
            <v>D-T-ELC-Bus_u_S4</v>
          </cell>
          <cell r="B674" t="str">
            <v>VAR_fin</v>
          </cell>
          <cell r="C674" t="str">
            <v>TELC</v>
          </cell>
          <cell r="D674">
            <v>9.1922024952434519E-5</v>
          </cell>
          <cell r="E674">
            <v>9.8017594439661659E-5</v>
          </cell>
          <cell r="F674">
            <v>1.627481491542373E-4</v>
          </cell>
          <cell r="G674">
            <v>1.0821852918604586E-2</v>
          </cell>
          <cell r="H674">
            <v>2.8348189257344824E-3</v>
          </cell>
          <cell r="I674">
            <v>1.1887024419691318E-4</v>
          </cell>
          <cell r="J674">
            <v>1.2325788782555745E-4</v>
          </cell>
          <cell r="K674">
            <v>2.9288417001318564E-4</v>
          </cell>
          <cell r="L674">
            <v>2.0672152681028427E-4</v>
          </cell>
          <cell r="M674">
            <v>2.7686580233193131E-4</v>
          </cell>
          <cell r="N674">
            <v>2.9690688094954068E-4</v>
          </cell>
          <cell r="O674">
            <v>5.204251199076702E-4</v>
          </cell>
        </row>
        <row r="675">
          <cell r="A675" t="str">
            <v>D-T-ELC-Bus_u_S4</v>
          </cell>
          <cell r="B675" t="str">
            <v>VAR_ncap</v>
          </cell>
          <cell r="C675" t="str">
            <v>-</v>
          </cell>
          <cell r="D675">
            <v>3.0706162223358499E-5</v>
          </cell>
          <cell r="E675">
            <v>2.7298371360739101E-5</v>
          </cell>
          <cell r="F675">
            <v>3.8728702443000203E-5</v>
          </cell>
          <cell r="G675">
            <v>1.1028547869360501E-3</v>
          </cell>
          <cell r="H675">
            <v>2.24307461006115E-5</v>
          </cell>
          <cell r="I675">
            <v>2.09022652434988E-5</v>
          </cell>
          <cell r="J675">
            <v>2.50386363533806E-5</v>
          </cell>
          <cell r="K675">
            <v>2.8885576962962099E-5</v>
          </cell>
          <cell r="L675">
            <v>3.4158011629952698E-5</v>
          </cell>
          <cell r="M675">
            <v>3.7300047709472703E-5</v>
          </cell>
          <cell r="N675">
            <v>4.20021045570699E-5</v>
          </cell>
          <cell r="O675">
            <v>5.8968522731377601E-5</v>
          </cell>
        </row>
        <row r="676">
          <cell r="A676" t="str">
            <v>D-T-ELC-Bus_u_S4</v>
          </cell>
          <cell r="B676" t="str">
            <v>VAR_cap</v>
          </cell>
          <cell r="C676" t="str">
            <v>-</v>
          </cell>
          <cell r="D676">
            <v>3.0706162223358499E-5</v>
          </cell>
          <cell r="E676">
            <v>5.8004533584097698E-5</v>
          </cell>
          <cell r="F676">
            <v>9.6733236027097901E-5</v>
          </cell>
          <cell r="G676">
            <v>1.14419728705028E-3</v>
          </cell>
          <cell r="H676">
            <v>3.0843905789660101E-4</v>
          </cell>
          <cell r="I676">
            <v>3.9065632344770201E-5</v>
          </cell>
          <cell r="J676">
            <v>3.5876690724584002E-5</v>
          </cell>
          <cell r="K676">
            <v>4.5783222075056198E-5</v>
          </cell>
          <cell r="L676">
            <v>5.5293494586864797E-5</v>
          </cell>
          <cell r="M676">
            <v>4.6158399104702297E-5</v>
          </cell>
          <cell r="N676">
            <v>6.74775264921468E-5</v>
          </cell>
          <cell r="O676">
            <v>8.7314182085570605E-5</v>
          </cell>
        </row>
        <row r="677">
          <cell r="A677" t="str">
            <v>T_C-FC-H2O-S1</v>
          </cell>
          <cell r="B677" t="str">
            <v>VAR_fout</v>
          </cell>
          <cell r="C677" t="str">
            <v>TPCAR</v>
          </cell>
          <cell r="E677">
            <v>9.9439782263564988E-6</v>
          </cell>
          <cell r="F677">
            <v>1.2752518600566373E-5</v>
          </cell>
          <cell r="H677">
            <v>5.4662964984473095E-8</v>
          </cell>
          <cell r="I677">
            <v>2.1199626337821291E-7</v>
          </cell>
          <cell r="J677">
            <v>3.2535333605684498E-8</v>
          </cell>
          <cell r="K677">
            <v>2.0279834838234102E-8</v>
          </cell>
          <cell r="O677">
            <v>9.0899448979536639E-7</v>
          </cell>
        </row>
        <row r="678">
          <cell r="A678" t="str">
            <v>T_C-FC-H2O-S1</v>
          </cell>
          <cell r="B678" t="str">
            <v>VAR_fin</v>
          </cell>
          <cell r="C678" t="str">
            <v>TH2O</v>
          </cell>
          <cell r="E678">
            <v>9.0682594441145094E-6</v>
          </cell>
          <cell r="F678">
            <v>1.1629465049442681E-5</v>
          </cell>
          <cell r="H678">
            <v>4.6861796707308531E-8</v>
          </cell>
          <cell r="I678">
            <v>1.7146613406063019E-7</v>
          </cell>
          <cell r="J678">
            <v>2.4723208278595419E-8</v>
          </cell>
          <cell r="K678">
            <v>1.4531338956166381E-8</v>
          </cell>
          <cell r="O678">
            <v>5.7614112243576443E-7</v>
          </cell>
        </row>
        <row r="679">
          <cell r="A679" t="str">
            <v>T_C-FC-H2O-S1</v>
          </cell>
          <cell r="B679" t="str">
            <v>VAR_ncap</v>
          </cell>
          <cell r="C679" t="str">
            <v>-</v>
          </cell>
          <cell r="E679">
            <v>1.2287678002948099E-6</v>
          </cell>
          <cell r="F679">
            <v>5.6455825974433799E-7</v>
          </cell>
          <cell r="G679">
            <v>6.2138765423981898E-8</v>
          </cell>
          <cell r="H679">
            <v>8.2430530704891099E-8</v>
          </cell>
          <cell r="I679">
            <v>1.3217622878652601E-7</v>
          </cell>
          <cell r="J679">
            <v>9.7436565312730796E-8</v>
          </cell>
          <cell r="K679">
            <v>8.7056052677994803E-8</v>
          </cell>
          <cell r="L679">
            <v>6.4029523536426801E-8</v>
          </cell>
          <cell r="M679">
            <v>6.4431001895361305E-8</v>
          </cell>
          <cell r="N679">
            <v>4.5750140408798E-8</v>
          </cell>
          <cell r="O679">
            <v>1.8168949959803299E-7</v>
          </cell>
        </row>
        <row r="680">
          <cell r="A680" t="str">
            <v>T_C-FC-H2O-S1</v>
          </cell>
          <cell r="B680" t="str">
            <v>VAR_cap</v>
          </cell>
          <cell r="C680" t="str">
            <v>-</v>
          </cell>
          <cell r="E680">
            <v>1.2124090291263299E-6</v>
          </cell>
          <cell r="F680">
            <v>1.70005454418673E-6</v>
          </cell>
          <cell r="G680">
            <v>1.5755154620786991E-7</v>
          </cell>
          <cell r="H680">
            <v>2.0741354813488601E-7</v>
          </cell>
          <cell r="I680">
            <v>2.4306491134087198E-7</v>
          </cell>
          <cell r="J680">
            <v>2.1797897069802312E-7</v>
          </cell>
          <cell r="K680">
            <v>2.0766153053041218E-7</v>
          </cell>
          <cell r="L680">
            <v>1.7998203655008572E-7</v>
          </cell>
          <cell r="M680">
            <v>1.5495242081242518E-7</v>
          </cell>
          <cell r="N680">
            <v>1.107409684210936E-7</v>
          </cell>
          <cell r="O680">
            <v>2.9187064190219298E-7</v>
          </cell>
        </row>
        <row r="681">
          <cell r="A681" t="str">
            <v>T_B_c-ICEDSL-S1</v>
          </cell>
          <cell r="B681" t="str">
            <v>VAR_fout</v>
          </cell>
          <cell r="C681" t="str">
            <v>CO2_T</v>
          </cell>
          <cell r="D681">
            <v>8.3156760298649797</v>
          </cell>
          <cell r="E681">
            <v>22.645090867296929</v>
          </cell>
          <cell r="F681">
            <v>26.97193222983066</v>
          </cell>
          <cell r="G681">
            <v>0.31938542221128574</v>
          </cell>
          <cell r="J681">
            <v>5.9987345643688801E-5</v>
          </cell>
          <cell r="K681">
            <v>6.0137181748988401E-5</v>
          </cell>
        </row>
        <row r="682">
          <cell r="A682" t="str">
            <v>T_B_c-ICEDSL-S1</v>
          </cell>
          <cell r="B682" t="str">
            <v>VAR_fout</v>
          </cell>
          <cell r="C682" t="str">
            <v>TPBSc</v>
          </cell>
          <cell r="D682">
            <v>1.4058276271540869E-2</v>
          </cell>
          <cell r="E682">
            <v>3.9137188543076018E-2</v>
          </cell>
          <cell r="F682">
            <v>4.7131368933358911E-2</v>
          </cell>
          <cell r="G682">
            <v>5.5969200938382519E-4</v>
          </cell>
          <cell r="J682">
            <v>1.39707107502947E-7</v>
          </cell>
          <cell r="K682">
            <v>1.4005606724847801E-7</v>
          </cell>
        </row>
        <row r="683">
          <cell r="A683" t="str">
            <v>T_B_c-ICEDSL-S1</v>
          </cell>
          <cell r="B683" t="str">
            <v>VAR_fin</v>
          </cell>
          <cell r="C683" t="str">
            <v>TDSL</v>
          </cell>
          <cell r="D683">
            <v>0.11344714911139116</v>
          </cell>
          <cell r="E683">
            <v>0.30893711960841652</v>
          </cell>
          <cell r="F683">
            <v>0.36796633328554723</v>
          </cell>
          <cell r="G683">
            <v>4.3572363193899941E-3</v>
          </cell>
          <cell r="J683">
            <v>8.1838125025496341E-7</v>
          </cell>
          <cell r="K683">
            <v>8.2042539903121923E-7</v>
          </cell>
        </row>
        <row r="684">
          <cell r="A684" t="str">
            <v>T_B_c-ICEDSL-S1</v>
          </cell>
          <cell r="B684" t="str">
            <v>VAR_ncap</v>
          </cell>
          <cell r="C684" t="str">
            <v>-</v>
          </cell>
          <cell r="E684">
            <v>4.9171387001548897E-4</v>
          </cell>
          <cell r="F684">
            <v>1.74116283936509E-4</v>
          </cell>
          <cell r="G684">
            <v>2.9940323790918201E-7</v>
          </cell>
          <cell r="J684">
            <v>1.4521928632594699E-8</v>
          </cell>
        </row>
        <row r="685">
          <cell r="A685" t="str">
            <v>T_B_c-ICEDSL-S1</v>
          </cell>
          <cell r="B685" t="str">
            <v>VAR_cap</v>
          </cell>
          <cell r="C685" t="str">
            <v>-</v>
          </cell>
          <cell r="D685">
            <v>3.05805288461538E-4</v>
          </cell>
          <cell r="E685">
            <v>8.5106483155394995E-4</v>
          </cell>
          <cell r="F685">
            <v>1.025181115490459E-3</v>
          </cell>
          <cell r="G685">
            <v>1.5746479768057064E-5</v>
          </cell>
          <cell r="H685">
            <v>5.8779454136046599E-9</v>
          </cell>
          <cell r="I685">
            <v>1.0354364331268059E-9</v>
          </cell>
          <cell r="J685">
            <v>1.4521928632594699E-8</v>
          </cell>
          <cell r="K685">
            <v>1.4521928632594699E-8</v>
          </cell>
        </row>
        <row r="686">
          <cell r="A686" t="str">
            <v>T-Plg-DSL-mix_S4</v>
          </cell>
          <cell r="B686" t="str">
            <v>VAR_fout</v>
          </cell>
          <cell r="C686" t="str">
            <v>CO2_T</v>
          </cell>
          <cell r="D686">
            <v>0.42838295672558702</v>
          </cell>
          <cell r="E686">
            <v>1.301008244939259</v>
          </cell>
          <cell r="F686">
            <v>1.3103647869966708</v>
          </cell>
          <cell r="G686">
            <v>3.9217109371479251</v>
          </cell>
          <cell r="H686">
            <v>2.0578074224342</v>
          </cell>
          <cell r="I686">
            <v>0.87825019271641014</v>
          </cell>
          <cell r="J686">
            <v>0.56276175925809935</v>
          </cell>
          <cell r="K686">
            <v>0.22546660326431819</v>
          </cell>
          <cell r="L686">
            <v>22.132831301206934</v>
          </cell>
          <cell r="M686">
            <v>68.448215500020439</v>
          </cell>
          <cell r="N686">
            <v>62.438523161886543</v>
          </cell>
          <cell r="O686">
            <v>53.142288304140401</v>
          </cell>
        </row>
        <row r="687">
          <cell r="A687" t="str">
            <v>T-Plg-DSL-mix_S4</v>
          </cell>
          <cell r="B687" t="str">
            <v>VAR_fout</v>
          </cell>
          <cell r="C687" t="str">
            <v>T-PEVmix-ELC_DSL_S4</v>
          </cell>
          <cell r="D687">
            <v>3.079906739929807E-3</v>
          </cell>
          <cell r="E687">
            <v>9.3537429521489187E-3</v>
          </cell>
          <cell r="F687">
            <v>9.4210128481441394E-3</v>
          </cell>
          <cell r="G687">
            <v>2.8195575378867313E-2</v>
          </cell>
          <cell r="H687">
            <v>1.4794834505735464E-2</v>
          </cell>
          <cell r="I687">
            <v>6.6506053156796859E-3</v>
          </cell>
          <cell r="J687">
            <v>4.4836517943184521E-3</v>
          </cell>
          <cell r="K687">
            <v>1.8859995508925674E-3</v>
          </cell>
          <cell r="L687">
            <v>0.19679537324191229</v>
          </cell>
          <cell r="M687">
            <v>0.64330492951302942</v>
          </cell>
          <cell r="N687">
            <v>0.61837243662974628</v>
          </cell>
          <cell r="O687">
            <v>0.52636376711811317</v>
          </cell>
        </row>
        <row r="688">
          <cell r="A688" t="str">
            <v>T-Plg-DSL-mix_S4</v>
          </cell>
          <cell r="B688" t="str">
            <v>VAR_fin</v>
          </cell>
          <cell r="C688" t="str">
            <v>TDSL</v>
          </cell>
          <cell r="D688">
            <v>5.8442422472794941E-3</v>
          </cell>
          <cell r="E688">
            <v>1.7749089289757974E-2</v>
          </cell>
          <cell r="F688">
            <v>1.7876736521100545E-2</v>
          </cell>
          <cell r="G688">
            <v>5.3502195595469697E-2</v>
          </cell>
          <cell r="H688">
            <v>2.8073771110971413E-2</v>
          </cell>
          <cell r="I688">
            <v>1.1981585166663176E-2</v>
          </cell>
          <cell r="J688">
            <v>7.6775137688690227E-3</v>
          </cell>
          <cell r="K688">
            <v>3.0759427457615028E-3</v>
          </cell>
          <cell r="L688">
            <v>0.30194858528249552</v>
          </cell>
          <cell r="M688">
            <v>0.93380921555280194</v>
          </cell>
          <cell r="N688">
            <v>0.85182159838862981</v>
          </cell>
          <cell r="O688">
            <v>0.72499711192551675</v>
          </cell>
        </row>
        <row r="689">
          <cell r="A689" t="str">
            <v>T_C-FC-H2O-S2</v>
          </cell>
          <cell r="B689" t="str">
            <v>VAR_fout</v>
          </cell>
          <cell r="C689" t="str">
            <v>TPCAR</v>
          </cell>
          <cell r="D689">
            <v>7.2207158724264236E-5</v>
          </cell>
          <cell r="E689">
            <v>8.6992291710799528E-5</v>
          </cell>
          <cell r="F689">
            <v>8.5226659538786134E-5</v>
          </cell>
          <cell r="G689">
            <v>1.4186566076201749E-7</v>
          </cell>
          <cell r="H689">
            <v>1.5658600596850442E-7</v>
          </cell>
          <cell r="I689">
            <v>2.567901969466322E-7</v>
          </cell>
          <cell r="J689">
            <v>2.0440322968134511E-7</v>
          </cell>
          <cell r="K689">
            <v>1.4285545546413305E-7</v>
          </cell>
          <cell r="L689">
            <v>1.205394296979797E-7</v>
          </cell>
          <cell r="M689">
            <v>3.4934831083188096E-7</v>
          </cell>
          <cell r="N689">
            <v>1.8782487921875318E-7</v>
          </cell>
          <cell r="O689">
            <v>1.8028906532470778E-6</v>
          </cell>
        </row>
        <row r="690">
          <cell r="A690" t="str">
            <v>T_C-FC-H2O-S2</v>
          </cell>
          <cell r="B690" t="str">
            <v>VAR_fin</v>
          </cell>
          <cell r="C690" t="str">
            <v>TH2O</v>
          </cell>
          <cell r="D690">
            <v>8.0995566640475921E-5</v>
          </cell>
          <cell r="E690">
            <v>9.7580213443602376E-5</v>
          </cell>
          <cell r="F690">
            <v>9.5599684355108949E-5</v>
          </cell>
          <cell r="G690">
            <v>1.5913227695502609E-7</v>
          </cell>
          <cell r="H690">
            <v>1.6772788055202878E-7</v>
          </cell>
          <cell r="I690">
            <v>2.5486527418243005E-7</v>
          </cell>
          <cell r="J690">
            <v>1.9155444684377531E-7</v>
          </cell>
          <cell r="K690">
            <v>1.2769599177531401E-7</v>
          </cell>
          <cell r="L690">
            <v>1.0087014656059454E-7</v>
          </cell>
          <cell r="M690">
            <v>2.7120039440592428E-7</v>
          </cell>
          <cell r="N690">
            <v>1.4439045529073675E-7</v>
          </cell>
          <cell r="O690">
            <v>1.385972951743912E-6</v>
          </cell>
        </row>
        <row r="691">
          <cell r="A691" t="str">
            <v>T_C-FC-H2O-S2</v>
          </cell>
          <cell r="B691" t="str">
            <v>VAR_ncap</v>
          </cell>
          <cell r="C691" t="str">
            <v>-</v>
          </cell>
          <cell r="E691">
            <v>6.0875827130586204E-7</v>
          </cell>
          <cell r="F691">
            <v>2.9220042799216002E-7</v>
          </cell>
          <cell r="G691">
            <v>5.5103546595604302E-8</v>
          </cell>
          <cell r="H691">
            <v>6.5520440953972103E-8</v>
          </cell>
          <cell r="I691">
            <v>9.1304379710161098E-8</v>
          </cell>
          <cell r="J691">
            <v>8.3813431130982593E-8</v>
          </cell>
          <cell r="K691">
            <v>7.59118866568291E-8</v>
          </cell>
          <cell r="L691">
            <v>6.5234919545046695E-8</v>
          </cell>
          <cell r="M691">
            <v>7.6636681644298504E-8</v>
          </cell>
          <cell r="N691">
            <v>6.7278394684929094E-8</v>
          </cell>
          <cell r="O691">
            <v>1.6604164774874101E-7</v>
          </cell>
        </row>
        <row r="692">
          <cell r="A692" t="str">
            <v>T_C-FC-H2O-S2</v>
          </cell>
          <cell r="B692" t="str">
            <v>VAR_cap</v>
          </cell>
          <cell r="C692" t="str">
            <v>-</v>
          </cell>
          <cell r="D692">
            <v>6.3107905432479942E-6</v>
          </cell>
          <cell r="E692">
            <v>6.9339871139007299E-6</v>
          </cell>
          <cell r="F692">
            <v>7.1879168025120788E-6</v>
          </cell>
          <cell r="G692">
            <v>2.0498203069710555E-7</v>
          </cell>
          <cell r="H692">
            <v>1.9077342530133E-7</v>
          </cell>
          <cell r="I692">
            <v>1.8219492715513509E-7</v>
          </cell>
          <cell r="J692">
            <v>1.822209805978442E-7</v>
          </cell>
          <cell r="K692">
            <v>1.7603124874278452E-7</v>
          </cell>
          <cell r="L692">
            <v>1.7320613437430397E-7</v>
          </cell>
          <cell r="M692">
            <v>1.7549559790137831E-7</v>
          </cell>
          <cell r="N692">
            <v>1.6471208683396621E-7</v>
          </cell>
          <cell r="O692">
            <v>3.0995672407796799E-7</v>
          </cell>
        </row>
        <row r="693">
          <cell r="A693" t="str">
            <v>T_B_c-ICEDSL-S2</v>
          </cell>
          <cell r="B693" t="str">
            <v>VAR_fout</v>
          </cell>
          <cell r="C693" t="str">
            <v>CO2_T</v>
          </cell>
          <cell r="D693">
            <v>38.082186236610099</v>
          </cell>
          <cell r="E693">
            <v>29.285617760859505</v>
          </cell>
          <cell r="F693">
            <v>36.202133826932332</v>
          </cell>
        </row>
        <row r="694">
          <cell r="A694" t="str">
            <v>T_B_c-ICEDSL-S2</v>
          </cell>
          <cell r="B694" t="str">
            <v>VAR_fout</v>
          </cell>
          <cell r="C694" t="str">
            <v>TPBSc</v>
          </cell>
          <cell r="D694">
            <v>4.5441892184153079E-2</v>
          </cell>
          <cell r="E694">
            <v>3.5082867003383512E-2</v>
          </cell>
          <cell r="F694">
            <v>4.3339212435624892E-2</v>
          </cell>
        </row>
        <row r="695">
          <cell r="A695" t="str">
            <v>T_B_c-ICEDSL-S2</v>
          </cell>
          <cell r="B695" t="str">
            <v>VAR_fin</v>
          </cell>
          <cell r="C695" t="str">
            <v>TDSL</v>
          </cell>
          <cell r="D695">
            <v>0.51953869354174975</v>
          </cell>
          <cell r="E695">
            <v>0.39953093807448115</v>
          </cell>
          <cell r="F695">
            <v>0.4938899567112186</v>
          </cell>
        </row>
        <row r="696">
          <cell r="A696" t="str">
            <v>T_B_c-ICEDSL-S2</v>
          </cell>
          <cell r="B696" t="str">
            <v>VAR_ncap</v>
          </cell>
          <cell r="C696" t="str">
            <v>-</v>
          </cell>
          <cell r="E696">
            <v>2.9457207730307102E-7</v>
          </cell>
          <cell r="F696">
            <v>6.3471499476111205E-7</v>
          </cell>
        </row>
        <row r="697">
          <cell r="A697" t="str">
            <v>T_B_c-ICEDSL-S2</v>
          </cell>
          <cell r="B697" t="str">
            <v>VAR_cap</v>
          </cell>
          <cell r="C697" t="str">
            <v>-</v>
          </cell>
          <cell r="D697">
            <v>9.8784375000000001E-4</v>
          </cell>
          <cell r="E697">
            <v>9.4127296922646205E-4</v>
          </cell>
          <cell r="F697">
            <v>9.4191307605444817E-4</v>
          </cell>
          <cell r="G697">
            <v>3.6277610140087249E-8</v>
          </cell>
          <cell r="H697">
            <v>6.3344647956700585E-10</v>
          </cell>
        </row>
        <row r="698">
          <cell r="A698" t="str">
            <v>T_TW-FCLH2O-S1</v>
          </cell>
          <cell r="B698" t="str">
            <v>VAR_fout</v>
          </cell>
          <cell r="C698" t="str">
            <v>TPTWL</v>
          </cell>
          <cell r="G698">
            <v>5.857243334225495E-5</v>
          </cell>
          <cell r="H698">
            <v>1.6608892130799636E-4</v>
          </cell>
          <cell r="I698">
            <v>2.8730084646247448E-4</v>
          </cell>
          <cell r="J698">
            <v>5.5200774637240635E-4</v>
          </cell>
          <cell r="K698">
            <v>9.9241409441115907E-4</v>
          </cell>
          <cell r="L698">
            <v>1.4299592178104313E-3</v>
          </cell>
          <cell r="M698">
            <v>1.5577385152291184E-3</v>
          </cell>
          <cell r="N698">
            <v>1.2324606309049772E-3</v>
          </cell>
          <cell r="O698">
            <v>1.7822500769587712E-3</v>
          </cell>
        </row>
        <row r="699">
          <cell r="A699" t="str">
            <v>T_TW-FCLH2O-S1</v>
          </cell>
          <cell r="B699" t="str">
            <v>VAR_fin</v>
          </cell>
          <cell r="C699" t="str">
            <v>TH2O</v>
          </cell>
          <cell r="G699">
            <v>1.2625769379441889E-5</v>
          </cell>
          <cell r="H699">
            <v>3.5431758938031405E-5</v>
          </cell>
          <cell r="I699">
            <v>6.0445025142033585E-5</v>
          </cell>
          <cell r="J699">
            <v>1.1441447903663093E-4</v>
          </cell>
          <cell r="K699">
            <v>2.0228679291095649E-4</v>
          </cell>
          <cell r="L699">
            <v>2.9003488350500239E-4</v>
          </cell>
          <cell r="M699">
            <v>3.154844875881954E-4</v>
          </cell>
          <cell r="N699">
            <v>2.4960685430345912E-4</v>
          </cell>
          <cell r="O699">
            <v>3.6095419531991137E-4</v>
          </cell>
        </row>
        <row r="700">
          <cell r="A700" t="str">
            <v>T_TW-FCLH2O-S1</v>
          </cell>
          <cell r="B700" t="str">
            <v>VAR_ncap</v>
          </cell>
          <cell r="C700" t="str">
            <v>-</v>
          </cell>
          <cell r="G700">
            <v>2.23262463122316E-5</v>
          </cell>
          <cell r="H700">
            <v>4.2093918268960502E-5</v>
          </cell>
          <cell r="I700">
            <v>6.2332718992348405E-5</v>
          </cell>
          <cell r="J700">
            <v>1.2088907924075101E-4</v>
          </cell>
          <cell r="K700">
            <v>2.5130309199287E-4</v>
          </cell>
          <cell r="L700">
            <v>2.6492022144179001E-4</v>
          </cell>
          <cell r="M700">
            <v>2.2625209654893099E-4</v>
          </cell>
          <cell r="N700">
            <v>2.1831708566560099E-4</v>
          </cell>
          <cell r="O700">
            <v>3.3972169198149697E-4</v>
          </cell>
        </row>
        <row r="701">
          <cell r="A701" t="str">
            <v>T_TW-FCLH2O-S1</v>
          </cell>
          <cell r="B701" t="str">
            <v>VAR_cap</v>
          </cell>
          <cell r="C701" t="str">
            <v>-</v>
          </cell>
          <cell r="G701">
            <v>2.23262463122316E-5</v>
          </cell>
          <cell r="H701">
            <v>6.4400695732241031E-5</v>
          </cell>
          <cell r="I701">
            <v>1.0908298383646378E-4</v>
          </cell>
          <cell r="J701">
            <v>2.0499801085429003E-4</v>
          </cell>
          <cell r="K701">
            <v>3.9340002453860945E-4</v>
          </cell>
          <cell r="L701">
            <v>5.7052479048784531E-4</v>
          </cell>
          <cell r="M701">
            <v>6.1973108947134374E-4</v>
          </cell>
          <cell r="N701">
            <v>4.9138449324482062E-4</v>
          </cell>
          <cell r="O701">
            <v>7.1038119495114296E-4</v>
          </cell>
        </row>
        <row r="702">
          <cell r="A702" t="str">
            <v>D-T-ELC-TW_Bat_S1</v>
          </cell>
          <cell r="B702" t="str">
            <v>VAR_fout</v>
          </cell>
          <cell r="C702" t="str">
            <v>T-ELC-TWSTGin_S1</v>
          </cell>
          <cell r="D702">
            <v>1.5539372974930194E-3</v>
          </cell>
          <cell r="E702">
            <v>2.0895589230768507E-3</v>
          </cell>
          <cell r="F702">
            <v>2.0988587650940678E-3</v>
          </cell>
          <cell r="G702">
            <v>2.0908992424560745E-3</v>
          </cell>
          <cell r="H702">
            <v>1.6672874469703801E-3</v>
          </cell>
          <cell r="I702">
            <v>1.4909055899193909E-3</v>
          </cell>
          <cell r="J702">
            <v>1.8197550447196643E-3</v>
          </cell>
          <cell r="K702">
            <v>9.2949190249804817E-2</v>
          </cell>
          <cell r="L702">
            <v>0.13148606160651832</v>
          </cell>
          <cell r="M702">
            <v>0.15468963086484278</v>
          </cell>
          <cell r="N702">
            <v>0.15141836467995509</v>
          </cell>
          <cell r="O702">
            <v>0.14996912032250481</v>
          </cell>
        </row>
        <row r="703">
          <cell r="A703" t="str">
            <v>D-T-ELC-TW_Bat_S1</v>
          </cell>
          <cell r="B703" t="str">
            <v>VAR_fin</v>
          </cell>
          <cell r="C703" t="str">
            <v>TELC</v>
          </cell>
          <cell r="D703">
            <v>1.5539372974930194E-3</v>
          </cell>
          <cell r="E703">
            <v>2.0895589230768507E-3</v>
          </cell>
          <cell r="F703">
            <v>2.0988587650940678E-3</v>
          </cell>
          <cell r="G703">
            <v>2.0908992424560745E-3</v>
          </cell>
          <cell r="H703">
            <v>1.6672874469703801E-3</v>
          </cell>
          <cell r="I703">
            <v>1.4909055899193909E-3</v>
          </cell>
          <cell r="J703">
            <v>1.8197550447196643E-3</v>
          </cell>
          <cell r="K703">
            <v>9.2949190249804817E-2</v>
          </cell>
          <cell r="L703">
            <v>0.13148606160651832</v>
          </cell>
          <cell r="M703">
            <v>0.15468963086484278</v>
          </cell>
          <cell r="N703">
            <v>0.15141836467995509</v>
          </cell>
          <cell r="O703">
            <v>0.14996912032250481</v>
          </cell>
        </row>
        <row r="704">
          <cell r="A704" t="str">
            <v>D-T-ELC-TW_Bat_S1</v>
          </cell>
          <cell r="B704" t="str">
            <v>VAR_ncap</v>
          </cell>
          <cell r="C704" t="str">
            <v>-</v>
          </cell>
          <cell r="D704">
            <v>1.6977617173253299E-4</v>
          </cell>
          <cell r="E704">
            <v>5.2121805276349703E-5</v>
          </cell>
          <cell r="F704">
            <v>1.3368852116170901E-6</v>
          </cell>
          <cell r="G704">
            <v>5.0273195629982298E-5</v>
          </cell>
          <cell r="H704">
            <v>1.2548449493764399E-4</v>
          </cell>
          <cell r="I704">
            <v>2.1829449995259101E-5</v>
          </cell>
          <cell r="J704">
            <v>1.0566012916682E-4</v>
          </cell>
          <cell r="K704">
            <v>9.7119965952088497E-3</v>
          </cell>
          <cell r="L704">
            <v>4.1387042504391399E-3</v>
          </cell>
          <cell r="M704">
            <v>7.2365538595744296E-3</v>
          </cell>
          <cell r="N704">
            <v>8.0356276901454807E-3</v>
          </cell>
          <cell r="O704">
            <v>2.93344027484734E-3</v>
          </cell>
        </row>
        <row r="705">
          <cell r="A705" t="str">
            <v>D-T-ELC-TW_Bat_S1</v>
          </cell>
          <cell r="B705" t="str">
            <v>VAR_cap</v>
          </cell>
          <cell r="C705" t="str">
            <v>-</v>
          </cell>
          <cell r="D705">
            <v>1.6977617173253299E-4</v>
          </cell>
          <cell r="E705">
            <v>2.2189797700888301E-4</v>
          </cell>
          <cell r="F705">
            <v>2.2323486222049999E-4</v>
          </cell>
          <cell r="G705">
            <v>2.21050659283797E-4</v>
          </cell>
          <cell r="H705">
            <v>1.76442635415561E-4</v>
          </cell>
          <cell r="I705">
            <v>1.5787116207193901E-4</v>
          </cell>
          <cell r="J705">
            <v>1.9255466962160101E-4</v>
          </cell>
          <cell r="K705">
            <v>9.8251136041887007E-3</v>
          </cell>
          <cell r="L705">
            <v>1.38982278979522E-2</v>
          </cell>
          <cell r="M705">
            <v>1.6351139339936802E-2</v>
          </cell>
          <cell r="N705">
            <v>1.60052368063665E-2</v>
          </cell>
          <cell r="O705">
            <v>1.58527492177514E-2</v>
          </cell>
        </row>
        <row r="706">
          <cell r="A706" t="str">
            <v>T_C-FC-H2O-S3</v>
          </cell>
          <cell r="B706" t="str">
            <v>VAR_fout</v>
          </cell>
          <cell r="C706" t="str">
            <v>TPCAR</v>
          </cell>
          <cell r="D706">
            <v>6.4152376305195774E-4</v>
          </cell>
          <cell r="E706">
            <v>1.55655353660414E-3</v>
          </cell>
          <cell r="F706">
            <v>1.474526255490279E-3</v>
          </cell>
          <cell r="G706">
            <v>2.9692015615262911E-7</v>
          </cell>
          <cell r="H706">
            <v>1.679698373010366E-7</v>
          </cell>
          <cell r="I706">
            <v>1.3886018913937682E-7</v>
          </cell>
          <cell r="J706">
            <v>1.6022842428850141E-7</v>
          </cell>
          <cell r="K706">
            <v>1.335062787930161E-7</v>
          </cell>
          <cell r="L706">
            <v>1.5939604803940479E-7</v>
          </cell>
          <cell r="M706">
            <v>5.4007704258469961E-7</v>
          </cell>
          <cell r="N706">
            <v>8.5543134545017767E-7</v>
          </cell>
          <cell r="O706">
            <v>2.6748831248820474E-6</v>
          </cell>
        </row>
        <row r="707">
          <cell r="A707" t="str">
            <v>T_C-FC-H2O-S3</v>
          </cell>
          <cell r="B707" t="str">
            <v>VAR_fin</v>
          </cell>
          <cell r="C707" t="str">
            <v>TH2O</v>
          </cell>
          <cell r="D707">
            <v>7.7291547275669446E-4</v>
          </cell>
          <cell r="E707">
            <v>1.8753542454795272E-3</v>
          </cell>
          <cell r="F707">
            <v>1.7765267999310592E-3</v>
          </cell>
          <cell r="G707">
            <v>3.5773294160128173E-7</v>
          </cell>
          <cell r="H707">
            <v>1.9474585706054062E-7</v>
          </cell>
          <cell r="I707">
            <v>1.4815685185127387E-7</v>
          </cell>
          <cell r="J707">
            <v>1.6007515852241763E-7</v>
          </cell>
          <cell r="K707">
            <v>1.2886170729687923E-7</v>
          </cell>
          <cell r="L707">
            <v>1.4021497356466358E-7</v>
          </cell>
          <cell r="M707">
            <v>4.4918814106528347E-7</v>
          </cell>
          <cell r="N707">
            <v>7.0550018233011678E-7</v>
          </cell>
          <cell r="O707">
            <v>2.2008910016491104E-6</v>
          </cell>
        </row>
        <row r="708">
          <cell r="A708" t="str">
            <v>T_C-FC-H2O-S3</v>
          </cell>
          <cell r="B708" t="str">
            <v>VAR_ncap</v>
          </cell>
          <cell r="C708" t="str">
            <v>-</v>
          </cell>
          <cell r="E708">
            <v>5.1343296627941602E-7</v>
          </cell>
          <cell r="F708">
            <v>2.2082168311443E-7</v>
          </cell>
          <cell r="G708">
            <v>4.5498852253084903E-8</v>
          </cell>
          <cell r="H708">
            <v>5.7607073492950803E-8</v>
          </cell>
          <cell r="I708">
            <v>7.8218706005450498E-8</v>
          </cell>
          <cell r="J708">
            <v>7.3801282537352902E-8</v>
          </cell>
          <cell r="K708">
            <v>6.7816593481971194E-8</v>
          </cell>
          <cell r="L708">
            <v>6.7711963455405295E-8</v>
          </cell>
          <cell r="M708">
            <v>7.7689732164411395E-8</v>
          </cell>
          <cell r="N708">
            <v>8.1917989480742303E-8</v>
          </cell>
          <cell r="O708">
            <v>1.6916526930225901E-7</v>
          </cell>
        </row>
        <row r="709">
          <cell r="A709" t="str">
            <v>T_C-FC-H2O-S3</v>
          </cell>
          <cell r="B709" t="str">
            <v>VAR_cap</v>
          </cell>
          <cell r="C709" t="str">
            <v>-</v>
          </cell>
          <cell r="D709">
            <v>5.3631911381512226E-5</v>
          </cell>
          <cell r="E709">
            <v>1.0856422866072306E-4</v>
          </cell>
          <cell r="F709">
            <v>1.0356580160406377E-4</v>
          </cell>
          <cell r="G709">
            <v>2.7141255399420637E-7</v>
          </cell>
          <cell r="H709">
            <v>2.029764432248252E-7</v>
          </cell>
          <cell r="I709">
            <v>1.5803885405878311E-7</v>
          </cell>
          <cell r="J709">
            <v>1.6139014383847509E-7</v>
          </cell>
          <cell r="K709">
            <v>1.747633113592E-7</v>
          </cell>
          <cell r="L709">
            <v>1.7181063522577499E-7</v>
          </cell>
          <cell r="M709">
            <v>1.7117649314596978E-7</v>
          </cell>
          <cell r="N709">
            <v>1.9255605347068599E-7</v>
          </cell>
          <cell r="O709">
            <v>3.2877299094741201E-7</v>
          </cell>
        </row>
        <row r="710">
          <cell r="A710" t="str">
            <v>T_B_c-ICEDSL-S3</v>
          </cell>
          <cell r="B710" t="str">
            <v>VAR_fout</v>
          </cell>
          <cell r="C710" t="str">
            <v>CO2_T</v>
          </cell>
          <cell r="D710">
            <v>11.774121042841099</v>
          </cell>
          <cell r="E710">
            <v>9.4412677236468774</v>
          </cell>
          <cell r="F710">
            <v>11.663959915596905</v>
          </cell>
        </row>
        <row r="711">
          <cell r="A711" t="str">
            <v>T_B_c-ICEDSL-S3</v>
          </cell>
          <cell r="B711" t="str">
            <v>VAR_fout</v>
          </cell>
          <cell r="C711" t="str">
            <v>TPBSc</v>
          </cell>
          <cell r="D711">
            <v>9.3083868606975446E-3</v>
          </cell>
          <cell r="E711">
            <v>7.4932893084978507E-3</v>
          </cell>
          <cell r="F711">
            <v>9.2514938926782902E-3</v>
          </cell>
        </row>
        <row r="712">
          <cell r="A712" t="str">
            <v>T_B_c-ICEDSL-S3</v>
          </cell>
          <cell r="B712" t="str">
            <v>VAR_fin</v>
          </cell>
          <cell r="C712" t="str">
            <v>TDSL</v>
          </cell>
          <cell r="D712">
            <v>0.16062920931570371</v>
          </cell>
          <cell r="E712">
            <v>0.12880310673460935</v>
          </cell>
          <cell r="F712">
            <v>0.15912632899859319</v>
          </cell>
        </row>
        <row r="713">
          <cell r="A713" t="str">
            <v>T_B_c-ICEDSL-S3</v>
          </cell>
          <cell r="B713" t="str">
            <v>VAR_ncap</v>
          </cell>
          <cell r="C713" t="str">
            <v>-</v>
          </cell>
          <cell r="E713">
            <v>1.31519488286061E-7</v>
          </cell>
          <cell r="F713">
            <v>1.57592111171015E-7</v>
          </cell>
        </row>
        <row r="714">
          <cell r="A714" t="str">
            <v>T_B_c-ICEDSL-S3</v>
          </cell>
          <cell r="B714" t="str">
            <v>VAR_cap</v>
          </cell>
          <cell r="C714" t="str">
            <v>-</v>
          </cell>
          <cell r="D714">
            <v>2.0275241357109946E-4</v>
          </cell>
          <cell r="E714">
            <v>2.0098799129392105E-4</v>
          </cell>
          <cell r="F714">
            <v>2.0114702053056099E-4</v>
          </cell>
          <cell r="G714">
            <v>1.8347976728715857E-9</v>
          </cell>
        </row>
        <row r="715">
          <cell r="A715" t="str">
            <v>T_TW-FCLH2O-S2</v>
          </cell>
          <cell r="B715" t="str">
            <v>VAR_fout</v>
          </cell>
          <cell r="C715" t="str">
            <v>TPTWL</v>
          </cell>
          <cell r="G715">
            <v>3.0110941095344606E-5</v>
          </cell>
          <cell r="H715">
            <v>7.8246976408574324E-5</v>
          </cell>
          <cell r="I715">
            <v>1.3017847535195105E-4</v>
          </cell>
          <cell r="J715">
            <v>1.9815807137176631E-4</v>
          </cell>
          <cell r="K715">
            <v>2.8494819319423853E-4</v>
          </cell>
          <cell r="L715">
            <v>3.4114221869550551E-4</v>
          </cell>
          <cell r="M715">
            <v>4.3253122956863515E-4</v>
          </cell>
          <cell r="N715">
            <v>3.9256728232383182E-4</v>
          </cell>
          <cell r="O715">
            <v>5.7051482352817116E-4</v>
          </cell>
        </row>
        <row r="716">
          <cell r="A716" t="str">
            <v>T_TW-FCLH2O-S2</v>
          </cell>
          <cell r="B716" t="str">
            <v>VAR_fin</v>
          </cell>
          <cell r="C716" t="str">
            <v>TH2O</v>
          </cell>
          <cell r="G716">
            <v>1.1148538519561903E-5</v>
          </cell>
          <cell r="H716">
            <v>2.8705746605523526E-5</v>
          </cell>
          <cell r="I716">
            <v>4.7251953520978482E-5</v>
          </cell>
          <cell r="J716">
            <v>7.0967827883264696E-5</v>
          </cell>
          <cell r="K716">
            <v>1.0062346338045325E-4</v>
          </cell>
          <cell r="L716">
            <v>1.1949311877545295E-4</v>
          </cell>
          <cell r="M716">
            <v>1.510808566857226E-4</v>
          </cell>
          <cell r="N716">
            <v>1.37121662589358E-4</v>
          </cell>
          <cell r="O716">
            <v>1.9927779174812765E-4</v>
          </cell>
        </row>
        <row r="717">
          <cell r="A717" t="str">
            <v>T_TW-FCLH2O-S2</v>
          </cell>
          <cell r="B717" t="str">
            <v>VAR_ncap</v>
          </cell>
          <cell r="C717" t="str">
            <v>-</v>
          </cell>
          <cell r="G717">
            <v>1.1573663282461899E-5</v>
          </cell>
          <cell r="H717">
            <v>1.8934103721597499E-5</v>
          </cell>
          <cell r="I717">
            <v>2.4314503388487E-5</v>
          </cell>
          <cell r="J717">
            <v>3.5791170892454901E-5</v>
          </cell>
          <cell r="K717">
            <v>5.1566504921484398E-5</v>
          </cell>
          <cell r="L717">
            <v>5.69584421167367E-5</v>
          </cell>
          <cell r="M717">
            <v>6.22871528721752E-5</v>
          </cell>
          <cell r="N717">
            <v>6.3674583499442205E-5</v>
          </cell>
          <cell r="O717">
            <v>1.00085855365582E-4</v>
          </cell>
        </row>
        <row r="718">
          <cell r="A718" t="str">
            <v>T_TW-FCLH2O-S2</v>
          </cell>
          <cell r="B718" t="str">
            <v>VAR_cap</v>
          </cell>
          <cell r="C718" t="str">
            <v>-</v>
          </cell>
          <cell r="G718">
            <v>1.1573663282461899E-5</v>
          </cell>
          <cell r="H718">
            <v>3.0495176614339085E-5</v>
          </cell>
          <cell r="I718">
            <v>5.0336160977185968E-5</v>
          </cell>
          <cell r="J718">
            <v>7.6037642013847918E-5</v>
          </cell>
          <cell r="K718">
            <v>1.1159656274335804E-4</v>
          </cell>
          <cell r="L718">
            <v>1.3465807284525263E-4</v>
          </cell>
          <cell r="M718">
            <v>1.706511300417348E-4</v>
          </cell>
          <cell r="N718">
            <v>1.5541848278441699E-4</v>
          </cell>
          <cell r="O718">
            <v>2.2586704325944714E-4</v>
          </cell>
        </row>
        <row r="719">
          <cell r="A719" t="str">
            <v>D-T-ELC-TW_Bat_S2</v>
          </cell>
          <cell r="B719" t="str">
            <v>VAR_fout</v>
          </cell>
          <cell r="C719" t="str">
            <v>T-ELC-TWSTGin_S2</v>
          </cell>
          <cell r="D719">
            <v>3.5563953868540611E-4</v>
          </cell>
          <cell r="E719">
            <v>4.3524604775061805E-4</v>
          </cell>
          <cell r="F719">
            <v>4.368933589736532E-4</v>
          </cell>
          <cell r="G719">
            <v>1.3419450514365813E-3</v>
          </cell>
          <cell r="H719">
            <v>1.8873941720955209E-3</v>
          </cell>
          <cell r="I719">
            <v>1.7442885585348044E-3</v>
          </cell>
          <cell r="J719">
            <v>1.6587728538399161E-3</v>
          </cell>
          <cell r="K719">
            <v>3.3557300346305644E-3</v>
          </cell>
          <cell r="L719">
            <v>3.0051059121759798E-3</v>
          </cell>
          <cell r="M719">
            <v>4.799204698797797E-3</v>
          </cell>
          <cell r="N719">
            <v>3.7232474493379317E-3</v>
          </cell>
          <cell r="O719">
            <v>8.0196515529392994E-3</v>
          </cell>
        </row>
        <row r="720">
          <cell r="A720" t="str">
            <v>D-T-ELC-TW_Bat_S2</v>
          </cell>
          <cell r="B720" t="str">
            <v>VAR_fin</v>
          </cell>
          <cell r="C720" t="str">
            <v>TELC</v>
          </cell>
          <cell r="D720">
            <v>3.5563953868540611E-4</v>
          </cell>
          <cell r="E720">
            <v>4.3524604775061805E-4</v>
          </cell>
          <cell r="F720">
            <v>4.368933589736532E-4</v>
          </cell>
          <cell r="G720">
            <v>1.3419450514365813E-3</v>
          </cell>
          <cell r="H720">
            <v>1.8873941720955209E-3</v>
          </cell>
          <cell r="I720">
            <v>1.7442885585348044E-3</v>
          </cell>
          <cell r="J720">
            <v>1.6587728538399161E-3</v>
          </cell>
          <cell r="K720">
            <v>3.3557300346305644E-3</v>
          </cell>
          <cell r="L720">
            <v>3.0051059121759798E-3</v>
          </cell>
          <cell r="M720">
            <v>4.799204698797797E-3</v>
          </cell>
          <cell r="N720">
            <v>3.7232474493379317E-3</v>
          </cell>
          <cell r="O720">
            <v>8.0196515529392994E-3</v>
          </cell>
        </row>
        <row r="721">
          <cell r="A721" t="str">
            <v>D-T-ELC-TW_Bat_S2</v>
          </cell>
          <cell r="B721" t="str">
            <v>VAR_ncap</v>
          </cell>
          <cell r="C721" t="str">
            <v>-</v>
          </cell>
          <cell r="D721">
            <v>5.1261134692606999E-5</v>
          </cell>
          <cell r="E721">
            <v>3.1224021639633999E-7</v>
          </cell>
          <cell r="F721">
            <v>1.6297514404501401E-6</v>
          </cell>
          <cell r="G721">
            <v>8.8695848897615102E-5</v>
          </cell>
          <cell r="H721">
            <v>1.09281916922471E-4</v>
          </cell>
          <cell r="I721">
            <v>2.0957369889141902E-5</v>
          </cell>
          <cell r="J721">
            <v>6.2436611448714994E-5</v>
          </cell>
          <cell r="K721">
            <v>2.7169931872097699E-4</v>
          </cell>
          <cell r="L721">
            <v>7.0841350690754396E-7</v>
          </cell>
          <cell r="M721">
            <v>2.3560461473674999E-4</v>
          </cell>
          <cell r="N721">
            <v>1.5809780540293499E-4</v>
          </cell>
          <cell r="O721">
            <v>4.55350695753296E-4</v>
          </cell>
        </row>
        <row r="722">
          <cell r="A722" t="str">
            <v>D-T-ELC-TW_Bat_S2</v>
          </cell>
          <cell r="B722" t="str">
            <v>VAR_cap</v>
          </cell>
          <cell r="C722" t="str">
            <v>-</v>
          </cell>
          <cell r="D722">
            <v>5.1261134692606999E-5</v>
          </cell>
          <cell r="E722">
            <v>5.1573374909003401E-5</v>
          </cell>
          <cell r="F722">
            <v>5.3203126349453502E-5</v>
          </cell>
          <cell r="G722">
            <v>1.41898975247069E-4</v>
          </cell>
          <cell r="H722">
            <v>1.9968849192576301E-4</v>
          </cell>
          <cell r="I722">
            <v>1.84765069484255E-4</v>
          </cell>
          <cell r="J722">
            <v>1.7556781747105299E-4</v>
          </cell>
          <cell r="K722">
            <v>3.5509330005883402E-4</v>
          </cell>
          <cell r="L722">
            <v>3.18092398276055E-4</v>
          </cell>
          <cell r="M722">
            <v>5.0801234696463504E-4</v>
          </cell>
          <cell r="N722">
            <v>3.9406974033277001E-4</v>
          </cell>
          <cell r="O722">
            <v>8.4905311589298098E-4</v>
          </cell>
        </row>
        <row r="723">
          <cell r="A723" t="str">
            <v>T_C-FC-H2O-S4</v>
          </cell>
          <cell r="B723" t="str">
            <v>VAR_fout</v>
          </cell>
          <cell r="C723" t="str">
            <v>TPCAR</v>
          </cell>
          <cell r="E723">
            <v>7.2528199157277984E-6</v>
          </cell>
          <cell r="F723">
            <v>9.0054875231749752E-6</v>
          </cell>
          <cell r="G723">
            <v>7.4516250936488107E-8</v>
          </cell>
          <cell r="H723">
            <v>9.0567410834107606E-8</v>
          </cell>
          <cell r="I723">
            <v>2.1240760640968652E-7</v>
          </cell>
          <cell r="J723">
            <v>1.783217674768439E-7</v>
          </cell>
          <cell r="K723">
            <v>1.0604875379849508E-7</v>
          </cell>
          <cell r="L723">
            <v>8.4227855031540895E-8</v>
          </cell>
          <cell r="M723">
            <v>2.1418131710109499E-7</v>
          </cell>
          <cell r="N723">
            <v>7.2346154783174109E-8</v>
          </cell>
          <cell r="O723">
            <v>1.5967666792711666E-6</v>
          </cell>
        </row>
        <row r="724">
          <cell r="A724" t="str">
            <v>T_C-FC-H2O-S4</v>
          </cell>
          <cell r="B724" t="str">
            <v>VAR_fin</v>
          </cell>
          <cell r="C724" t="str">
            <v>TH2O</v>
          </cell>
          <cell r="E724">
            <v>8.6678165092410299E-6</v>
          </cell>
          <cell r="F724">
            <v>1.0762422662373142E-5</v>
          </cell>
          <cell r="G724">
            <v>8.9054077941934505E-8</v>
          </cell>
          <cell r="H724">
            <v>1.025994394373756E-7</v>
          </cell>
          <cell r="I724">
            <v>2.254662373258184E-7</v>
          </cell>
          <cell r="J724">
            <v>1.8000908786185119E-7</v>
          </cell>
          <cell r="K724">
            <v>1.0294039663175127E-7</v>
          </cell>
          <cell r="L724">
            <v>7.7004624289516132E-8</v>
          </cell>
          <cell r="M724">
            <v>1.797882472635197E-7</v>
          </cell>
          <cell r="N724">
            <v>6.0554067480248377E-8</v>
          </cell>
          <cell r="O724">
            <v>1.3365011248571055E-6</v>
          </cell>
        </row>
        <row r="725">
          <cell r="A725" t="str">
            <v>T_C-FC-H2O-S4</v>
          </cell>
          <cell r="B725" t="str">
            <v>VAR_ncap</v>
          </cell>
          <cell r="C725" t="str">
            <v>-</v>
          </cell>
          <cell r="E725">
            <v>6.6635852084024204E-7</v>
          </cell>
          <cell r="F725">
            <v>2.7745258134706702E-7</v>
          </cell>
          <cell r="G725">
            <v>5.1936514501461002E-8</v>
          </cell>
          <cell r="H725">
            <v>6.6630058323445004E-8</v>
          </cell>
          <cell r="I725">
            <v>9.3498466451346301E-8</v>
          </cell>
          <cell r="J725">
            <v>8.4450716827069898E-8</v>
          </cell>
          <cell r="K725">
            <v>7.3575297022992803E-8</v>
          </cell>
          <cell r="L725">
            <v>6.2621150578741895E-8</v>
          </cell>
          <cell r="M725">
            <v>7.3262810467627803E-8</v>
          </cell>
          <cell r="N725">
            <v>6.1967424426608797E-8</v>
          </cell>
          <cell r="O725">
            <v>1.64812726703803E-7</v>
          </cell>
        </row>
        <row r="726">
          <cell r="A726" t="str">
            <v>T_C-FC-H2O-S4</v>
          </cell>
          <cell r="B726" t="str">
            <v>VAR_cap</v>
          </cell>
          <cell r="C726" t="str">
            <v>-</v>
          </cell>
          <cell r="E726">
            <v>6.5748718928681495E-7</v>
          </cell>
          <cell r="F726">
            <v>8.9361230212916697E-7</v>
          </cell>
          <cell r="G726">
            <v>1.4870235255870792E-7</v>
          </cell>
          <cell r="H726">
            <v>1.8574629774123E-7</v>
          </cell>
          <cell r="I726">
            <v>1.8391200022045E-7</v>
          </cell>
          <cell r="J726">
            <v>1.8752848815661301E-7</v>
          </cell>
          <cell r="K726">
            <v>1.7566423150191651E-7</v>
          </cell>
          <cell r="L726">
            <v>1.78536962660607E-7</v>
          </cell>
          <cell r="M726">
            <v>1.638684060412092E-7</v>
          </cell>
          <cell r="N726">
            <v>1.547490485717053E-7</v>
          </cell>
          <cell r="O726">
            <v>3.0004296159803901E-7</v>
          </cell>
        </row>
        <row r="727">
          <cell r="A727" t="str">
            <v>T_B_c-ICEDSL-S4</v>
          </cell>
          <cell r="B727" t="str">
            <v>VAR_fout</v>
          </cell>
          <cell r="C727" t="str">
            <v>CO2_T</v>
          </cell>
          <cell r="D727">
            <v>0.91211814219255594</v>
          </cell>
          <cell r="E727">
            <v>8.444081937124058E-3</v>
          </cell>
          <cell r="F727">
            <v>9.3533810715079341E-3</v>
          </cell>
        </row>
        <row r="728">
          <cell r="A728" t="str">
            <v>T_B_c-ICEDSL-S4</v>
          </cell>
          <cell r="B728" t="str">
            <v>VAR_fout</v>
          </cell>
          <cell r="C728" t="str">
            <v>TPBSc</v>
          </cell>
          <cell r="D728">
            <v>4.8090254851096691E-4</v>
          </cell>
          <cell r="E728">
            <v>4.4864260448932919E-6</v>
          </cell>
          <cell r="F728">
            <v>5.0045868329780816E-6</v>
          </cell>
        </row>
        <row r="729">
          <cell r="A729" t="str">
            <v>T_B_c-ICEDSL-S4</v>
          </cell>
          <cell r="B729" t="str">
            <v>VAR_fin</v>
          </cell>
          <cell r="C729" t="str">
            <v>TDSL</v>
          </cell>
          <cell r="D729">
            <v>1.244363086210854E-2</v>
          </cell>
          <cell r="E729">
            <v>1.1519893502215638E-4</v>
          </cell>
          <cell r="F729">
            <v>1.2760410738755715E-4</v>
          </cell>
        </row>
        <row r="730">
          <cell r="A730" t="str">
            <v>T_B_c-ICEDSL-S4</v>
          </cell>
          <cell r="B730" t="str">
            <v>VAR_ncap</v>
          </cell>
          <cell r="C730" t="str">
            <v>-</v>
          </cell>
          <cell r="E730">
            <v>2.6312392771897899E-8</v>
          </cell>
          <cell r="F730">
            <v>2.4432280011012199E-8</v>
          </cell>
        </row>
        <row r="731">
          <cell r="A731" t="str">
            <v>T_B_c-ICEDSL-S4</v>
          </cell>
          <cell r="B731" t="str">
            <v>VAR_cap</v>
          </cell>
          <cell r="C731" t="str">
            <v>-</v>
          </cell>
          <cell r="D731">
            <v>1.1003999680601804E-5</v>
          </cell>
          <cell r="E731">
            <v>2.033636320938011E-7</v>
          </cell>
          <cell r="F731">
            <v>2.1560757147631515E-7</v>
          </cell>
          <cell r="G731">
            <v>2.2961068485195135E-9</v>
          </cell>
        </row>
        <row r="732">
          <cell r="A732" t="str">
            <v>D-T-ELC-HGV</v>
          </cell>
          <cell r="B732" t="str">
            <v>VAR_fout</v>
          </cell>
          <cell r="C732" t="str">
            <v>T-ELC-HGV_BatSTGin</v>
          </cell>
          <cell r="D732">
            <v>5.6613951945849814E-3</v>
          </cell>
          <cell r="E732">
            <v>1.2789937754125274E-2</v>
          </cell>
          <cell r="F732">
            <v>1.2916236087087949E-2</v>
          </cell>
          <cell r="G732">
            <v>4.2411513810021442E-3</v>
          </cell>
          <cell r="H732">
            <v>1.4499664222269821</v>
          </cell>
          <cell r="I732">
            <v>2.4343092469336369</v>
          </cell>
          <cell r="J732">
            <v>5.5360951152311459</v>
          </cell>
          <cell r="K732">
            <v>7.272924079719707</v>
          </cell>
          <cell r="L732">
            <v>8.3111891496473529</v>
          </cell>
          <cell r="M732">
            <v>8.6208766973499067</v>
          </cell>
          <cell r="N732">
            <v>8.9179270876163184</v>
          </cell>
          <cell r="O732">
            <v>9.2987027786343965</v>
          </cell>
        </row>
        <row r="733">
          <cell r="A733" t="str">
            <v>D-T-ELC-HGV</v>
          </cell>
          <cell r="B733" t="str">
            <v>VAR_fin</v>
          </cell>
          <cell r="C733" t="str">
            <v>TELC</v>
          </cell>
          <cell r="D733">
            <v>5.6613951945849814E-3</v>
          </cell>
          <cell r="E733">
            <v>1.2789937754125274E-2</v>
          </cell>
          <cell r="F733">
            <v>1.2916236087087949E-2</v>
          </cell>
          <cell r="G733">
            <v>4.2411513810021442E-3</v>
          </cell>
          <cell r="H733">
            <v>1.4499664222269821</v>
          </cell>
          <cell r="I733">
            <v>2.4343092469336369</v>
          </cell>
          <cell r="J733">
            <v>5.5360951152311459</v>
          </cell>
          <cell r="K733">
            <v>7.272924079719707</v>
          </cell>
          <cell r="L733">
            <v>8.3111891496473529</v>
          </cell>
          <cell r="M733">
            <v>8.6208766973499067</v>
          </cell>
          <cell r="N733">
            <v>8.9179270876163184</v>
          </cell>
          <cell r="O733">
            <v>9.2987027786343965</v>
          </cell>
        </row>
        <row r="734">
          <cell r="A734" t="str">
            <v>D-T-ELC-HGV</v>
          </cell>
          <cell r="B734" t="str">
            <v>VAR_ncap</v>
          </cell>
          <cell r="C734" t="str">
            <v>-</v>
          </cell>
          <cell r="D734">
            <v>7.3961469884216999E-4</v>
          </cell>
          <cell r="E734">
            <v>8.9179758517790196E-4</v>
          </cell>
          <cell r="F734">
            <v>4.27136318890658E-5</v>
          </cell>
          <cell r="G734">
            <v>1.23856428598229E-4</v>
          </cell>
          <cell r="H734">
            <v>0.18166563269052199</v>
          </cell>
          <cell r="I734">
            <v>0.15957641551893001</v>
          </cell>
          <cell r="J734">
            <v>0.61417633844433095</v>
          </cell>
          <cell r="K734">
            <v>0.50070502359698899</v>
          </cell>
          <cell r="L734">
            <v>0.68277498513776802</v>
          </cell>
          <cell r="M734">
            <v>0.90864570243992604</v>
          </cell>
          <cell r="N734">
            <v>0.50377966536826502</v>
          </cell>
          <cell r="O734">
            <v>0.82843351532680298</v>
          </cell>
        </row>
        <row r="735">
          <cell r="A735" t="str">
            <v>D-T-ELC-HGV</v>
          </cell>
          <cell r="B735" t="str">
            <v>VAR_cap</v>
          </cell>
          <cell r="C735" t="str">
            <v>-</v>
          </cell>
          <cell r="D735">
            <v>7.3961469884216999E-4</v>
          </cell>
          <cell r="E735">
            <v>1.6314122840200701E-3</v>
          </cell>
          <cell r="F735">
            <v>1.67412591590914E-3</v>
          </cell>
          <cell r="G735">
            <v>5.3946918576447899E-4</v>
          </cell>
          <cell r="H735">
            <v>0.18169775293741899</v>
          </cell>
          <cell r="I735">
            <v>0.30668073213159602</v>
          </cell>
          <cell r="J735">
            <v>0.69691846460187001</v>
          </cell>
          <cell r="K735">
            <v>0.91518980850327702</v>
          </cell>
          <cell r="L735">
            <v>1.0491392265806101</v>
          </cell>
          <cell r="M735">
            <v>1.0857128223808099</v>
          </cell>
          <cell r="N735">
            <v>1.12437224046229</v>
          </cell>
          <cell r="O735">
            <v>1.1684156884747099</v>
          </cell>
        </row>
        <row r="736">
          <cell r="A736" t="str">
            <v>T_TW-FCLH2O-S3</v>
          </cell>
          <cell r="B736" t="str">
            <v>VAR_fout</v>
          </cell>
          <cell r="C736" t="str">
            <v>TPTWL</v>
          </cell>
          <cell r="G736">
            <v>1.8178151301895669E-5</v>
          </cell>
          <cell r="H736">
            <v>5.2212817929529981E-5</v>
          </cell>
          <cell r="I736">
            <v>8.9303480409526974E-5</v>
          </cell>
          <cell r="J736">
            <v>1.2945698350832913E-4</v>
          </cell>
          <cell r="K736">
            <v>1.8044917770128027E-4</v>
          </cell>
          <cell r="L736">
            <v>2.2030759988364766E-4</v>
          </cell>
          <cell r="M736">
            <v>2.6186217935989859E-4</v>
          </cell>
          <cell r="N736">
            <v>2.9793434182368787E-4</v>
          </cell>
          <cell r="O736">
            <v>3.6736094327202446E-4</v>
          </cell>
        </row>
        <row r="737">
          <cell r="A737" t="str">
            <v>T_TW-FCLH2O-S3</v>
          </cell>
          <cell r="B737" t="str">
            <v>VAR_fin</v>
          </cell>
          <cell r="C737" t="str">
            <v>TH2O</v>
          </cell>
          <cell r="G737">
            <v>1.0324690555069973E-5</v>
          </cell>
          <cell r="H737">
            <v>2.9345028808334391E-5</v>
          </cell>
          <cell r="I737">
            <v>4.9767402230930488E-5</v>
          </cell>
          <cell r="J737">
            <v>7.1337932091227726E-5</v>
          </cell>
          <cell r="K737">
            <v>9.8095292582021492E-5</v>
          </cell>
          <cell r="L737">
            <v>1.1863217335673293E-4</v>
          </cell>
          <cell r="M737">
            <v>1.4002482490294292E-4</v>
          </cell>
          <cell r="N737">
            <v>1.5887923202225014E-4</v>
          </cell>
          <cell r="O737">
            <v>1.9590230580591669E-4</v>
          </cell>
        </row>
        <row r="738">
          <cell r="A738" t="str">
            <v>T_TW-FCLH2O-S3</v>
          </cell>
          <cell r="B738" t="str">
            <v>VAR_ncap</v>
          </cell>
          <cell r="C738" t="str">
            <v>-</v>
          </cell>
          <cell r="G738">
            <v>7.0136723707777099E-6</v>
          </cell>
          <cell r="H738">
            <v>1.3351541238081999E-5</v>
          </cell>
          <cell r="I738">
            <v>1.3602663192871801E-5</v>
          </cell>
          <cell r="J738">
            <v>1.8106854489107E-5</v>
          </cell>
          <cell r="K738">
            <v>2.5035371375535301E-5</v>
          </cell>
          <cell r="L738">
            <v>2.7709810013123001E-5</v>
          </cell>
          <cell r="M738">
            <v>3.2195494128904602E-5</v>
          </cell>
          <cell r="N738">
            <v>3.2808334008169797E-5</v>
          </cell>
          <cell r="O738">
            <v>5.2131145328132903E-5</v>
          </cell>
        </row>
        <row r="739">
          <cell r="A739" t="str">
            <v>T_TW-FCLH2O-S3</v>
          </cell>
          <cell r="B739" t="str">
            <v>VAR_cap</v>
          </cell>
          <cell r="C739" t="str">
            <v>-</v>
          </cell>
          <cell r="G739">
            <v>7.0136723707777099E-6</v>
          </cell>
          <cell r="H739">
            <v>2.0365213608859702E-5</v>
          </cell>
          <cell r="I739">
            <v>3.3934192601959179E-5</v>
          </cell>
          <cell r="J739">
            <v>4.9814803091397977E-5</v>
          </cell>
          <cell r="K739">
            <v>7.0020596188573049E-5</v>
          </cell>
          <cell r="L739">
            <v>8.6639942170605146E-5</v>
          </cell>
          <cell r="M739">
            <v>1.0293941994550139E-4</v>
          </cell>
          <cell r="N739">
            <v>1.176513554109686E-4</v>
          </cell>
          <cell r="O739">
            <v>1.4470486239228066E-4</v>
          </cell>
        </row>
        <row r="740">
          <cell r="A740" t="str">
            <v>D-T-ELC-TW_Bat_S3</v>
          </cell>
          <cell r="B740" t="str">
            <v>VAR_fout</v>
          </cell>
          <cell r="C740" t="str">
            <v>T-ELC-TWSTGin_S3</v>
          </cell>
          <cell r="D740">
            <v>9.0807528779814775E-5</v>
          </cell>
          <cell r="E740">
            <v>1.4254867778068641E-4</v>
          </cell>
          <cell r="F740">
            <v>1.4892720335959219E-4</v>
          </cell>
          <cell r="G740">
            <v>1.4088876229600479E-3</v>
          </cell>
          <cell r="H740">
            <v>3.1794678049551122E-3</v>
          </cell>
          <cell r="I740">
            <v>2.98097254043118E-3</v>
          </cell>
          <cell r="J740">
            <v>2.5588151388163849E-3</v>
          </cell>
          <cell r="K740">
            <v>5.4351937401179631E-3</v>
          </cell>
          <cell r="L740">
            <v>4.2162456384540452E-3</v>
          </cell>
          <cell r="M740">
            <v>5.9979773636854947E-3</v>
          </cell>
          <cell r="N740">
            <v>5.9544545224062551E-3</v>
          </cell>
          <cell r="O740">
            <v>1.1270822545024806E-2</v>
          </cell>
        </row>
        <row r="741">
          <cell r="A741" t="str">
            <v>D-T-ELC-TW_Bat_S3</v>
          </cell>
          <cell r="B741" t="str">
            <v>VAR_fin</v>
          </cell>
          <cell r="C741" t="str">
            <v>TELC</v>
          </cell>
          <cell r="D741">
            <v>9.0807528779814775E-5</v>
          </cell>
          <cell r="E741">
            <v>1.4254867778068641E-4</v>
          </cell>
          <cell r="F741">
            <v>1.4892720335959219E-4</v>
          </cell>
          <cell r="G741">
            <v>1.4088876229600479E-3</v>
          </cell>
          <cell r="H741">
            <v>3.1794678049551122E-3</v>
          </cell>
          <cell r="I741">
            <v>2.98097254043118E-3</v>
          </cell>
          <cell r="J741">
            <v>2.5588151388163849E-3</v>
          </cell>
          <cell r="K741">
            <v>5.4351937401179631E-3</v>
          </cell>
          <cell r="L741">
            <v>4.2162456384540452E-3</v>
          </cell>
          <cell r="M741">
            <v>5.9979773636854947E-3</v>
          </cell>
          <cell r="N741">
            <v>5.9544545224062551E-3</v>
          </cell>
          <cell r="O741">
            <v>1.1270822545024806E-2</v>
          </cell>
        </row>
        <row r="742">
          <cell r="A742" t="str">
            <v>D-T-ELC-TW_Bat_S3</v>
          </cell>
          <cell r="B742" t="str">
            <v>VAR_ncap</v>
          </cell>
          <cell r="C742" t="str">
            <v>-</v>
          </cell>
          <cell r="D742">
            <v>4.0541218273184802E-5</v>
          </cell>
          <cell r="E742">
            <v>2.5108496593829302E-7</v>
          </cell>
          <cell r="F742">
            <v>6.6397357106137396E-7</v>
          </cell>
          <cell r="G742">
            <v>1.07534969077096E-4</v>
          </cell>
          <cell r="H742">
            <v>1.8732237423275901E-4</v>
          </cell>
          <cell r="I742">
            <v>2.8437621914234199E-6</v>
          </cell>
          <cell r="J742">
            <v>6.9862661478028996E-6</v>
          </cell>
          <cell r="K742">
            <v>3.7790603727988801E-4</v>
          </cell>
          <cell r="L742">
            <v>1.82439064230044E-6</v>
          </cell>
          <cell r="M742">
            <v>2.4793450283085801E-4</v>
          </cell>
          <cell r="N742">
            <v>2.42430377722174E-6</v>
          </cell>
          <cell r="O742">
            <v>9.4068303410223503E-4</v>
          </cell>
        </row>
        <row r="743">
          <cell r="A743" t="str">
            <v>D-T-ELC-TW_Bat_S3</v>
          </cell>
          <cell r="B743" t="str">
            <v>VAR_cap</v>
          </cell>
          <cell r="C743" t="str">
            <v>-</v>
          </cell>
          <cell r="D743">
            <v>4.0541218273184802E-5</v>
          </cell>
          <cell r="E743">
            <v>4.07923032391231E-5</v>
          </cell>
          <cell r="F743">
            <v>4.1456276810184499E-5</v>
          </cell>
          <cell r="G743">
            <v>1.4899124588728101E-4</v>
          </cell>
          <cell r="H743">
            <v>3.3631362012003901E-4</v>
          </cell>
          <cell r="I743">
            <v>3.1533884985717001E-4</v>
          </cell>
          <cell r="J743">
            <v>2.70714918536799E-4</v>
          </cell>
          <cell r="K743">
            <v>5.7505843985187295E-4</v>
          </cell>
          <cell r="L743">
            <v>4.4604734348702803E-4</v>
          </cell>
          <cell r="M743">
            <v>6.3465119690084997E-4</v>
          </cell>
          <cell r="N743">
            <v>6.3008923453026805E-4</v>
          </cell>
          <cell r="O743">
            <v>1.1928662313526199E-3</v>
          </cell>
        </row>
        <row r="744">
          <cell r="A744" t="str">
            <v>T_TW-FCLH2O-S4</v>
          </cell>
          <cell r="B744" t="str">
            <v>VAR_fout</v>
          </cell>
          <cell r="C744" t="str">
            <v>TPTWL</v>
          </cell>
          <cell r="G744">
            <v>1.1074103789431752E-5</v>
          </cell>
          <cell r="H744">
            <v>2.843105075464174E-5</v>
          </cell>
          <cell r="I744">
            <v>5.2199608952934288E-5</v>
          </cell>
          <cell r="J744">
            <v>8.0144530079775332E-5</v>
          </cell>
          <cell r="K744">
            <v>1.2252161818282435E-4</v>
          </cell>
          <cell r="L744">
            <v>1.5216174264919588E-4</v>
          </cell>
          <cell r="M744">
            <v>1.8542330735488516E-4</v>
          </cell>
          <cell r="N744">
            <v>2.1033004190749625E-4</v>
          </cell>
          <cell r="O744">
            <v>2.6954737114920119E-4</v>
          </cell>
        </row>
        <row r="745">
          <cell r="A745" t="str">
            <v>T_TW-FCLH2O-S4</v>
          </cell>
          <cell r="B745" t="str">
            <v>VAR_fin</v>
          </cell>
          <cell r="C745" t="str">
            <v>TH2O</v>
          </cell>
          <cell r="G745">
            <v>7.0895082289155887E-6</v>
          </cell>
          <cell r="H745">
            <v>1.7998893183073611E-5</v>
          </cell>
          <cell r="I745">
            <v>3.2698193056882103E-5</v>
          </cell>
          <cell r="J745">
            <v>4.9617976857210942E-5</v>
          </cell>
          <cell r="K745">
            <v>7.4862085605979813E-5</v>
          </cell>
          <cell r="L745">
            <v>9.2004812239979711E-5</v>
          </cell>
          <cell r="M745">
            <v>1.1126040293585223E-4</v>
          </cell>
          <cell r="N745">
            <v>1.2559733200029661E-4</v>
          </cell>
          <cell r="O745">
            <v>1.6063747497523394E-4</v>
          </cell>
        </row>
        <row r="746">
          <cell r="A746" t="str">
            <v>T_TW-FCLH2O-S4</v>
          </cell>
          <cell r="B746" t="str">
            <v>VAR_ncap</v>
          </cell>
          <cell r="C746" t="str">
            <v>-</v>
          </cell>
          <cell r="G746">
            <v>4.3023817349325398E-6</v>
          </cell>
          <cell r="H746">
            <v>6.7575499487896503E-6</v>
          </cell>
          <cell r="I746">
            <v>8.4035083595978499E-6</v>
          </cell>
          <cell r="J746">
            <v>1.1114268100564101E-5</v>
          </cell>
          <cell r="K746">
            <v>1.66921509251108E-5</v>
          </cell>
          <cell r="L746">
            <v>1.6594629054772899E-5</v>
          </cell>
          <cell r="M746">
            <v>1.9872982715790002E-5</v>
          </cell>
          <cell r="N746">
            <v>2.02182963865002E-5</v>
          </cell>
          <cell r="O746">
            <v>3.2295843112635102E-5</v>
          </cell>
        </row>
        <row r="747">
          <cell r="A747" t="str">
            <v>T_TW-FCLH2O-S4</v>
          </cell>
          <cell r="B747" t="str">
            <v>VAR_cap</v>
          </cell>
          <cell r="C747" t="str">
            <v>-</v>
          </cell>
          <cell r="G747">
            <v>4.3023817349325398E-6</v>
          </cell>
          <cell r="H747">
            <v>1.10599316837222E-5</v>
          </cell>
          <cell r="I747">
            <v>1.9441612295599364E-5</v>
          </cell>
          <cell r="J747">
            <v>3.0567138078705283E-5</v>
          </cell>
          <cell r="K747">
            <v>4.7231009491803132E-5</v>
          </cell>
          <cell r="L747">
            <v>5.9505277409251204E-5</v>
          </cell>
          <cell r="M747">
            <v>7.2596952239521332E-5</v>
          </cell>
          <cell r="N747">
            <v>8.2679924309100137E-5</v>
          </cell>
          <cell r="O747">
            <v>1.0560123842649248E-4</v>
          </cell>
        </row>
        <row r="748">
          <cell r="A748" t="str">
            <v>D-T-ELC-TW_Bat_S4</v>
          </cell>
          <cell r="B748" t="str">
            <v>VAR_fout</v>
          </cell>
          <cell r="C748" t="str">
            <v>T-ELC-TWSTGin_S4</v>
          </cell>
          <cell r="D748">
            <v>1.8625981484369986E-5</v>
          </cell>
          <cell r="E748">
            <v>4.1678543911019614E-5</v>
          </cell>
          <cell r="F748">
            <v>5.2217705092848127E-5</v>
          </cell>
          <cell r="G748">
            <v>1.6148875506821223E-3</v>
          </cell>
          <cell r="H748">
            <v>3.1985724757321284E-3</v>
          </cell>
          <cell r="I748">
            <v>3.3200931903751142E-3</v>
          </cell>
          <cell r="J748">
            <v>3.4202917979805655E-3</v>
          </cell>
          <cell r="K748">
            <v>6.4286239799164983E-3</v>
          </cell>
          <cell r="L748">
            <v>5.197092707002895E-3</v>
          </cell>
          <cell r="M748">
            <v>7.7736415954512408E-3</v>
          </cell>
          <cell r="N748">
            <v>7.6211334402803005E-3</v>
          </cell>
          <cell r="O748">
            <v>1.460351276277543E-2</v>
          </cell>
        </row>
        <row r="749">
          <cell r="A749" t="str">
            <v>D-T-ELC-TW_Bat_S4</v>
          </cell>
          <cell r="B749" t="str">
            <v>VAR_fin</v>
          </cell>
          <cell r="C749" t="str">
            <v>TELC</v>
          </cell>
          <cell r="D749">
            <v>1.8625981484369986E-5</v>
          </cell>
          <cell r="E749">
            <v>4.1678543911019614E-5</v>
          </cell>
          <cell r="F749">
            <v>5.2217705092848127E-5</v>
          </cell>
          <cell r="G749">
            <v>1.6148875506821223E-3</v>
          </cell>
          <cell r="H749">
            <v>3.1985724757321284E-3</v>
          </cell>
          <cell r="I749">
            <v>3.3200931903751142E-3</v>
          </cell>
          <cell r="J749">
            <v>3.4202917979805655E-3</v>
          </cell>
          <cell r="K749">
            <v>6.4286239799164983E-3</v>
          </cell>
          <cell r="L749">
            <v>5.197092707002895E-3</v>
          </cell>
          <cell r="M749">
            <v>7.7736415954512408E-3</v>
          </cell>
          <cell r="N749">
            <v>7.6211334402803005E-3</v>
          </cell>
          <cell r="O749">
            <v>1.460351276277543E-2</v>
          </cell>
        </row>
        <row r="750">
          <cell r="A750" t="str">
            <v>D-T-ELC-TW_Bat_S4</v>
          </cell>
          <cell r="B750" t="str">
            <v>VAR_ncap</v>
          </cell>
          <cell r="C750" t="str">
            <v>-</v>
          </cell>
          <cell r="D750">
            <v>3.7833389960402201E-5</v>
          </cell>
          <cell r="E750">
            <v>2.4445511080845399E-7</v>
          </cell>
          <cell r="F750">
            <v>6.5972376980235995E-7</v>
          </cell>
          <cell r="G750">
            <v>1.3205058785740499E-4</v>
          </cell>
          <cell r="H750">
            <v>1.67542653732424E-4</v>
          </cell>
          <cell r="I750">
            <v>1.29015648529119E-5</v>
          </cell>
          <cell r="J750">
            <v>3.5212330686202299E-5</v>
          </cell>
          <cell r="K750">
            <v>3.3233243546271202E-4</v>
          </cell>
          <cell r="L750">
            <v>1.7671013188957701E-6</v>
          </cell>
          <cell r="M750">
            <v>4.40125292692542E-4</v>
          </cell>
          <cell r="N750">
            <v>2.3837602194183701E-6</v>
          </cell>
          <cell r="O750">
            <v>7.6854925954913597E-4</v>
          </cell>
        </row>
        <row r="751">
          <cell r="A751" t="str">
            <v>D-T-ELC-TW_Bat_S4</v>
          </cell>
          <cell r="B751" t="str">
            <v>VAR_cap</v>
          </cell>
          <cell r="C751" t="str">
            <v>-</v>
          </cell>
          <cell r="D751">
            <v>3.7833389960402201E-5</v>
          </cell>
          <cell r="E751">
            <v>3.8077845071210602E-5</v>
          </cell>
          <cell r="F751">
            <v>3.8737568841013002E-5</v>
          </cell>
          <cell r="G751">
            <v>1.70788156698418E-4</v>
          </cell>
          <cell r="H751">
            <v>3.3833081043084198E-4</v>
          </cell>
          <cell r="I751">
            <v>3.5123237528375398E-4</v>
          </cell>
          <cell r="J751">
            <v>3.61732417128939E-4</v>
          </cell>
          <cell r="K751">
            <v>6.8003957259165498E-4</v>
          </cell>
          <cell r="L751">
            <v>5.4975608605314604E-4</v>
          </cell>
          <cell r="M751">
            <v>8.2233872501326398E-4</v>
          </cell>
          <cell r="N751">
            <v>8.0630843107574795E-4</v>
          </cell>
          <cell r="O751">
            <v>1.5451578492426999E-3</v>
          </cell>
        </row>
        <row r="752">
          <cell r="A752" t="str">
            <v>T_B_u-ICENGA-S1</v>
          </cell>
          <cell r="B752" t="str">
            <v>VAR_fout</v>
          </cell>
          <cell r="C752" t="str">
            <v>CO2_T</v>
          </cell>
          <cell r="E752">
            <v>4.1170725639588998E-3</v>
          </cell>
          <cell r="F752">
            <v>1.5673983522618371E-2</v>
          </cell>
        </row>
        <row r="753">
          <cell r="A753" t="str">
            <v>T_B_u-ICENGA-S1</v>
          </cell>
          <cell r="B753" t="str">
            <v>VAR_fout</v>
          </cell>
          <cell r="C753" t="str">
            <v>TPBSu</v>
          </cell>
          <cell r="E753">
            <v>8.777067264448598E-6</v>
          </cell>
          <cell r="F753">
            <v>3.4678587273272054E-5</v>
          </cell>
        </row>
        <row r="754">
          <cell r="A754" t="str">
            <v>T_B_u-ICENGA-S1</v>
          </cell>
          <cell r="B754" t="str">
            <v>VAR_fin</v>
          </cell>
          <cell r="C754" t="str">
            <v>TNGA</v>
          </cell>
          <cell r="E754">
            <v>7.2997740495725101E-5</v>
          </cell>
          <cell r="F754">
            <v>2.7790750926628288E-4</v>
          </cell>
        </row>
        <row r="755">
          <cell r="A755" t="str">
            <v>T_B_u-ICENGA-S1</v>
          </cell>
          <cell r="B755" t="str">
            <v>VAR_ncap</v>
          </cell>
          <cell r="C755" t="str">
            <v>-</v>
          </cell>
          <cell r="E755">
            <v>2.1646471106176499E-7</v>
          </cell>
          <cell r="F755">
            <v>4.90894953774324E-7</v>
          </cell>
        </row>
        <row r="756">
          <cell r="A756" t="str">
            <v>T_B_u-ICENGA-S1</v>
          </cell>
          <cell r="B756" t="str">
            <v>VAR_cap</v>
          </cell>
          <cell r="C756" t="str">
            <v>-</v>
          </cell>
          <cell r="E756">
            <v>2.1646471106176499E-7</v>
          </cell>
          <cell r="F756">
            <v>7.0735966483608897E-7</v>
          </cell>
          <cell r="G756">
            <v>4.17807183893009E-10</v>
          </cell>
          <cell r="H756">
            <v>2.000772779310214E-10</v>
          </cell>
        </row>
        <row r="757">
          <cell r="A757" t="str">
            <v>T_B_u-ICENGA-S2</v>
          </cell>
          <cell r="B757" t="str">
            <v>VAR_fout</v>
          </cell>
          <cell r="C757" t="str">
            <v>CO2_T</v>
          </cell>
          <cell r="E757">
            <v>3.1847740804317E-3</v>
          </cell>
          <cell r="F757">
            <v>2.8362453307299119E-2</v>
          </cell>
        </row>
        <row r="758">
          <cell r="A758" t="str">
            <v>T_B_u-ICENGA-S2</v>
          </cell>
          <cell r="B758" t="str">
            <v>VAR_fout</v>
          </cell>
          <cell r="C758" t="str">
            <v>TPBSu</v>
          </cell>
          <cell r="E758">
            <v>4.7996395403431826E-6</v>
          </cell>
          <cell r="F758">
            <v>4.4665109615275753E-5</v>
          </cell>
        </row>
        <row r="759">
          <cell r="A759" t="str">
            <v>T_B_u-ICENGA-S2</v>
          </cell>
          <cell r="B759" t="str">
            <v>VAR_fin</v>
          </cell>
          <cell r="C759" t="str">
            <v>TNGA</v>
          </cell>
          <cell r="E759">
            <v>5.6467625539569254E-5</v>
          </cell>
          <cell r="F759">
            <v>5.0288037778899175E-4</v>
          </cell>
        </row>
        <row r="760">
          <cell r="A760" t="str">
            <v>T_B_u-ICENGA-S2</v>
          </cell>
          <cell r="B760" t="str">
            <v>VAR_ncap</v>
          </cell>
          <cell r="C760" t="str">
            <v>-</v>
          </cell>
          <cell r="E760">
            <v>1.2488450522764201E-7</v>
          </cell>
          <cell r="F760">
            <v>7.4708390070605496E-7</v>
          </cell>
        </row>
        <row r="761">
          <cell r="A761" t="str">
            <v>T_B_u-ICENGA-S2</v>
          </cell>
          <cell r="B761" t="str">
            <v>VAR_cap</v>
          </cell>
          <cell r="C761" t="str">
            <v>-</v>
          </cell>
          <cell r="E761">
            <v>1.2488450522764201E-7</v>
          </cell>
          <cell r="F761">
            <v>8.7196840593369705E-7</v>
          </cell>
          <cell r="G761">
            <v>1.697355319527042E-9</v>
          </cell>
          <cell r="H761">
            <v>1.0315482000410253E-9</v>
          </cell>
        </row>
        <row r="762">
          <cell r="A762" t="str">
            <v>T_B_c-ICEDSLEXT</v>
          </cell>
          <cell r="B762" t="str">
            <v>VAR_fout</v>
          </cell>
          <cell r="C762" t="str">
            <v>CO2_T</v>
          </cell>
          <cell r="D762">
            <v>0.44182757235028702</v>
          </cell>
          <cell r="E762">
            <v>0.440764084312736</v>
          </cell>
          <cell r="F762">
            <v>0.43754975244861199</v>
          </cell>
        </row>
        <row r="763">
          <cell r="A763" t="str">
            <v>T_B_c-ICEDSLEXT</v>
          </cell>
          <cell r="B763" t="str">
            <v>VAR_fout</v>
          </cell>
          <cell r="C763" t="str">
            <v>TPBSc</v>
          </cell>
          <cell r="D763">
            <v>5.99767342767107E-2</v>
          </cell>
          <cell r="E763">
            <v>4.798331392199507E-2</v>
          </cell>
          <cell r="F763">
            <v>2.9989422673770836E-2</v>
          </cell>
        </row>
        <row r="764">
          <cell r="A764" t="str">
            <v>T_B_c-ICEDSLEXT</v>
          </cell>
          <cell r="B764" t="str">
            <v>VAR_fin</v>
          </cell>
          <cell r="C764" t="str">
            <v>TDSL</v>
          </cell>
          <cell r="D764">
            <v>6.0276612871798963E-3</v>
          </cell>
          <cell r="E764">
            <v>6.0131525827112611E-3</v>
          </cell>
          <cell r="F764">
            <v>5.9693008519592404E-3</v>
          </cell>
        </row>
        <row r="765">
          <cell r="A765" t="str">
            <v>T_B_c-ICEDSLEXT</v>
          </cell>
          <cell r="B765" t="str">
            <v>VAR_cap</v>
          </cell>
          <cell r="C765" t="str">
            <v>-</v>
          </cell>
          <cell r="D765">
            <v>1.3033198232740354E-3</v>
          </cell>
          <cell r="E765">
            <v>1.04265638017014E-3</v>
          </cell>
          <cell r="F765">
            <v>6.5166023760633498E-4</v>
          </cell>
        </row>
        <row r="766">
          <cell r="A766" t="str">
            <v>T_B_u-ICENGA-S3</v>
          </cell>
          <cell r="B766" t="str">
            <v>VAR_fout</v>
          </cell>
          <cell r="C766" t="str">
            <v>CO2_T</v>
          </cell>
          <cell r="E766">
            <v>2.8593122291725899E-3</v>
          </cell>
          <cell r="F766">
            <v>0.2854775185901961</v>
          </cell>
        </row>
        <row r="767">
          <cell r="A767" t="str">
            <v>T_B_u-ICENGA-S3</v>
          </cell>
          <cell r="B767" t="str">
            <v>VAR_fout</v>
          </cell>
          <cell r="C767" t="str">
            <v>TPBSu</v>
          </cell>
          <cell r="E767">
            <v>2.8604343298177888E-6</v>
          </cell>
          <cell r="F767">
            <v>3.0025285160179021E-4</v>
          </cell>
        </row>
        <row r="768">
          <cell r="A768" t="str">
            <v>T_B_u-ICENGA-S3</v>
          </cell>
          <cell r="B768" t="str">
            <v>VAR_fin</v>
          </cell>
          <cell r="C768" t="str">
            <v>TNGA</v>
          </cell>
          <cell r="E768">
            <v>5.0697025339939524E-5</v>
          </cell>
          <cell r="F768">
            <v>5.0616581310318366E-3</v>
          </cell>
        </row>
        <row r="769">
          <cell r="A769" t="str">
            <v>T_B_u-ICENGA-S3</v>
          </cell>
          <cell r="B769" t="str">
            <v>VAR_ncap</v>
          </cell>
          <cell r="C769" t="str">
            <v>-</v>
          </cell>
          <cell r="E769">
            <v>7.9749837946396503E-8</v>
          </cell>
          <cell r="F769">
            <v>5.60025177669223E-6</v>
          </cell>
        </row>
        <row r="770">
          <cell r="A770" t="str">
            <v>T_B_u-ICENGA-S3</v>
          </cell>
          <cell r="B770" t="str">
            <v>VAR_cap</v>
          </cell>
          <cell r="C770" t="str">
            <v>-</v>
          </cell>
          <cell r="E770">
            <v>7.9749837946396503E-8</v>
          </cell>
          <cell r="F770">
            <v>5.6800016146386196E-6</v>
          </cell>
          <cell r="G770">
            <v>-7.6260732708986778E-10</v>
          </cell>
        </row>
        <row r="771">
          <cell r="A771" t="str">
            <v>T_B_u-ICENGA-S4</v>
          </cell>
          <cell r="B771" t="str">
            <v>VAR_fout</v>
          </cell>
          <cell r="C771" t="str">
            <v>CO2_T</v>
          </cell>
          <cell r="F771">
            <v>2.9754785015144892E-4</v>
          </cell>
        </row>
        <row r="772">
          <cell r="A772" t="str">
            <v>T_B_u-ICENGA-S4</v>
          </cell>
          <cell r="B772" t="str">
            <v>VAR_fout</v>
          </cell>
          <cell r="C772" t="str">
            <v>TPBSu</v>
          </cell>
          <cell r="F772">
            <v>2.0711924513239147E-7</v>
          </cell>
        </row>
        <row r="773">
          <cell r="A773" t="str">
            <v>T_B_u-ICENGA-S4</v>
          </cell>
          <cell r="B773" t="str">
            <v>VAR_fin</v>
          </cell>
          <cell r="C773" t="str">
            <v>TNGA</v>
          </cell>
          <cell r="F773">
            <v>5.2756711019760473E-6</v>
          </cell>
        </row>
        <row r="774">
          <cell r="A774" t="str">
            <v>T_B_u-ICENGA-S4</v>
          </cell>
          <cell r="B774" t="str">
            <v>VAR_ncap</v>
          </cell>
          <cell r="C774" t="str">
            <v>-</v>
          </cell>
          <cell r="E774">
            <v>1.0432601134952199E-8</v>
          </cell>
          <cell r="F774">
            <v>1.5910726655769101E-8</v>
          </cell>
        </row>
        <row r="775">
          <cell r="A775" t="str">
            <v>T_B_u-ICENGA-S4</v>
          </cell>
          <cell r="B775" t="str">
            <v>VAR_cap</v>
          </cell>
          <cell r="C775" t="str">
            <v>-</v>
          </cell>
          <cell r="E775">
            <v>1.0432601134952199E-8</v>
          </cell>
          <cell r="F775">
            <v>2.6343327790721302E-8</v>
          </cell>
          <cell r="G775">
            <v>3.8591022973194E-9</v>
          </cell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18.873016030747117</v>
          </cell>
          <cell r="C9">
            <v>22.214568538860782</v>
          </cell>
          <cell r="D9">
            <v>26.367863104088993</v>
          </cell>
          <cell r="E9">
            <v>36.054033144984196</v>
          </cell>
          <cell r="F9">
            <v>55.862261087480775</v>
          </cell>
          <cell r="G9">
            <v>62.668592159831555</v>
          </cell>
          <cell r="H9">
            <v>73.802361585974253</v>
          </cell>
          <cell r="I9">
            <v>88.70822561680086</v>
          </cell>
          <cell r="J9">
            <v>91.836500344741964</v>
          </cell>
          <cell r="K9">
            <v>93.040789313588959</v>
          </cell>
          <cell r="L9">
            <v>93.407204060644588</v>
          </cell>
          <cell r="M9">
            <v>95.580322054503341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1.2833393785846418E-4</v>
          </cell>
          <cell r="H28">
            <v>3.178806914767833E-2</v>
          </cell>
          <cell r="I28">
            <v>3.3408650950942871E-2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82.760000688312246</v>
          </cell>
          <cell r="C14">
            <v>83.109723505538909</v>
          </cell>
          <cell r="D14">
            <v>73.079988100218713</v>
          </cell>
          <cell r="E14">
            <v>73.079999655273724</v>
          </cell>
          <cell r="F14">
            <v>62.881942647192005</v>
          </cell>
          <cell r="G14">
            <v>33.169739400429272</v>
          </cell>
          <cell r="H14">
            <v>6.5036146465000471</v>
          </cell>
          <cell r="I14">
            <v>44.660681180720744</v>
          </cell>
          <cell r="J14">
            <v>44.660683774735112</v>
          </cell>
          <cell r="K14">
            <v>44.660697469375073</v>
          </cell>
          <cell r="L14">
            <v>44.660705922164766</v>
          </cell>
          <cell r="M14">
            <v>44.660774900881698</v>
          </cell>
        </row>
        <row r="15">
          <cell r="B15">
            <v>66.745680058725839</v>
          </cell>
          <cell r="C15">
            <v>49.798799632544643</v>
          </cell>
          <cell r="D15">
            <v>68.759543746199654</v>
          </cell>
          <cell r="E15">
            <v>70.433369154031212</v>
          </cell>
          <cell r="F15">
            <v>71.581917357674442</v>
          </cell>
          <cell r="G15">
            <v>72.6663627003811</v>
          </cell>
          <cell r="H15">
            <v>73.751623294715159</v>
          </cell>
          <cell r="I15">
            <v>74.836043181596978</v>
          </cell>
          <cell r="J15">
            <v>74.836043941547715</v>
          </cell>
          <cell r="K15">
            <v>74.836048947307049</v>
          </cell>
          <cell r="L15">
            <v>74.836049004635171</v>
          </cell>
          <cell r="M15">
            <v>74.836046894285602</v>
          </cell>
        </row>
        <row r="16">
          <cell r="B16">
            <v>66.632400530215136</v>
          </cell>
          <cell r="C16">
            <v>55.763999963470731</v>
          </cell>
          <cell r="D16">
            <v>65.550193435068593</v>
          </cell>
          <cell r="E16">
            <v>64.714700449224253</v>
          </cell>
          <cell r="F16">
            <v>63.735261755671004</v>
          </cell>
          <cell r="G16">
            <v>62.65081828051909</v>
          </cell>
          <cell r="H16">
            <v>61.565558966797418</v>
          </cell>
          <cell r="I16">
            <v>60.481140562776197</v>
          </cell>
          <cell r="J16">
            <v>60.481139752787094</v>
          </cell>
          <cell r="K16">
            <v>60.481135504395539</v>
          </cell>
          <cell r="L16">
            <v>60.481135516722418</v>
          </cell>
          <cell r="M16">
            <v>60.481141066463053</v>
          </cell>
        </row>
        <row r="17">
          <cell r="B17">
            <v>12.841920838705025</v>
          </cell>
          <cell r="C17">
            <v>16.033584230525236</v>
          </cell>
          <cell r="D17">
            <v>5.2448280777227767</v>
          </cell>
          <cell r="E17">
            <v>12.78456138182441</v>
          </cell>
          <cell r="F17">
            <v>12.988139456898915</v>
          </cell>
          <cell r="G17">
            <v>13.036778255682023</v>
          </cell>
          <cell r="H17">
            <v>13.111532997966215</v>
          </cell>
          <cell r="I17">
            <v>14.563239892691882</v>
          </cell>
          <cell r="J17">
            <v>13.759244294378014</v>
          </cell>
          <cell r="K17">
            <v>13.919213348573528</v>
          </cell>
          <cell r="L17">
            <v>14.625430875996084</v>
          </cell>
          <cell r="M17">
            <v>15.491893909509832</v>
          </cell>
        </row>
        <row r="18">
          <cell r="B18">
            <v>3.9600469765465142E-2</v>
          </cell>
          <cell r="C18">
            <v>1.7352097847463624E-5</v>
          </cell>
          <cell r="D18">
            <v>1.0520200571407946E-3</v>
          </cell>
          <cell r="E18">
            <v>1.623339418949797E-4</v>
          </cell>
          <cell r="F18">
            <v>1.0943426129379375E-4</v>
          </cell>
          <cell r="G18">
            <v>0.17118818900329241</v>
          </cell>
          <cell r="H18">
            <v>0.17139281161247868</v>
          </cell>
          <cell r="I18">
            <v>3.7545905649659599E-6</v>
          </cell>
          <cell r="J18">
            <v>1.6476900604465497E-3</v>
          </cell>
          <cell r="K18">
            <v>1.535865152195811E-3</v>
          </cell>
          <cell r="L18">
            <v>1.3570682827257158E-3</v>
          </cell>
          <cell r="M18">
            <v>1.9021997094572027E-3</v>
          </cell>
        </row>
        <row r="19">
          <cell r="B19">
            <v>6.5070001739189927</v>
          </cell>
          <cell r="C19">
            <v>7.3027683814743618</v>
          </cell>
          <cell r="D19">
            <v>7.4123018650982422</v>
          </cell>
          <cell r="E19">
            <v>7.3981384403480686</v>
          </cell>
          <cell r="F19">
            <v>7.4918603313357615</v>
          </cell>
          <cell r="G19">
            <v>5.6313415811138272</v>
          </cell>
          <cell r="H19">
            <v>4.4767070573736527</v>
          </cell>
          <cell r="I19">
            <v>4.6534307633621586</v>
          </cell>
          <cell r="J19">
            <v>4.6534303105537678</v>
          </cell>
          <cell r="K19">
            <v>4.6534307619093855</v>
          </cell>
          <cell r="L19">
            <v>4.6534303389872766</v>
          </cell>
          <cell r="M19">
            <v>4.653430469295726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2.0852343237761062</v>
          </cell>
          <cell r="H20">
            <v>4.2715843153671331</v>
          </cell>
          <cell r="I20">
            <v>4.4441159732804261</v>
          </cell>
          <cell r="J20">
            <v>4.4441160837049472</v>
          </cell>
          <cell r="K20">
            <v>4.4441158966178458</v>
          </cell>
          <cell r="L20">
            <v>4.4441156842850393</v>
          </cell>
          <cell r="M20">
            <v>4.4441158842027075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2.1863355999184423E-6</v>
          </cell>
          <cell r="H21">
            <v>2.2449175632895622E-6</v>
          </cell>
          <cell r="I21">
            <v>6.1598884791233283E-5</v>
          </cell>
          <cell r="J21">
            <v>4.9081611254073187E-4</v>
          </cell>
          <cell r="K21">
            <v>7.1935628586129263E-4</v>
          </cell>
          <cell r="L21">
            <v>7.5759242995515185E-4</v>
          </cell>
          <cell r="M21">
            <v>1.260217887456066E-3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7.1347733375424903E-8</v>
          </cell>
          <cell r="H22">
            <v>0</v>
          </cell>
          <cell r="I22">
            <v>1.074896485130094E-3</v>
          </cell>
          <cell r="J22">
            <v>1.2434783046629963E-3</v>
          </cell>
          <cell r="K22">
            <v>9.6135071863559767E-4</v>
          </cell>
          <cell r="L22">
            <v>8.8292963958049302E-4</v>
          </cell>
          <cell r="M22">
            <v>1.6323954048026246E-3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1.9916183046075547E-6</v>
          </cell>
          <cell r="I23">
            <v>5.6802146112548136E-5</v>
          </cell>
          <cell r="J23">
            <v>4.4797839385054506E-3</v>
          </cell>
          <cell r="K23">
            <v>6.7963474283874907E-3</v>
          </cell>
          <cell r="L23">
            <v>6.9224465816986464E-3</v>
          </cell>
          <cell r="M23">
            <v>8.7915491192685838E-3</v>
          </cell>
        </row>
        <row r="24">
          <cell r="B24">
            <v>0.96588040735749225</v>
          </cell>
          <cell r="C24">
            <v>1.0499147373724069E-4</v>
          </cell>
          <cell r="D24">
            <v>6.3613881883284947E-4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0.14251190987967149</v>
          </cell>
          <cell r="C25">
            <v>1.434588374803977E-4</v>
          </cell>
          <cell r="D25">
            <v>5.6716188330726757E-3</v>
          </cell>
          <cell r="E25">
            <v>5.3464104487720089E-4</v>
          </cell>
          <cell r="F25">
            <v>9.4413731309396086E-4</v>
          </cell>
          <cell r="G25">
            <v>0.52431409387823946</v>
          </cell>
          <cell r="H25">
            <v>0.79781393889865926</v>
          </cell>
          <cell r="I25">
            <v>0.92591995820390738</v>
          </cell>
          <cell r="J25">
            <v>0.92933135224191998</v>
          </cell>
          <cell r="K25">
            <v>0.93286065511781713</v>
          </cell>
          <cell r="L25">
            <v>0.93250989589720135</v>
          </cell>
          <cell r="M25">
            <v>0.93287872432975749</v>
          </cell>
        </row>
        <row r="26">
          <cell r="B26">
            <v>1.547548352067893</v>
          </cell>
          <cell r="C26">
            <v>1.4243000161091559</v>
          </cell>
          <cell r="D26">
            <v>1.4394558754915494</v>
          </cell>
          <cell r="E26">
            <v>1.4285982111640243</v>
          </cell>
          <cell r="F26">
            <v>1.4180357123652449</v>
          </cell>
          <cell r="G26">
            <v>1.074101264939866</v>
          </cell>
          <cell r="H26">
            <v>0.67063060283390652</v>
          </cell>
          <cell r="I26">
            <v>0.69933082755058396</v>
          </cell>
          <cell r="J26">
            <v>0.70858215162605798</v>
          </cell>
          <cell r="K26">
            <v>0.71192516075325696</v>
          </cell>
          <cell r="L26">
            <v>0.71526340846937086</v>
          </cell>
          <cell r="M26">
            <v>0.71821656857093796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0.3488046919165948</v>
          </cell>
          <cell r="H27">
            <v>0.69932235423891065</v>
          </cell>
          <cell r="I27">
            <v>0.7117516482986449</v>
          </cell>
          <cell r="J27">
            <v>0.71175162854769125</v>
          </cell>
          <cell r="K27">
            <v>0.71175165263364193</v>
          </cell>
          <cell r="L27">
            <v>0.71175158691494145</v>
          </cell>
          <cell r="M27">
            <v>0.71175164492006393</v>
          </cell>
        </row>
        <row r="28">
          <cell r="B28">
            <v>1.8004100692733157E-3</v>
          </cell>
          <cell r="C28">
            <v>1.1503527549617057E-5</v>
          </cell>
          <cell r="D28">
            <v>3.6824898299967179E-4</v>
          </cell>
          <cell r="E28">
            <v>1.2798295933191662E-4</v>
          </cell>
          <cell r="F28">
            <v>5.1525653322236343E-5</v>
          </cell>
          <cell r="G28">
            <v>3.4284112541867803E-4</v>
          </cell>
          <cell r="H28">
            <v>1.3884380149218435E-4</v>
          </cell>
          <cell r="I28">
            <v>0</v>
          </cell>
          <cell r="J28">
            <v>2.8800010031926382E-5</v>
          </cell>
          <cell r="K28">
            <v>2.8890081647568304E-5</v>
          </cell>
          <cell r="L28">
            <v>2.8937390794155971E-5</v>
          </cell>
          <cell r="M28">
            <v>2.9964399712219252E-5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0.22692758222399953</v>
          </cell>
          <cell r="H30">
            <v>0.2496854451464588</v>
          </cell>
          <cell r="I30">
            <v>0.24969843389044849</v>
          </cell>
          <cell r="J30">
            <v>0.24970068206890611</v>
          </cell>
          <cell r="K30">
            <v>1.0733139452552554</v>
          </cell>
          <cell r="L30">
            <v>1.0733150733644325</v>
          </cell>
          <cell r="M30">
            <v>1.0734890292376207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1.4132708304633729E-4</v>
          </cell>
          <cell r="H31">
            <v>1.7193948079446342E-2</v>
          </cell>
          <cell r="I31">
            <v>0.39672260716248303</v>
          </cell>
          <cell r="J31">
            <v>0.39823377386814429</v>
          </cell>
          <cell r="K31">
            <v>0.39966414510976811</v>
          </cell>
          <cell r="L31">
            <v>0.39955776164320606</v>
          </cell>
          <cell r="M31">
            <v>0.39956459144441475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4.7489343215549908E-3</v>
          </cell>
          <cell r="I32">
            <v>4.6854948732125822E-3</v>
          </cell>
          <cell r="J32">
            <v>4.7421100622554333E-3</v>
          </cell>
          <cell r="K32">
            <v>4.738187553298869E-3</v>
          </cell>
          <cell r="L32">
            <v>4.9885833219953813E-3</v>
          </cell>
          <cell r="M32">
            <v>6.5520700044224599E-3</v>
          </cell>
        </row>
        <row r="33">
          <cell r="B33">
            <v>0.52400000000000047</v>
          </cell>
          <cell r="C33">
            <v>0.54529202324221704</v>
          </cell>
          <cell r="D33">
            <v>0.50316462157576636</v>
          </cell>
          <cell r="E33">
            <v>0.84943685007805869</v>
          </cell>
          <cell r="F33">
            <v>0.88437518023790351</v>
          </cell>
          <cell r="G33">
            <v>0.88439837079306094</v>
          </cell>
          <cell r="H33">
            <v>0.98190770343425382</v>
          </cell>
          <cell r="I33">
            <v>0.98193361594345097</v>
          </cell>
          <cell r="J33">
            <v>0.98193412593147922</v>
          </cell>
          <cell r="K33">
            <v>0.98193633875692254</v>
          </cell>
          <cell r="L33">
            <v>0.98193717270494163</v>
          </cell>
          <cell r="M33">
            <v>0.98194779459771286</v>
          </cell>
        </row>
        <row r="34">
          <cell r="B34">
            <v>0</v>
          </cell>
          <cell r="C34">
            <v>0</v>
          </cell>
          <cell r="D34">
            <v>0.1561918687968237</v>
          </cell>
          <cell r="E34">
            <v>0.6420087563002983</v>
          </cell>
          <cell r="F34">
            <v>2.320711248876477</v>
          </cell>
          <cell r="G34">
            <v>3.0682373329427017</v>
          </cell>
          <cell r="H34">
            <v>5.8764179746253005</v>
          </cell>
          <cell r="I34">
            <v>5.770624473097353</v>
          </cell>
          <cell r="J34">
            <v>4.80997600724662</v>
          </cell>
          <cell r="K34">
            <v>3.0044745070633856</v>
          </cell>
          <cell r="L34">
            <v>1.3635395434199039E-2</v>
          </cell>
          <cell r="M34">
            <v>2.5957201320300591E-2</v>
          </cell>
        </row>
        <row r="35">
          <cell r="B35">
            <v>3.517953999707534</v>
          </cell>
          <cell r="C35">
            <v>4.848622236228552</v>
          </cell>
          <cell r="D35">
            <v>11.92707515588485</v>
          </cell>
          <cell r="E35">
            <v>14.116625611950123</v>
          </cell>
          <cell r="F35">
            <v>19.784681245657222</v>
          </cell>
          <cell r="G35">
            <v>20.793899522347854</v>
          </cell>
          <cell r="H35">
            <v>21.854597656596109</v>
          </cell>
          <cell r="I35">
            <v>22.969402022290875</v>
          </cell>
          <cell r="J35">
            <v>24.141072564795003</v>
          </cell>
          <cell r="K35">
            <v>25.372510151228418</v>
          </cell>
          <cell r="L35">
            <v>26.666763451954903</v>
          </cell>
          <cell r="M35">
            <v>28.027036784470535</v>
          </cell>
        </row>
        <row r="36">
          <cell r="B36">
            <v>2.1349390887346629</v>
          </cell>
          <cell r="C36">
            <v>3.3906691975834238</v>
          </cell>
          <cell r="D36">
            <v>4.3179462280599834</v>
          </cell>
          <cell r="E36">
            <v>18.917574612227693</v>
          </cell>
          <cell r="F36">
            <v>19.882565527626063</v>
          </cell>
          <cell r="G36">
            <v>20.896776375149862</v>
          </cell>
          <cell r="H36">
            <v>21.962722409448283</v>
          </cell>
          <cell r="I36">
            <v>23.083042616841858</v>
          </cell>
          <cell r="J36">
            <v>24.260510404154978</v>
          </cell>
          <cell r="K36">
            <v>25.498042029692982</v>
          </cell>
          <cell r="L36">
            <v>26.79870109837259</v>
          </cell>
          <cell r="M36">
            <v>28.165860422152583</v>
          </cell>
        </row>
        <row r="37">
          <cell r="B37">
            <v>0.86248322578584768</v>
          </cell>
          <cell r="C37">
            <v>1.2875868834694044</v>
          </cell>
          <cell r="D37">
            <v>5.6131136637508661</v>
          </cell>
          <cell r="E37">
            <v>13.460658542291684</v>
          </cell>
          <cell r="F37">
            <v>14.147292323954968</v>
          </cell>
          <cell r="G37">
            <v>14.868946844553376</v>
          </cell>
          <cell r="H37">
            <v>15.627413164831625</v>
          </cell>
          <cell r="I37">
            <v>16.424568869498305</v>
          </cell>
          <cell r="J37">
            <v>17.262387498943937</v>
          </cell>
          <cell r="K37">
            <v>18.142943973984394</v>
          </cell>
          <cell r="L37">
            <v>19.068418363670098</v>
          </cell>
          <cell r="M37">
            <v>20.041108003518215</v>
          </cell>
        </row>
        <row r="38">
          <cell r="B38">
            <v>2.8396236857719668</v>
          </cell>
          <cell r="C38">
            <v>3.2944550550716118</v>
          </cell>
          <cell r="D38">
            <v>6.7856738427229759</v>
          </cell>
          <cell r="E38">
            <v>7.847997450081734</v>
          </cell>
          <cell r="F38">
            <v>17.078736029179662</v>
          </cell>
          <cell r="G38">
            <v>17.949924735662368</v>
          </cell>
          <cell r="H38">
            <v>18.865551752621439</v>
          </cell>
          <cell r="I38">
            <v>19.82788481240393</v>
          </cell>
          <cell r="J38">
            <v>20.83930657430658</v>
          </cell>
          <cell r="K38">
            <v>21.902321378253401</v>
          </cell>
          <cell r="L38">
            <v>23.01956112313481</v>
          </cell>
          <cell r="M38">
            <v>24.193794415202348</v>
          </cell>
        </row>
        <row r="39">
          <cell r="B39">
            <v>0.66996184345003928</v>
          </cell>
          <cell r="C39">
            <v>0.33688445187082094</v>
          </cell>
          <cell r="D39">
            <v>4.9820953311730316E-2</v>
          </cell>
          <cell r="E39">
            <v>0.24376096982005319</v>
          </cell>
          <cell r="F39">
            <v>0.19181439290656696</v>
          </cell>
          <cell r="G39">
            <v>0.66611465559907479</v>
          </cell>
          <cell r="H39">
            <v>0.42319495555955666</v>
          </cell>
          <cell r="I39">
            <v>0.42421431726232295</v>
          </cell>
          <cell r="J39">
            <v>0.3965405434210415</v>
          </cell>
          <cell r="K39">
            <v>0.35988006340967271</v>
          </cell>
          <cell r="L39">
            <v>0.42419579985978312</v>
          </cell>
          <cell r="M39">
            <v>0.42424005106074253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1.4233621028743235E-3</v>
          </cell>
          <cell r="H40">
            <v>0.2446895876451729</v>
          </cell>
          <cell r="I40">
            <v>0.24528344889258943</v>
          </cell>
          <cell r="J40">
            <v>0.22927780384339938</v>
          </cell>
          <cell r="K40">
            <v>0.20808510200680649</v>
          </cell>
          <cell r="L40">
            <v>0.24527057729921115</v>
          </cell>
          <cell r="M40">
            <v>0.24529505435868576</v>
          </cell>
        </row>
        <row r="41">
          <cell r="B41">
            <v>7.050061739711376E-2</v>
          </cell>
          <cell r="C41">
            <v>0.17149929142306575</v>
          </cell>
          <cell r="D41">
            <v>8.2662271008210903E-3</v>
          </cell>
          <cell r="E41">
            <v>0.17123816393695576</v>
          </cell>
          <cell r="F41">
            <v>0.17136785368571336</v>
          </cell>
          <cell r="G41">
            <v>0</v>
          </cell>
          <cell r="H41">
            <v>0</v>
          </cell>
          <cell r="I41">
            <v>0</v>
          </cell>
          <cell r="J41">
            <v>1.9111341743141758E-3</v>
          </cell>
          <cell r="K41">
            <v>1.9065689854062431E-3</v>
          </cell>
          <cell r="L41">
            <v>0.17014458231286431</v>
          </cell>
          <cell r="M41">
            <v>0.16959870616492517</v>
          </cell>
        </row>
        <row r="42">
          <cell r="B42">
            <v>0.17246248607514231</v>
          </cell>
          <cell r="C42">
            <v>0.31482984597210817</v>
          </cell>
          <cell r="D42">
            <v>1.1352090474531789</v>
          </cell>
          <cell r="E42">
            <v>1.5240958880997786</v>
          </cell>
          <cell r="F42">
            <v>1.5233842675104432</v>
          </cell>
          <cell r="G42">
            <v>0.86573633513157466</v>
          </cell>
          <cell r="H42">
            <v>0.50572708070814854</v>
          </cell>
          <cell r="I42">
            <v>1.1287437039760532E-3</v>
          </cell>
          <cell r="J42">
            <v>7.2555825048724602E-4</v>
          </cell>
          <cell r="K42">
            <v>6.0065245854053933E-4</v>
          </cell>
          <cell r="L42">
            <v>4.6685300452364479E-4</v>
          </cell>
          <cell r="M42">
            <v>7.0807294233469868E-4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1.9152543284935168</v>
          </cell>
          <cell r="H43">
            <v>3.6889297434051751</v>
          </cell>
          <cell r="I43">
            <v>4.3611722275382681</v>
          </cell>
          <cell r="J43">
            <v>4.3432016478108926</v>
          </cell>
          <cell r="K43">
            <v>4.3611736302974871</v>
          </cell>
          <cell r="L43">
            <v>4.3515422560219941</v>
          </cell>
          <cell r="M43">
            <v>4.3611749177828534</v>
          </cell>
        </row>
        <row r="44">
          <cell r="B44">
            <v>0.2300410662515808</v>
          </cell>
          <cell r="C44">
            <v>0.23015733221830867</v>
          </cell>
          <cell r="D44">
            <v>0.33670574246888069</v>
          </cell>
          <cell r="E44">
            <v>0.33294532351299533</v>
          </cell>
          <cell r="F44">
            <v>0.32918507264927077</v>
          </cell>
          <cell r="G44">
            <v>0.20745098504106646</v>
          </cell>
          <cell r="H44">
            <v>8.6810779159740664E-5</v>
          </cell>
          <cell r="I44">
            <v>4.6237852472963305E-5</v>
          </cell>
          <cell r="J44">
            <v>4.674238297940405E-5</v>
          </cell>
          <cell r="K44">
            <v>3.7720132042199892E-5</v>
          </cell>
          <cell r="L44">
            <v>5.6709073332684186E-5</v>
          </cell>
          <cell r="M44">
            <v>2.328351461774245E-5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0.10806646137495916</v>
          </cell>
          <cell r="H45">
            <v>0.59567346613934979</v>
          </cell>
          <cell r="I45">
            <v>0.59290912969714982</v>
          </cell>
          <cell r="J45">
            <v>0.59289768072315185</v>
          </cell>
          <cell r="K45">
            <v>0.59291716824489438</v>
          </cell>
          <cell r="L45">
            <v>0.59289397695308532</v>
          </cell>
          <cell r="M45">
            <v>0.59294068842740588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2.5148321094856196E-3</v>
          </cell>
          <cell r="F46">
            <v>0.88760399313724236</v>
          </cell>
          <cell r="G46">
            <v>2.679510104303465</v>
          </cell>
          <cell r="H46">
            <v>2.6795096532629317</v>
          </cell>
          <cell r="I46">
            <v>2.67950962351417</v>
          </cell>
          <cell r="J46">
            <v>2.6795102211717463</v>
          </cell>
          <cell r="K46">
            <v>2.6795096260785671</v>
          </cell>
          <cell r="L46">
            <v>2.6795102918963352</v>
          </cell>
          <cell r="M46">
            <v>2.6795135307263469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1.4821944954485395E-4</v>
          </cell>
          <cell r="F47">
            <v>1.993224180935555E-4</v>
          </cell>
          <cell r="G47">
            <v>2.4366747114887535E-3</v>
          </cell>
          <cell r="H47">
            <v>2.0944120165842274E-3</v>
          </cell>
          <cell r="I47">
            <v>4.8242269642358935E-4</v>
          </cell>
          <cell r="J47">
            <v>7.2755436070083448E-4</v>
          </cell>
          <cell r="K47">
            <v>5.310841285840435E-4</v>
          </cell>
          <cell r="L47">
            <v>5.0722843219669312E-4</v>
          </cell>
          <cell r="M47">
            <v>4.4340046101105609E-4</v>
          </cell>
        </row>
        <row r="48">
          <cell r="B48">
            <v>1.3298716605213447E-2</v>
          </cell>
          <cell r="C48">
            <v>1.8144401914411291E-3</v>
          </cell>
          <cell r="D48">
            <v>5.1979420561847683E-3</v>
          </cell>
          <cell r="E48">
            <v>3.3563190236984741E-3</v>
          </cell>
          <cell r="F48">
            <v>3.4079947106925978E-3</v>
          </cell>
          <cell r="G48">
            <v>2.0781102982179059E-3</v>
          </cell>
          <cell r="H48">
            <v>0</v>
          </cell>
          <cell r="I48">
            <v>0</v>
          </cell>
          <cell r="J48">
            <v>9.3571680157495047E-4</v>
          </cell>
          <cell r="K48">
            <v>1.7295323673553998E-3</v>
          </cell>
          <cell r="L48">
            <v>2.2282737959855962E-3</v>
          </cell>
          <cell r="M48">
            <v>2.626474673160459E-3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4.0495681753716876E-4</v>
          </cell>
          <cell r="K49">
            <v>7.099740285741213E-4</v>
          </cell>
          <cell r="L49">
            <v>7.0951946724573996E-4</v>
          </cell>
          <cell r="M49">
            <v>1.3699880653172372E-3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2.5688309713831162E-4</v>
          </cell>
          <cell r="F50">
            <v>4.0637308379455226E-4</v>
          </cell>
          <cell r="G50">
            <v>1.5371521864649576E-3</v>
          </cell>
          <cell r="H50">
            <v>2.870330902293901E-3</v>
          </cell>
          <cell r="I50">
            <v>3.5511213929411527E-3</v>
          </cell>
          <cell r="J50">
            <v>2.3995582264550981E-3</v>
          </cell>
          <cell r="K50">
            <v>1.5155570912892846E-3</v>
          </cell>
          <cell r="L50">
            <v>1.7210691064475394E-3</v>
          </cell>
          <cell r="M50">
            <v>2.614261232004107E-3</v>
          </cell>
        </row>
        <row r="51">
          <cell r="B51">
            <v>2.7667649514970843E-2</v>
          </cell>
          <cell r="C51">
            <v>4.3804608315860888E-2</v>
          </cell>
          <cell r="D51">
            <v>0.17845167856380001</v>
          </cell>
          <cell r="E51">
            <v>0.17715135056738399</v>
          </cell>
          <cell r="F51">
            <v>0.17844254417388261</v>
          </cell>
          <cell r="G51">
            <v>8.7207710934043281E-2</v>
          </cell>
          <cell r="H51">
            <v>0</v>
          </cell>
          <cell r="I51">
            <v>0</v>
          </cell>
          <cell r="J51">
            <v>6.3077345737954673E-4</v>
          </cell>
          <cell r="K51">
            <v>3.0349355544066906E-3</v>
          </cell>
          <cell r="L51">
            <v>1.8348618356588036E-3</v>
          </cell>
          <cell r="M51">
            <v>3.0489735098515863E-3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7.0766679888183115E-4</v>
          </cell>
          <cell r="K52">
            <v>1.5939492056336099E-3</v>
          </cell>
          <cell r="L52">
            <v>1.2546630327563617E-3</v>
          </cell>
          <cell r="M52">
            <v>2.5843915333233422E-3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3.8648927919779418E-4</v>
          </cell>
          <cell r="F53">
            <v>5.9125045424392566E-4</v>
          </cell>
          <cell r="G53">
            <v>0.13066869619289365</v>
          </cell>
          <cell r="H53">
            <v>0.19642656022166596</v>
          </cell>
          <cell r="I53">
            <v>0.19264429959044241</v>
          </cell>
          <cell r="J53">
            <v>0.19196932177210407</v>
          </cell>
          <cell r="K53">
            <v>0.19006514975093533</v>
          </cell>
          <cell r="L53">
            <v>0.19050995586854647</v>
          </cell>
          <cell r="M53">
            <v>0.18840054039512621</v>
          </cell>
        </row>
        <row r="54">
          <cell r="B54">
            <v>0.95936477579627522</v>
          </cell>
          <cell r="C54">
            <v>1.1059442973758238</v>
          </cell>
          <cell r="D54">
            <v>1.1059683916752578</v>
          </cell>
          <cell r="E54">
            <v>1.1059686639745641</v>
          </cell>
          <cell r="F54">
            <v>1.1059846182026227</v>
          </cell>
          <cell r="G54">
            <v>1.7753776070898382</v>
          </cell>
          <cell r="H54">
            <v>2.4769371976016576</v>
          </cell>
          <cell r="I54">
            <v>2.4769501858423446</v>
          </cell>
          <cell r="J54">
            <v>3.7696143349640803</v>
          </cell>
          <cell r="K54">
            <v>4.3181920881402442</v>
          </cell>
          <cell r="L54">
            <v>5.2113322989438258</v>
          </cell>
          <cell r="M54">
            <v>5.4270537242214303</v>
          </cell>
        </row>
        <row r="55">
          <cell r="B55">
            <v>0.59439907387543611</v>
          </cell>
          <cell r="C55">
            <v>0.62586725715529656</v>
          </cell>
          <cell r="D55">
            <v>0.72493435629107617</v>
          </cell>
          <cell r="E55">
            <v>1.354263127225676</v>
          </cell>
          <cell r="F55">
            <v>1.3490611286980885</v>
          </cell>
          <cell r="G55">
            <v>0.86460177702433338</v>
          </cell>
          <cell r="H55">
            <v>0</v>
          </cell>
          <cell r="I55">
            <v>0</v>
          </cell>
          <cell r="J55">
            <v>7.3689198346266617E-4</v>
          </cell>
          <cell r="K55">
            <v>8.83118777231723E-4</v>
          </cell>
          <cell r="L55">
            <v>6.1378717071067527E-4</v>
          </cell>
          <cell r="M55">
            <v>1.185098588421201E-3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3.0662443959922852E-4</v>
          </cell>
          <cell r="F56">
            <v>2.5508759938586395E-4</v>
          </cell>
          <cell r="G56">
            <v>3.1899850796382537E-3</v>
          </cell>
          <cell r="H56">
            <v>5.5552700775452395E-3</v>
          </cell>
          <cell r="I56">
            <v>5.6219294712975239E-3</v>
          </cell>
          <cell r="J56">
            <v>2.9244106100906682E-3</v>
          </cell>
          <cell r="K56">
            <v>8.8061758830360938E-4</v>
          </cell>
          <cell r="L56">
            <v>8.1955211360106473E-4</v>
          </cell>
          <cell r="M56">
            <v>1.4399383221726319E-3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5.0176371028898335E-4</v>
          </cell>
          <cell r="F57">
            <v>1.8738107916799703E-3</v>
          </cell>
          <cell r="G57">
            <v>4.5300669148520996E-3</v>
          </cell>
          <cell r="H57">
            <v>8.5713088881432305E-3</v>
          </cell>
          <cell r="I57">
            <v>5.5045644922721527E-3</v>
          </cell>
          <cell r="J57">
            <v>4.9988898424734923E-3</v>
          </cell>
          <cell r="K57">
            <v>5.6804247643619807E-3</v>
          </cell>
          <cell r="L57">
            <v>5.1250946167853712E-3</v>
          </cell>
          <cell r="M57">
            <v>1.2011666181316018E-2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3.3586757721056645E-4</v>
          </cell>
          <cell r="K58">
            <v>6.3025989377104501E-4</v>
          </cell>
          <cell r="L58">
            <v>5.0840077205352723E-4</v>
          </cell>
          <cell r="M58">
            <v>1.0984741635912919E-3</v>
          </cell>
        </row>
        <row r="70">
          <cell r="B70">
            <v>9.4507797194679027E-2</v>
          </cell>
          <cell r="C70">
            <v>7.3138090873782957E-3</v>
          </cell>
          <cell r="D70">
            <v>8.0651953947330102E-2</v>
          </cell>
          <cell r="E70">
            <v>4.5818399651112125E-2</v>
          </cell>
          <cell r="F70">
            <v>3.8268127276722838E-2</v>
          </cell>
          <cell r="G70">
            <v>2.8577499515352798E-2</v>
          </cell>
          <cell r="H70">
            <v>1.9548169159512359E-2</v>
          </cell>
          <cell r="I70">
            <v>9.4478802235630654E-2</v>
          </cell>
          <cell r="J70">
            <v>9.4483331250690056E-2</v>
          </cell>
          <cell r="K70">
            <v>9.4488216242943901E-2</v>
          </cell>
          <cell r="L70">
            <v>9.4486263271473733E-2</v>
          </cell>
          <cell r="M70">
            <v>9.4484584370839758E-2</v>
          </cell>
        </row>
        <row r="71">
          <cell r="B71">
            <v>1.2068351499737913E-3</v>
          </cell>
          <cell r="C71">
            <v>9.6440430495300922E-4</v>
          </cell>
          <cell r="D71">
            <v>1.1953948793842943E-3</v>
          </cell>
          <cell r="E71">
            <v>1.2144507895138401E-3</v>
          </cell>
          <cell r="F71">
            <v>0.3482946108971256</v>
          </cell>
          <cell r="G71">
            <v>0.48225831625353732</v>
          </cell>
          <cell r="H71">
            <v>0.482495093619975</v>
          </cell>
          <cell r="I71">
            <v>1.3052465591865836</v>
          </cell>
          <cell r="J71">
            <v>1.4264555584326211</v>
          </cell>
          <cell r="K71">
            <v>1.4270767276627792</v>
          </cell>
          <cell r="L71">
            <v>1.4287072708726172</v>
          </cell>
          <cell r="M71">
            <v>1.4299481053008971</v>
          </cell>
        </row>
        <row r="72">
          <cell r="B72">
            <v>1.0954144121549246E-3</v>
          </cell>
          <cell r="C72">
            <v>8.7960971260993227E-4</v>
          </cell>
          <cell r="D72">
            <v>1.0785381688795481E-3</v>
          </cell>
          <cell r="E72">
            <v>1.1398652927676698E-3</v>
          </cell>
          <cell r="F72">
            <v>1.1799397498509974E-2</v>
          </cell>
          <cell r="G72">
            <v>0.17902283494975588</v>
          </cell>
          <cell r="H72">
            <v>0.92760187728965759</v>
          </cell>
          <cell r="I72">
            <v>1.0073670991496864</v>
          </cell>
          <cell r="J72">
            <v>1.556178427831161</v>
          </cell>
          <cell r="K72">
            <v>2.3993284393015175</v>
          </cell>
          <cell r="L72">
            <v>1.5134506621590162</v>
          </cell>
          <cell r="M72">
            <v>2.1569371825021291</v>
          </cell>
        </row>
        <row r="73">
          <cell r="B73">
            <v>3.5424459821507544E-4</v>
          </cell>
          <cell r="C73">
            <v>3.5396999901814407E-4</v>
          </cell>
          <cell r="D73">
            <v>3.5518527761796133E-4</v>
          </cell>
          <cell r="E73">
            <v>6.585742041661144E-2</v>
          </cell>
          <cell r="F73">
            <v>0.18034992792981844</v>
          </cell>
          <cell r="G73">
            <v>0.27795615717073835</v>
          </cell>
          <cell r="H73">
            <v>0.31062200084609981</v>
          </cell>
          <cell r="I73">
            <v>0.33992892780121464</v>
          </cell>
          <cell r="J73">
            <v>0.37645518013706952</v>
          </cell>
          <cell r="K73">
            <v>0.33241398773745023</v>
          </cell>
          <cell r="L73">
            <v>0.42342030551288667</v>
          </cell>
          <cell r="M73">
            <v>0.38937168865032623</v>
          </cell>
        </row>
        <row r="74">
          <cell r="B74">
            <v>7.1040634079875338E-4</v>
          </cell>
          <cell r="C74">
            <v>7.0975942521484447E-4</v>
          </cell>
          <cell r="D74">
            <v>7.1234137925166373E-4</v>
          </cell>
          <cell r="E74">
            <v>3.6237910580335042E-2</v>
          </cell>
          <cell r="F74">
            <v>5.1897118970172643E-2</v>
          </cell>
          <cell r="G74">
            <v>3.0976752869084408E-2</v>
          </cell>
          <cell r="H74">
            <v>4.037662104757099E-2</v>
          </cell>
          <cell r="I74">
            <v>8.053046804402636E-2</v>
          </cell>
          <cell r="J74">
            <v>6.3849741719548853E-2</v>
          </cell>
          <cell r="K74">
            <v>0.10324046523063028</v>
          </cell>
          <cell r="L74">
            <v>8.9576898979766603E-2</v>
          </cell>
          <cell r="M74">
            <v>0.12059285365294531</v>
          </cell>
        </row>
        <row r="75">
          <cell r="B75">
            <v>7.104010239410792E-4</v>
          </cell>
          <cell r="C75">
            <v>7.0975564103922177E-4</v>
          </cell>
          <cell r="D75">
            <v>7.1226280904936046E-4</v>
          </cell>
          <cell r="E75">
            <v>4.4011194452322294E-2</v>
          </cell>
          <cell r="F75">
            <v>7.4670567375230312E-2</v>
          </cell>
          <cell r="G75">
            <v>3.7788682709675864E-2</v>
          </cell>
          <cell r="H75">
            <v>5.0223427942225951E-2</v>
          </cell>
          <cell r="I75">
            <v>9.7876881052696263E-2</v>
          </cell>
          <cell r="J75">
            <v>9.5597334628421266E-2</v>
          </cell>
          <cell r="K75">
            <v>0.12666314916170879</v>
          </cell>
          <cell r="L75">
            <v>9.8357780377268111E-2</v>
          </cell>
          <cell r="M75">
            <v>0.12575071918130643</v>
          </cell>
        </row>
        <row r="76">
          <cell r="B76">
            <v>3.5563828758211212E-4</v>
          </cell>
          <cell r="C76">
            <v>3.5536646253102582E-4</v>
          </cell>
          <cell r="D76">
            <v>3.5653388166051106E-4</v>
          </cell>
          <cell r="E76">
            <v>3.2664679011794463E-2</v>
          </cell>
          <cell r="F76">
            <v>5.861324067685298E-2</v>
          </cell>
          <cell r="G76">
            <v>2.4891250258694261E-2</v>
          </cell>
          <cell r="H76">
            <v>3.291490385352959E-2</v>
          </cell>
          <cell r="I76">
            <v>6.5824500717656789E-2</v>
          </cell>
          <cell r="J76">
            <v>6.8040702741281073E-2</v>
          </cell>
          <cell r="K76">
            <v>8.5389004712437308E-2</v>
          </cell>
          <cell r="L76">
            <v>6.5642485559849431E-2</v>
          </cell>
          <cell r="M76">
            <v>8.4037688189609674E-2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1.090838471796946E-4</v>
          </cell>
          <cell r="H90">
            <v>1.0923095338162253E-4</v>
          </cell>
          <cell r="I90">
            <v>1.0978547128381108E-4</v>
          </cell>
          <cell r="J90">
            <v>1.1041002440759623E-4</v>
          </cell>
          <cell r="K90">
            <v>1.2607593049113885E-4</v>
          </cell>
          <cell r="L90">
            <v>1.2871448366093966E-4</v>
          </cell>
          <cell r="M90">
            <v>2.4468397552538979E-4</v>
          </cell>
        </row>
        <row r="91">
          <cell r="B91">
            <v>1.8035505808797638</v>
          </cell>
          <cell r="C91">
            <v>2.0174688767545928E-4</v>
          </cell>
          <cell r="D91">
            <v>1.2741836860144672E-3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0.65374703767590192</v>
          </cell>
          <cell r="C92">
            <v>0.24890022781143081</v>
          </cell>
          <cell r="D92">
            <v>0.20163937838040183</v>
          </cell>
          <cell r="E92">
            <v>1.4374111948281096E-3</v>
          </cell>
          <cell r="F92">
            <v>2.5582128806401509E-3</v>
          </cell>
          <cell r="G92">
            <v>1.3712669768793204</v>
          </cell>
          <cell r="H92">
            <v>2.0865127261062764</v>
          </cell>
          <cell r="I92">
            <v>3.5326379292452743</v>
          </cell>
          <cell r="J92">
            <v>3.9579980765667724</v>
          </cell>
          <cell r="K92">
            <v>3.7585302908518892</v>
          </cell>
          <cell r="L92">
            <v>3.9517464241728435</v>
          </cell>
          <cell r="M92">
            <v>3.9524488914227649</v>
          </cell>
        </row>
        <row r="93">
          <cell r="B93">
            <v>14.461260406264183</v>
          </cell>
          <cell r="C93">
            <v>13.051647539930624</v>
          </cell>
          <cell r="D93">
            <v>13.177638749276205</v>
          </cell>
          <cell r="E93">
            <v>12.779633972520676</v>
          </cell>
          <cell r="F93">
            <v>12.342946564354712</v>
          </cell>
          <cell r="G93">
            <v>12.110987974831609</v>
          </cell>
          <cell r="H93">
            <v>10.886514483451966</v>
          </cell>
          <cell r="I93">
            <v>10.757711113082085</v>
          </cell>
          <cell r="J93">
            <v>10.757711230236298</v>
          </cell>
          <cell r="K93">
            <v>10.757710703586014</v>
          </cell>
          <cell r="L93">
            <v>10.757710054297082</v>
          </cell>
          <cell r="M93">
            <v>10.757711386643233</v>
          </cell>
        </row>
        <row r="94">
          <cell r="B94">
            <v>9.2592517848341799E-3</v>
          </cell>
          <cell r="C94">
            <v>5.9160998826601977E-5</v>
          </cell>
          <cell r="D94">
            <v>1.8938519125697405E-3</v>
          </cell>
          <cell r="E94">
            <v>6.581980765641421E-4</v>
          </cell>
          <cell r="F94">
            <v>2.6498907422864404E-4</v>
          </cell>
          <cell r="G94">
            <v>1.7631829307246274E-3</v>
          </cell>
          <cell r="H94">
            <v>7.1405383624551953E-4</v>
          </cell>
          <cell r="I94">
            <v>5.1776850220922695E-6</v>
          </cell>
          <cell r="J94">
            <v>1.4811433730704999E-4</v>
          </cell>
          <cell r="K94">
            <v>1.4857756275892249E-4</v>
          </cell>
          <cell r="L94">
            <v>1.488208669413734E-4</v>
          </cell>
          <cell r="M94">
            <v>1.5410262709141323E-4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0.27555492127199849</v>
          </cell>
          <cell r="H96">
            <v>0.3091343606575197</v>
          </cell>
          <cell r="I96">
            <v>0.31509564276651797</v>
          </cell>
          <cell r="J96">
            <v>0.31509847975361915</v>
          </cell>
          <cell r="K96">
            <v>1.3544199785363931</v>
          </cell>
          <cell r="L96">
            <v>1.3544214021027334</v>
          </cell>
          <cell r="M96">
            <v>1.3546409178474714</v>
          </cell>
        </row>
        <row r="97">
          <cell r="B97">
            <v>1.7328991831297422</v>
          </cell>
          <cell r="C97">
            <v>1.8137250404939977</v>
          </cell>
          <cell r="D97">
            <v>1.8755564584544864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0.90177482765781425</v>
          </cell>
          <cell r="C98">
            <v>0.90177395722368281</v>
          </cell>
          <cell r="D98">
            <v>0.9017741102300082</v>
          </cell>
          <cell r="E98">
            <v>0.90177415213361656</v>
          </cell>
          <cell r="F98">
            <v>0.90177472435937367</v>
          </cell>
          <cell r="G98">
            <v>0.90177474806796853</v>
          </cell>
          <cell r="H98">
            <v>0.90177289089972223</v>
          </cell>
          <cell r="I98">
            <v>0.90177330517434007</v>
          </cell>
          <cell r="J98">
            <v>0.90177225015424201</v>
          </cell>
          <cell r="K98">
            <v>5.7721133626839078</v>
          </cell>
          <cell r="L98">
            <v>7.8461544105870633</v>
          </cell>
          <cell r="M98">
            <v>9.5242296338737251</v>
          </cell>
        </row>
        <row r="99">
          <cell r="B99">
            <v>2.9000098336260947</v>
          </cell>
          <cell r="C99">
            <v>7.6037884498958244</v>
          </cell>
          <cell r="D99">
            <v>7.6034220231739811</v>
          </cell>
          <cell r="E99">
            <v>2.3005184727114312</v>
          </cell>
          <cell r="F99">
            <v>1.7126895282378132</v>
          </cell>
          <cell r="G99">
            <v>0</v>
          </cell>
          <cell r="H99">
            <v>7.8924082863216025</v>
          </cell>
          <cell r="I99">
            <v>9.3353660324990972</v>
          </cell>
          <cell r="J99">
            <v>9.3353665677655915</v>
          </cell>
          <cell r="K99">
            <v>9.3353939133061665</v>
          </cell>
          <cell r="L99">
            <v>9.3353760258320087</v>
          </cell>
          <cell r="M99">
            <v>9.3354026015128433</v>
          </cell>
        </row>
        <row r="100">
          <cell r="B100">
            <v>0.18406541070085994</v>
          </cell>
          <cell r="C100">
            <v>0.18585929851745417</v>
          </cell>
          <cell r="D100">
            <v>5.3308541624646086E-2</v>
          </cell>
          <cell r="E100">
            <v>5.3540766215253055E-2</v>
          </cell>
          <cell r="F100">
            <v>3.3221284608494497E-4</v>
          </cell>
          <cell r="G100">
            <v>4.1142207723030576E-5</v>
          </cell>
          <cell r="H100">
            <v>8.7771944974099009E-5</v>
          </cell>
          <cell r="I100">
            <v>2.9734125456487708E-5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>
            <v>1.8613171092767844</v>
          </cell>
          <cell r="C101">
            <v>1.6798385347563281</v>
          </cell>
          <cell r="D101">
            <v>1.440257227171063</v>
          </cell>
          <cell r="E101">
            <v>3.6067329983269625</v>
          </cell>
          <cell r="F101">
            <v>4.056635134448368</v>
          </cell>
          <cell r="G101">
            <v>3.1389470274046301</v>
          </cell>
          <cell r="H101">
            <v>2.4288570242370136</v>
          </cell>
          <cell r="I101">
            <v>1.8794055201851765</v>
          </cell>
          <cell r="J101">
            <v>1.4542459791381792</v>
          </cell>
          <cell r="K101">
            <v>1.1252689116163759</v>
          </cell>
          <cell r="L101">
            <v>0.87071152467438118</v>
          </cell>
          <cell r="M101">
            <v>0.67374827964610184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1.7356611778457146E-5</v>
          </cell>
          <cell r="F102">
            <v>2.7380772436183747E-5</v>
          </cell>
          <cell r="G102">
            <v>2.748208108875362E-5</v>
          </cell>
          <cell r="H102">
            <v>2.7606646983493848E-5</v>
          </cell>
          <cell r="I102">
            <v>2.8103038811687894E-5</v>
          </cell>
          <cell r="J102">
            <v>2.8392580828241405E-5</v>
          </cell>
          <cell r="K102">
            <v>3.2995373896989973E-5</v>
          </cell>
          <cell r="L102">
            <v>3.4155913767445357E-5</v>
          </cell>
          <cell r="M102">
            <v>6.4202817970911944E-5</v>
          </cell>
        </row>
        <row r="103">
          <cell r="F103">
            <v>0.31217627346959498</v>
          </cell>
          <cell r="G103">
            <v>0.75605896386582683</v>
          </cell>
          <cell r="H103">
            <v>0.74731981039380857</v>
          </cell>
          <cell r="I103">
            <v>0.73997121522385234</v>
          </cell>
          <cell r="J103">
            <v>0.69169396276596307</v>
          </cell>
          <cell r="K103">
            <v>0.62775097230242594</v>
          </cell>
          <cell r="L103">
            <v>0.7399365221231009</v>
          </cell>
          <cell r="M103">
            <v>0.74001248493726557</v>
          </cell>
        </row>
        <row r="104">
          <cell r="B104">
            <v>0.92932632023468253</v>
          </cell>
          <cell r="C104">
            <v>2.0726218203620426</v>
          </cell>
          <cell r="D104">
            <v>8.6303904678197915E-2</v>
          </cell>
          <cell r="E104">
            <v>1.3184086996344087</v>
          </cell>
          <cell r="F104">
            <v>0.84964087911231445</v>
          </cell>
          <cell r="G104">
            <v>0</v>
          </cell>
          <cell r="H104">
            <v>0</v>
          </cell>
          <cell r="I104">
            <v>0</v>
          </cell>
          <cell r="J104">
            <v>4.2364492765864271E-3</v>
          </cell>
          <cell r="K104">
            <v>4.2263295311983622E-3</v>
          </cell>
          <cell r="L104">
            <v>0.377162892245962</v>
          </cell>
          <cell r="M104">
            <v>0.37595283769138227</v>
          </cell>
        </row>
        <row r="105">
          <cell r="B105">
            <v>0.65957040706676395</v>
          </cell>
          <cell r="C105">
            <v>1.0964325727844662</v>
          </cell>
          <cell r="D105">
            <v>3.3714646631969782</v>
          </cell>
          <cell r="E105">
            <v>3.2240489940572306</v>
          </cell>
          <cell r="F105">
            <v>3.2225436428105567</v>
          </cell>
          <cell r="G105">
            <v>5.8828648653607818</v>
          </cell>
          <cell r="H105">
            <v>8.8733125125474341</v>
          </cell>
          <cell r="I105">
            <v>9.2279443622432371</v>
          </cell>
          <cell r="J105">
            <v>9.1890767820529291</v>
          </cell>
          <cell r="K105">
            <v>9.2268302135223887</v>
          </cell>
          <cell r="L105">
            <v>9.206173115248415</v>
          </cell>
          <cell r="M105">
            <v>9.22706017268791</v>
          </cell>
        </row>
        <row r="106">
          <cell r="B106">
            <v>1.9347885010707728</v>
          </cell>
          <cell r="C106">
            <v>1.8587653180093802</v>
          </cell>
          <cell r="D106">
            <v>2.5502855205566006</v>
          </cell>
          <cell r="E106">
            <v>2.2433291794041188</v>
          </cell>
          <cell r="F106">
            <v>1.9426642276239277</v>
          </cell>
          <cell r="G106">
            <v>1.598108150079308</v>
          </cell>
          <cell r="H106">
            <v>2.5192576308281232</v>
          </cell>
          <cell r="I106">
            <v>2.011451241108654</v>
          </cell>
          <cell r="J106">
            <v>2.0114141148498303</v>
          </cell>
          <cell r="K106">
            <v>2.0114496156364021</v>
          </cell>
          <cell r="L106">
            <v>2.0114353602242279</v>
          </cell>
          <cell r="M106">
            <v>2.0114804293354909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7.4109724772427002E-5</v>
          </cell>
          <cell r="F107">
            <v>9.4632432443499885E-5</v>
          </cell>
          <cell r="G107">
            <v>1.0953858794765965E-3</v>
          </cell>
          <cell r="H107">
            <v>8.9331914436636159E-4</v>
          </cell>
          <cell r="I107">
            <v>1.946617897849571E-4</v>
          </cell>
          <cell r="J107">
            <v>2.9357456659858251E-4</v>
          </cell>
          <cell r="K107">
            <v>2.1429710451636842E-4</v>
          </cell>
          <cell r="L107">
            <v>2.0467112176357808E-4</v>
          </cell>
          <cell r="M107">
            <v>1.7891597549568941E-4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1.8797734959791509E-3</v>
          </cell>
          <cell r="F108">
            <v>0.59801198325509153</v>
          </cell>
          <cell r="G108">
            <v>1.6077060625820798</v>
          </cell>
          <cell r="H108">
            <v>1.4737303092946124</v>
          </cell>
          <cell r="I108">
            <v>1.3397548117570848</v>
          </cell>
          <cell r="J108">
            <v>1.3397551105858736</v>
          </cell>
          <cell r="K108">
            <v>1.3397548130392833</v>
          </cell>
          <cell r="L108">
            <v>1.3397551459481674</v>
          </cell>
          <cell r="M108">
            <v>1.3397567653631737</v>
          </cell>
        </row>
        <row r="109">
          <cell r="B109">
            <v>3.2015428864402798E-2</v>
          </cell>
          <cell r="C109">
            <v>4.3239357789687047E-3</v>
          </cell>
          <cell r="D109">
            <v>1.2197287311735168E-2</v>
          </cell>
          <cell r="E109">
            <v>7.6715863398822389E-3</v>
          </cell>
          <cell r="F109">
            <v>7.7213714748524051E-3</v>
          </cell>
          <cell r="G109">
            <v>4.666633652138456E-3</v>
          </cell>
          <cell r="H109">
            <v>0</v>
          </cell>
          <cell r="I109">
            <v>0</v>
          </cell>
          <cell r="J109">
            <v>2.8426777212544052E-3</v>
          </cell>
          <cell r="K109">
            <v>5.1772080276099811E-3</v>
          </cell>
          <cell r="L109">
            <v>6.2597716637015676E-3</v>
          </cell>
          <cell r="M109">
            <v>8.4457659378451254E-3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6.9347334309901698E-4</v>
          </cell>
          <cell r="F110">
            <v>1.0743657565840425E-3</v>
          </cell>
          <cell r="G110">
            <v>3.978173581199701E-3</v>
          </cell>
          <cell r="H110">
            <v>7.2810705797944526E-3</v>
          </cell>
          <cell r="I110">
            <v>8.8256602637183726E-3</v>
          </cell>
          <cell r="J110">
            <v>5.9636614315128388E-3</v>
          </cell>
          <cell r="K110">
            <v>3.7666389058331144E-3</v>
          </cell>
          <cell r="L110">
            <v>4.2774012890916249E-3</v>
          </cell>
          <cell r="M110">
            <v>6.4972663339927716E-3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6.010558342907462E-2</v>
          </cell>
          <cell r="C112">
            <v>9.4235293016052116E-2</v>
          </cell>
          <cell r="D112">
            <v>0.37823551180649123</v>
          </cell>
          <cell r="E112">
            <v>0.36611279117259443</v>
          </cell>
          <cell r="F112">
            <v>0.36429581695826535</v>
          </cell>
          <cell r="G112">
            <v>0.17584505647356277</v>
          </cell>
          <cell r="H112">
            <v>0</v>
          </cell>
          <cell r="I112">
            <v>0</v>
          </cell>
          <cell r="J112">
            <v>2.6565329816395436E-3</v>
          </cell>
          <cell r="K112">
            <v>9.1598683731642511E-3</v>
          </cell>
          <cell r="L112">
            <v>6.1198606453574649E-3</v>
          </cell>
          <cell r="M112">
            <v>1.1168376102161093E-2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1.0280995604276309E-3</v>
          </cell>
          <cell r="F113">
            <v>1.5727844595651227E-3</v>
          </cell>
          <cell r="G113">
            <v>0.34759160563626923</v>
          </cell>
          <cell r="H113">
            <v>0.52251400256009761</v>
          </cell>
          <cell r="I113">
            <v>0.51245281664452691</v>
          </cell>
          <cell r="J113">
            <v>0.51065730914746954</v>
          </cell>
          <cell r="K113">
            <v>0.50559202396800607</v>
          </cell>
          <cell r="L113">
            <v>0.506775252064114</v>
          </cell>
          <cell r="M113">
            <v>0.50116399908063225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1.4243086149110777</v>
          </cell>
          <cell r="C115">
            <v>1.5783246717664567</v>
          </cell>
          <cell r="D115">
            <v>1.4829549530168822</v>
          </cell>
          <cell r="E115">
            <v>1.3239484382981175</v>
          </cell>
          <cell r="F115">
            <v>1.1649583634082399</v>
          </cell>
          <cell r="G115">
            <v>1.6147961156615924</v>
          </cell>
          <cell r="H115">
            <v>2.2529001996263633</v>
          </cell>
          <cell r="I115">
            <v>2.2529120130910161</v>
          </cell>
          <cell r="J115">
            <v>3.4286557188361746</v>
          </cell>
          <cell r="K115">
            <v>3.92761505088458</v>
          </cell>
          <cell r="L115">
            <v>4.7399714405266042</v>
          </cell>
          <cell r="M115">
            <v>4.9361810345938952</v>
          </cell>
        </row>
        <row r="116">
          <cell r="B116">
            <v>0.69257765607873834</v>
          </cell>
          <cell r="C116">
            <v>0.75019926423387728</v>
          </cell>
          <cell r="D116">
            <v>0.90535574981566247</v>
          </cell>
          <cell r="E116">
            <v>1.8046726513972589</v>
          </cell>
          <cell r="F116">
            <v>1.910666115926851</v>
          </cell>
          <cell r="G116">
            <v>1.2969026655364992</v>
          </cell>
          <cell r="H116">
            <v>0</v>
          </cell>
          <cell r="I116">
            <v>0</v>
          </cell>
          <cell r="J116">
            <v>1.1053379751939998E-3</v>
          </cell>
          <cell r="K116">
            <v>1.3246781658475834E-3</v>
          </cell>
          <cell r="L116">
            <v>9.2068075606601221E-4</v>
          </cell>
          <cell r="M116">
            <v>1.777647882631803E-3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4.9003749504857518E-4</v>
          </cell>
          <cell r="F117">
            <v>3.988868898975313E-4</v>
          </cell>
          <cell r="G117">
            <v>4.8783862734707376E-3</v>
          </cell>
          <cell r="H117">
            <v>8.3270107130936737E-3</v>
          </cell>
          <cell r="I117">
            <v>8.256343466160462E-3</v>
          </cell>
          <cell r="J117">
            <v>4.294777897208283E-3</v>
          </cell>
          <cell r="K117">
            <v>1.2932715197685387E-3</v>
          </cell>
          <cell r="L117">
            <v>1.2035910042724988E-3</v>
          </cell>
          <cell r="M117">
            <v>2.1146877453089448E-3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9.7509941770809535E-5</v>
          </cell>
          <cell r="K118">
            <v>1.8297867883675483E-4</v>
          </cell>
          <cell r="L118">
            <v>1.4760022414457227E-4</v>
          </cell>
          <cell r="M118">
            <v>3.1891185394585826E-4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3.776432135332868E-4</v>
          </cell>
          <cell r="F119">
            <v>1.2950479847760872E-3</v>
          </cell>
          <cell r="G119">
            <v>2.8522643537957685E-3</v>
          </cell>
          <cell r="H119">
            <v>5.1207014452514322E-3</v>
          </cell>
          <cell r="I119">
            <v>3.1112755825886116E-3</v>
          </cell>
          <cell r="J119">
            <v>2.8254594761806724E-3</v>
          </cell>
          <cell r="K119">
            <v>3.210674866813301E-3</v>
          </cell>
          <cell r="L119">
            <v>2.8967926094873855E-3</v>
          </cell>
          <cell r="M119">
            <v>6.7892026242221013E-3</v>
          </cell>
        </row>
        <row r="123">
          <cell r="B123">
            <v>0</v>
          </cell>
          <cell r="C123">
            <v>3.7563397819390927</v>
          </cell>
          <cell r="D123">
            <v>3.8701610988307769</v>
          </cell>
          <cell r="E123">
            <v>4.4099656709254917</v>
          </cell>
          <cell r="F123">
            <v>4.6349472143432928</v>
          </cell>
          <cell r="G123">
            <v>4.8713761113693517</v>
          </cell>
          <cell r="H123">
            <v>5.1198649967375625</v>
          </cell>
          <cell r="I123">
            <v>5.3811713533936345</v>
          </cell>
          <cell r="J123">
            <v>5.655666307289299</v>
          </cell>
          <cell r="K123">
            <v>6.0999009695899806</v>
          </cell>
          <cell r="L123">
            <v>6.4110613051731216</v>
          </cell>
          <cell r="M123">
            <v>6.7384268486830177</v>
          </cell>
        </row>
      </sheetData>
      <sheetData sheetId="59">
        <row r="13">
          <cell r="B13">
            <v>16.052401185073212</v>
          </cell>
          <cell r="C13">
            <v>20.041980495329778</v>
          </cell>
          <cell r="D13">
            <v>6.5560352160270972</v>
          </cell>
          <cell r="E13">
            <v>15.980701765231604</v>
          </cell>
          <cell r="F13">
            <v>16.235174517916906</v>
          </cell>
          <cell r="G13">
            <v>16.295972560106449</v>
          </cell>
          <cell r="H13">
            <v>16.389415987476394</v>
          </cell>
          <cell r="I13">
            <v>18.204049438504605</v>
          </cell>
          <cell r="J13">
            <v>17.199055023542762</v>
          </cell>
          <cell r="K13">
            <v>17.39901627249554</v>
          </cell>
          <cell r="L13">
            <v>18.281788251224548</v>
          </cell>
          <cell r="M13">
            <v>19.364866954098147</v>
          </cell>
        </row>
        <row r="14">
          <cell r="B14">
            <v>250.948176777366</v>
          </cell>
          <cell r="C14">
            <v>254.3925344154755</v>
          </cell>
          <cell r="D14">
            <v>224.18690937556607</v>
          </cell>
          <cell r="E14">
            <v>221.53743752467261</v>
          </cell>
          <cell r="F14">
            <v>190.50007878252947</v>
          </cell>
          <cell r="G14">
            <v>100.03560595461204</v>
          </cell>
          <cell r="H14">
            <v>23.12313129015909</v>
          </cell>
          <cell r="I14">
            <v>138.84142359246644</v>
          </cell>
          <cell r="J14">
            <v>138.84143358955077</v>
          </cell>
          <cell r="K14">
            <v>138.84147654161754</v>
          </cell>
          <cell r="L14">
            <v>138.84150110591588</v>
          </cell>
          <cell r="M14">
            <v>138.84170855755445</v>
          </cell>
        </row>
        <row r="15">
          <cell r="B15">
            <v>66.745680058725839</v>
          </cell>
          <cell r="C15">
            <v>49.798799632544643</v>
          </cell>
          <cell r="D15">
            <v>68.759543746199654</v>
          </cell>
          <cell r="E15">
            <v>70.433369154031212</v>
          </cell>
          <cell r="F15">
            <v>71.581917357674442</v>
          </cell>
          <cell r="G15">
            <v>72.6663627003811</v>
          </cell>
          <cell r="H15">
            <v>73.751623294715159</v>
          </cell>
          <cell r="I15">
            <v>74.836043181596978</v>
          </cell>
          <cell r="J15">
            <v>74.836043941547715</v>
          </cell>
          <cell r="K15">
            <v>74.836048947307049</v>
          </cell>
          <cell r="L15">
            <v>74.836049004635171</v>
          </cell>
          <cell r="M15">
            <v>74.836046894285602</v>
          </cell>
        </row>
        <row r="16">
          <cell r="B16">
            <v>66.632400530215136</v>
          </cell>
          <cell r="C16">
            <v>55.763999963470731</v>
          </cell>
          <cell r="D16">
            <v>65.550193435068593</v>
          </cell>
          <cell r="E16">
            <v>64.714700449224253</v>
          </cell>
          <cell r="F16">
            <v>63.735261755671004</v>
          </cell>
          <cell r="G16">
            <v>62.65081828051909</v>
          </cell>
          <cell r="H16">
            <v>61.565558966797418</v>
          </cell>
          <cell r="I16">
            <v>60.481140562776197</v>
          </cell>
          <cell r="J16">
            <v>60.481139752787094</v>
          </cell>
          <cell r="K16">
            <v>60.481135504395539</v>
          </cell>
          <cell r="L16">
            <v>60.481135516722418</v>
          </cell>
          <cell r="M16">
            <v>60.481141066463053</v>
          </cell>
        </row>
        <row r="18">
          <cell r="B18">
            <v>0.11510383862976516</v>
          </cell>
          <cell r="C18">
            <v>2.8779844351510271E-4</v>
          </cell>
          <cell r="D18">
            <v>3.5740825363264677E-3</v>
          </cell>
          <cell r="E18">
            <v>5.8858455894257643E-4</v>
          </cell>
          <cell r="F18">
            <v>3.6768086377852348E-4</v>
          </cell>
          <cell r="G18">
            <v>0.48935009432945176</v>
          </cell>
          <cell r="H18">
            <v>0.49220322623140306</v>
          </cell>
          <cell r="I18">
            <v>1.2086468384420459E-5</v>
          </cell>
          <cell r="J18">
            <v>5.2310857526012373E-3</v>
          </cell>
          <cell r="K18">
            <v>4.9108631323428386E-3</v>
          </cell>
          <cell r="L18">
            <v>4.3401190132068401E-3</v>
          </cell>
          <cell r="M18">
            <v>6.1328413896793816E-3</v>
          </cell>
        </row>
        <row r="19">
          <cell r="B19">
            <v>18.203590965207049</v>
          </cell>
          <cell r="C19">
            <v>20.429784075131231</v>
          </cell>
          <cell r="D19">
            <v>20.736208338169558</v>
          </cell>
          <cell r="E19">
            <v>20.696585595903116</v>
          </cell>
          <cell r="F19">
            <v>20.958776301670095</v>
          </cell>
          <cell r="G19">
            <v>15.753901335186093</v>
          </cell>
          <cell r="H19">
            <v>12.523765478002922</v>
          </cell>
          <cell r="I19">
            <v>13.018157051951933</v>
          </cell>
          <cell r="J19">
            <v>13.018155785202497</v>
          </cell>
          <cell r="K19">
            <v>13.018157047887742</v>
          </cell>
          <cell r="L19">
            <v>13.018155864746358</v>
          </cell>
          <cell r="M19">
            <v>13.018156229289412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6.2300030892491947</v>
          </cell>
          <cell r="H20">
            <v>12.63574946726084</v>
          </cell>
          <cell r="I20">
            <v>13.017230916857965</v>
          </cell>
          <cell r="J20">
            <v>13.01723124030169</v>
          </cell>
          <cell r="K20">
            <v>13.017230692306098</v>
          </cell>
          <cell r="L20">
            <v>13.017230070363464</v>
          </cell>
          <cell r="M20">
            <v>13.017230655940994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6.9855348770612825E-6</v>
          </cell>
          <cell r="H21">
            <v>6.4611488264898592E-6</v>
          </cell>
          <cell r="I21">
            <v>2.5858842480636329E-4</v>
          </cell>
          <cell r="J21">
            <v>9.4143526194720667E-4</v>
          </cell>
          <cell r="K21">
            <v>1.3904892946059724E-3</v>
          </cell>
          <cell r="L21">
            <v>1.4489933002119666E-3</v>
          </cell>
          <cell r="M21">
            <v>2.4385618325038429E-3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5.3502980784282796E-6</v>
          </cell>
          <cell r="H22">
            <v>1.0577396557936472E-6</v>
          </cell>
          <cell r="I22">
            <v>2.7271391479501044E-3</v>
          </cell>
          <cell r="J22">
            <v>3.044038737968767E-3</v>
          </cell>
          <cell r="K22">
            <v>2.4660158872294767E-3</v>
          </cell>
          <cell r="L22">
            <v>2.2559264449586833E-3</v>
          </cell>
          <cell r="M22">
            <v>4.1841698931012897E-3</v>
          </cell>
          <cell r="P22">
            <v>2.5509212912266728</v>
          </cell>
          <cell r="Q22">
            <v>1.3210873410774053</v>
          </cell>
          <cell r="R22">
            <v>1.2593892753718723</v>
          </cell>
          <cell r="S22">
            <v>1.3826356426349569</v>
          </cell>
          <cell r="T22">
            <v>1.3292622267781029</v>
          </cell>
          <cell r="U22">
            <v>1.1541657656820798</v>
          </cell>
          <cell r="V22">
            <v>0.55348967978776753</v>
          </cell>
          <cell r="W22">
            <v>0.28234483284026851</v>
          </cell>
          <cell r="X22">
            <v>7.9977101728156818E-3</v>
          </cell>
          <cell r="Y22">
            <v>3.3668436808701793E-3</v>
          </cell>
          <cell r="Z22">
            <v>2.735356997085125E-3</v>
          </cell>
          <cell r="AA22">
            <v>2.9794090024787994E-3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6.6345397313543791E-6</v>
          </cell>
          <cell r="I23">
            <v>2.6332099232947781E-4</v>
          </cell>
          <cell r="J23">
            <v>8.2718212903105433E-3</v>
          </cell>
          <cell r="K23">
            <v>1.2629129377836831E-2</v>
          </cell>
          <cell r="L23">
            <v>1.2849868740559213E-2</v>
          </cell>
          <cell r="M23">
            <v>1.6368739971885725E-2</v>
          </cell>
          <cell r="P23">
            <v>6.7508514333926961E-2</v>
          </cell>
          <cell r="Q23">
            <v>6.1034630656815282E-2</v>
          </cell>
          <cell r="R23">
            <v>0.1240864095927534</v>
          </cell>
          <cell r="S23">
            <v>1.959874430674954E-2</v>
          </cell>
          <cell r="T23">
            <v>2.9047448331762531E-2</v>
          </cell>
          <cell r="U23">
            <v>9.5172516078767672E-2</v>
          </cell>
          <cell r="V23">
            <v>0.17448696416367754</v>
          </cell>
          <cell r="W23">
            <v>0.44794970825325969</v>
          </cell>
          <cell r="X23">
            <v>0.68098913146579376</v>
          </cell>
          <cell r="Y23">
            <v>0.62583066003695553</v>
          </cell>
          <cell r="Z23">
            <v>0.73745378528063221</v>
          </cell>
          <cell r="AA23">
            <v>0.74223898364738117</v>
          </cell>
        </row>
        <row r="24">
          <cell r="B24">
            <v>3.6699612299081137</v>
          </cell>
          <cell r="C24">
            <v>5.4715400017351669E-4</v>
          </cell>
          <cell r="D24">
            <v>3.0079594841593603E-3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4.2561767958976191E-5</v>
          </cell>
          <cell r="K24">
            <v>6.8298285078103609E-5</v>
          </cell>
          <cell r="L24">
            <v>5.8334589976086791E-5</v>
          </cell>
          <cell r="M24">
            <v>1.2367889383209631E-4</v>
          </cell>
        </row>
        <row r="25">
          <cell r="B25">
            <v>0.58435633303698076</v>
          </cell>
          <cell r="C25">
            <v>6.4184477771735203E-4</v>
          </cell>
          <cell r="D25">
            <v>2.2206608613178667E-2</v>
          </cell>
          <cell r="E25">
            <v>2.1464076179445579E-3</v>
          </cell>
          <cell r="F25">
            <v>3.7168589755840046E-3</v>
          </cell>
          <cell r="G25">
            <v>1.7123206969412874</v>
          </cell>
          <cell r="H25">
            <v>2.609670700910049</v>
          </cell>
          <cell r="I25">
            <v>3.0244328437648713</v>
          </cell>
          <cell r="J25">
            <v>3.0373698262608468</v>
          </cell>
          <cell r="K25">
            <v>3.0518318953634869</v>
          </cell>
          <cell r="L25">
            <v>3.0483713164359352</v>
          </cell>
          <cell r="M25">
            <v>3.0533324380759344</v>
          </cell>
        </row>
        <row r="26">
          <cell r="B26">
            <v>40.317901977809676</v>
          </cell>
          <cell r="C26">
            <v>38.473207266052185</v>
          </cell>
          <cell r="D26">
            <v>38.526460240804539</v>
          </cell>
          <cell r="E26">
            <v>39.447509028700502</v>
          </cell>
          <cell r="F26">
            <v>39.206269061751165</v>
          </cell>
          <cell r="G26">
            <v>31.471452170741614</v>
          </cell>
          <cell r="H26">
            <v>25.719912748126539</v>
          </cell>
          <cell r="I26">
            <v>27.655022281484484</v>
          </cell>
          <cell r="J26">
            <v>28.45036969766663</v>
          </cell>
          <cell r="K26">
            <v>28.737778365588035</v>
          </cell>
          <cell r="L26">
            <v>29.024772779483634</v>
          </cell>
          <cell r="M26">
            <v>29.27865420310674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7.2301842192330881</v>
          </cell>
          <cell r="H27">
            <v>13.679633442095229</v>
          </cell>
          <cell r="I27">
            <v>13.180586079604534</v>
          </cell>
          <cell r="J27">
            <v>13.180585713846126</v>
          </cell>
          <cell r="K27">
            <v>13.180586159882248</v>
          </cell>
          <cell r="L27">
            <v>13.180584942869274</v>
          </cell>
          <cell r="M27">
            <v>13.180586017038232</v>
          </cell>
        </row>
        <row r="28">
          <cell r="B28">
            <v>1.8429499596738591E-2</v>
          </cell>
          <cell r="C28">
            <v>3.4140199489340076E-4</v>
          </cell>
          <cell r="D28">
            <v>3.7642258828777045E-3</v>
          </cell>
          <cell r="E28">
            <v>1.277353759514612E-3</v>
          </cell>
          <cell r="F28">
            <v>5.0561126853603271E-4</v>
          </cell>
          <cell r="G28">
            <v>3.3074987274615648E-3</v>
          </cell>
          <cell r="H28">
            <v>1.4248277059546129E-3</v>
          </cell>
          <cell r="I28">
            <v>9.8523442721324185E-6</v>
          </cell>
          <cell r="J28">
            <v>3.3305815456922082E-4</v>
          </cell>
          <cell r="K28">
            <v>3.7572875689133691E-4</v>
          </cell>
          <cell r="L28">
            <v>3.5678357713421531E-4</v>
          </cell>
          <cell r="M28">
            <v>4.5956163268077142E-4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0.54030376719999862</v>
          </cell>
          <cell r="H30">
            <v>0.59448915511061584</v>
          </cell>
          <cell r="I30">
            <v>0.59452008069154449</v>
          </cell>
          <cell r="J30">
            <v>0.59452543349739528</v>
          </cell>
          <cell r="K30">
            <v>2.5555093934648943</v>
          </cell>
          <cell r="L30">
            <v>2.5555120794391226</v>
          </cell>
          <cell r="M30">
            <v>2.555926260089572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1.0089160653142068E-3</v>
          </cell>
          <cell r="H31">
            <v>7.7333743462529261E-2</v>
          </cell>
          <cell r="I31">
            <v>1.4995559677974244</v>
          </cell>
          <cell r="J31">
            <v>1.50642091414775</v>
          </cell>
          <cell r="K31">
            <v>1.5127721520368347</v>
          </cell>
          <cell r="L31">
            <v>1.5214996191557759</v>
          </cell>
          <cell r="M31">
            <v>1.5139946023387307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3.165956214369995E-2</v>
          </cell>
          <cell r="I32">
            <v>3.1236632488083858E-2</v>
          </cell>
          <cell r="J32">
            <v>3.1614067081702925E-2</v>
          </cell>
          <cell r="K32">
            <v>3.1587917021992477E-2</v>
          </cell>
          <cell r="L32">
            <v>3.3257222146635887E-2</v>
          </cell>
          <cell r="M32">
            <v>4.368046669614975E-2</v>
          </cell>
        </row>
        <row r="33">
          <cell r="B33">
            <v>0.52400000000000047</v>
          </cell>
          <cell r="C33">
            <v>0.54529202324221704</v>
          </cell>
          <cell r="D33">
            <v>0.50316462157576636</v>
          </cell>
          <cell r="E33">
            <v>0.84943685007805869</v>
          </cell>
          <cell r="F33">
            <v>0.88437518023790351</v>
          </cell>
          <cell r="G33">
            <v>0.88439837079306094</v>
          </cell>
          <cell r="H33">
            <v>0.98190770343425382</v>
          </cell>
          <cell r="I33">
            <v>0.98193361594345097</v>
          </cell>
          <cell r="J33">
            <v>0.98193412593147922</v>
          </cell>
          <cell r="K33">
            <v>0.98193633875692254</v>
          </cell>
          <cell r="L33">
            <v>0.98193717270494163</v>
          </cell>
          <cell r="M33">
            <v>0.98194779459771286</v>
          </cell>
        </row>
        <row r="34">
          <cell r="B34">
            <v>0</v>
          </cell>
          <cell r="C34">
            <v>0</v>
          </cell>
          <cell r="D34">
            <v>0.1561918687968237</v>
          </cell>
          <cell r="E34">
            <v>0.6420087563002983</v>
          </cell>
          <cell r="F34">
            <v>2.320711248876477</v>
          </cell>
          <cell r="G34">
            <v>3.0682373329427017</v>
          </cell>
          <cell r="H34">
            <v>5.8764179746253005</v>
          </cell>
          <cell r="I34">
            <v>5.770624473097353</v>
          </cell>
          <cell r="J34">
            <v>4.80997600724662</v>
          </cell>
          <cell r="K34">
            <v>3.0044745070633856</v>
          </cell>
          <cell r="L34">
            <v>1.3635395434199039E-2</v>
          </cell>
          <cell r="M34">
            <v>2.5957201320300591E-2</v>
          </cell>
        </row>
        <row r="35">
          <cell r="B35">
            <v>3.517953999707534</v>
          </cell>
          <cell r="C35">
            <v>4.848622236228552</v>
          </cell>
          <cell r="D35">
            <v>11.92707515588485</v>
          </cell>
          <cell r="E35">
            <v>14.116625611950123</v>
          </cell>
          <cell r="F35">
            <v>19.784681245657222</v>
          </cell>
          <cell r="G35">
            <v>20.793899522347854</v>
          </cell>
          <cell r="H35">
            <v>21.854597656596109</v>
          </cell>
          <cell r="I35">
            <v>22.969402022290875</v>
          </cell>
          <cell r="J35">
            <v>24.141072564795003</v>
          </cell>
          <cell r="K35">
            <v>25.372510151228418</v>
          </cell>
          <cell r="L35">
            <v>26.666763451954903</v>
          </cell>
          <cell r="M35">
            <v>28.027036784470535</v>
          </cell>
        </row>
        <row r="36">
          <cell r="B36">
            <v>2.1349390887346629</v>
          </cell>
          <cell r="C36">
            <v>3.3906691975834238</v>
          </cell>
          <cell r="D36">
            <v>4.3179462280599834</v>
          </cell>
          <cell r="E36">
            <v>18.917574612227693</v>
          </cell>
          <cell r="F36">
            <v>19.882565527626063</v>
          </cell>
          <cell r="G36">
            <v>20.896776375149862</v>
          </cell>
          <cell r="H36">
            <v>21.962722409448283</v>
          </cell>
          <cell r="I36">
            <v>23.083042616841858</v>
          </cell>
          <cell r="J36">
            <v>24.260510404154978</v>
          </cell>
          <cell r="K36">
            <v>25.498042029692982</v>
          </cell>
          <cell r="L36">
            <v>26.79870109837259</v>
          </cell>
          <cell r="M36">
            <v>28.165860422152583</v>
          </cell>
        </row>
        <row r="37">
          <cell r="B37">
            <v>0.86248322578584768</v>
          </cell>
          <cell r="C37">
            <v>1.2875868834694044</v>
          </cell>
          <cell r="D37">
            <v>5.6131136637508661</v>
          </cell>
          <cell r="E37">
            <v>13.460658542291684</v>
          </cell>
          <cell r="F37">
            <v>14.147292323954968</v>
          </cell>
          <cell r="G37">
            <v>14.868946844553376</v>
          </cell>
          <cell r="H37">
            <v>15.627413164831625</v>
          </cell>
          <cell r="I37">
            <v>16.424568869498305</v>
          </cell>
          <cell r="J37">
            <v>17.262387498943937</v>
          </cell>
          <cell r="K37">
            <v>18.142943973984394</v>
          </cell>
          <cell r="L37">
            <v>19.068418363670098</v>
          </cell>
          <cell r="M37">
            <v>20.041108003518215</v>
          </cell>
        </row>
        <row r="38">
          <cell r="B38">
            <v>2.8396236857719668</v>
          </cell>
          <cell r="C38">
            <v>3.2944550550716118</v>
          </cell>
          <cell r="D38">
            <v>6.7856738427229759</v>
          </cell>
          <cell r="E38">
            <v>7.847997450081734</v>
          </cell>
          <cell r="F38">
            <v>17.078736029179662</v>
          </cell>
          <cell r="G38">
            <v>17.949924735662368</v>
          </cell>
          <cell r="H38">
            <v>18.865551752621439</v>
          </cell>
          <cell r="I38">
            <v>19.82788481240393</v>
          </cell>
          <cell r="J38">
            <v>20.83930657430658</v>
          </cell>
          <cell r="K38">
            <v>21.902321378253401</v>
          </cell>
          <cell r="L38">
            <v>23.01956112313481</v>
          </cell>
          <cell r="M38">
            <v>24.193794415202348</v>
          </cell>
        </row>
        <row r="39">
          <cell r="B39">
            <v>1.9162428450419231</v>
          </cell>
          <cell r="C39">
            <v>0.95712091364500385</v>
          </cell>
          <cell r="D39">
            <v>0.14124327700445891</v>
          </cell>
          <cell r="E39">
            <v>0.67715132788360977</v>
          </cell>
          <cell r="F39">
            <v>0.53845082959539492</v>
          </cell>
          <cell r="G39">
            <v>1.8608081181159299</v>
          </cell>
          <cell r="H39">
            <v>1.9416438740184274</v>
          </cell>
          <cell r="I39">
            <v>1.9481089009063854</v>
          </cell>
          <cell r="J39">
            <v>1.8223808343644203</v>
          </cell>
          <cell r="K39">
            <v>1.6483459568377099</v>
          </cell>
          <cell r="L39">
            <v>1.9463566716349143</v>
          </cell>
          <cell r="M39">
            <v>1.9455887641680927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4.6938523876098306E-3</v>
          </cell>
          <cell r="H40">
            <v>0.75621880151894783</v>
          </cell>
          <cell r="I40">
            <v>0.75809512975156779</v>
          </cell>
          <cell r="J40">
            <v>0.7100564124408808</v>
          </cell>
          <cell r="K40">
            <v>0.64349352362346401</v>
          </cell>
          <cell r="L40">
            <v>0.76095001633932302</v>
          </cell>
          <cell r="M40">
            <v>0.76020463697070462</v>
          </cell>
        </row>
        <row r="41">
          <cell r="B41">
            <v>0.29236692423970506</v>
          </cell>
          <cell r="C41">
            <v>0.69529367428230215</v>
          </cell>
          <cell r="D41">
            <v>3.3275655435124271E-2</v>
          </cell>
          <cell r="E41">
            <v>0.65012680768772591</v>
          </cell>
          <cell r="F41">
            <v>0.65061228726097675</v>
          </cell>
          <cell r="G41">
            <v>0</v>
          </cell>
          <cell r="H41">
            <v>0</v>
          </cell>
          <cell r="I41">
            <v>0</v>
          </cell>
          <cell r="J41">
            <v>7.5135121167544091E-3</v>
          </cell>
          <cell r="K41">
            <v>7.5098252903857601E-3</v>
          </cell>
          <cell r="L41">
            <v>0.64705021947105812</v>
          </cell>
          <cell r="M41">
            <v>0.647010977185008</v>
          </cell>
        </row>
        <row r="42">
          <cell r="B42">
            <v>0.8727020495853367</v>
          </cell>
          <cell r="C42">
            <v>1.3941888616285694</v>
          </cell>
          <cell r="D42">
            <v>4.5387116172094562</v>
          </cell>
          <cell r="E42">
            <v>5.2421342952853678</v>
          </cell>
          <cell r="F42">
            <v>5.5739769001459765</v>
          </cell>
          <cell r="G42">
            <v>2.4595532314911726</v>
          </cell>
          <cell r="H42">
            <v>1.4051243164159535</v>
          </cell>
          <cell r="I42">
            <v>3.2806371399193767E-3</v>
          </cell>
          <cell r="J42">
            <v>2.0785885953382701E-3</v>
          </cell>
          <cell r="K42">
            <v>1.9152846751130063E-3</v>
          </cell>
          <cell r="L42">
            <v>1.4080432821061675E-3</v>
          </cell>
          <cell r="M42">
            <v>2.547463953894739E-3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5.7113609809660959</v>
          </cell>
          <cell r="H43">
            <v>10.78179000780797</v>
          </cell>
          <cell r="I43">
            <v>12.488738474362183</v>
          </cell>
          <cell r="J43">
            <v>12.441845869931868</v>
          </cell>
          <cell r="K43">
            <v>12.496791880881988</v>
          </cell>
          <cell r="L43">
            <v>12.466259385688931</v>
          </cell>
          <cell r="M43">
            <v>12.496547317467861</v>
          </cell>
        </row>
        <row r="44">
          <cell r="B44">
            <v>3.7119612302055773</v>
          </cell>
          <cell r="C44">
            <v>3.7138482401646962</v>
          </cell>
          <cell r="D44">
            <v>5.4331344453781352</v>
          </cell>
          <cell r="E44">
            <v>5.3724557601603928</v>
          </cell>
          <cell r="F44">
            <v>5.3117797873030161</v>
          </cell>
          <cell r="G44">
            <v>3.3474602609678148</v>
          </cell>
          <cell r="H44">
            <v>1.4009389053237947E-3</v>
          </cell>
          <cell r="I44">
            <v>7.4610093403556252E-4</v>
          </cell>
          <cell r="J44">
            <v>7.5424211408550029E-4</v>
          </cell>
          <cell r="K44">
            <v>6.0865771750723394E-4</v>
          </cell>
          <cell r="L44">
            <v>9.1506612696918123E-4</v>
          </cell>
          <cell r="M44">
            <v>3.757062898646985E-4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1.9375296178702921</v>
          </cell>
          <cell r="H45">
            <v>10.679862822748797</v>
          </cell>
          <cell r="I45">
            <v>10.63030088038135</v>
          </cell>
          <cell r="J45">
            <v>10.630095611087494</v>
          </cell>
          <cell r="K45">
            <v>10.630445003952547</v>
          </cell>
          <cell r="L45">
            <v>10.630029205987251</v>
          </cell>
          <cell r="M45">
            <v>10.630866698617597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5.0804689080517556E-3</v>
          </cell>
          <cell r="F46">
            <v>1.6987636232291716</v>
          </cell>
          <cell r="G46">
            <v>4.8718365532790253</v>
          </cell>
          <cell r="H46">
            <v>4.6600167882833592</v>
          </cell>
          <cell r="I46">
            <v>4.4658493725236177</v>
          </cell>
          <cell r="J46">
            <v>4.4658503686195781</v>
          </cell>
          <cell r="K46">
            <v>4.4658493767976113</v>
          </cell>
          <cell r="L46">
            <v>4.4658504864938919</v>
          </cell>
          <cell r="M46">
            <v>4.4658558845439122</v>
          </cell>
        </row>
        <row r="47">
          <cell r="B47">
            <v>0</v>
          </cell>
        </row>
        <row r="48">
          <cell r="B48">
            <v>5.5210437087390006E-2</v>
          </cell>
          <cell r="C48">
            <v>6.7175767057334381E-3</v>
          </cell>
          <cell r="D48">
            <v>2.0419293054481234E-2</v>
          </cell>
          <cell r="E48">
            <v>1.2663356979031051E-2</v>
          </cell>
          <cell r="F48">
            <v>1.2890287073636743E-2</v>
          </cell>
          <cell r="G48">
            <v>7.8804283533778462E-3</v>
          </cell>
          <cell r="H48">
            <v>0</v>
          </cell>
          <cell r="I48">
            <v>0</v>
          </cell>
          <cell r="J48">
            <v>3.3975815109987726E-3</v>
          </cell>
          <cell r="K48">
            <v>6.2738759543525102E-3</v>
          </cell>
          <cell r="L48">
            <v>7.9571634394035896E-3</v>
          </cell>
          <cell r="M48">
            <v>9.6109168025239333E-3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8.999040389714865E-4</v>
          </cell>
          <cell r="K49">
            <v>1.5777200634980466E-3</v>
          </cell>
          <cell r="L49">
            <v>1.5767099272127548E-3</v>
          </cell>
          <cell r="M49">
            <v>3.0444179229271924E-3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1.4682261423858624E-3</v>
          </cell>
          <cell r="F50">
            <v>2.549636930093197E-3</v>
          </cell>
          <cell r="G50">
            <v>6.4815202136844045E-3</v>
          </cell>
          <cell r="H50">
            <v>1.1396372869118822E-2</v>
          </cell>
          <cell r="I50">
            <v>1.3821409705389141E-2</v>
          </cell>
          <cell r="J50">
            <v>9.2438157705810077E-3</v>
          </cell>
          <cell r="K50">
            <v>6.2799925345968823E-3</v>
          </cell>
          <cell r="L50">
            <v>6.7632442091249117E-3</v>
          </cell>
          <cell r="M50">
            <v>1.1125449599157729E-2</v>
          </cell>
        </row>
        <row r="51">
          <cell r="B51">
            <v>0.10155204500448986</v>
          </cell>
          <cell r="C51">
            <v>0.1500498434620598</v>
          </cell>
          <cell r="D51">
            <v>0.60629256060552073</v>
          </cell>
          <cell r="E51">
            <v>0.59260762479604201</v>
          </cell>
          <cell r="F51">
            <v>0.59294019135584164</v>
          </cell>
          <cell r="G51">
            <v>0.2876684487609622</v>
          </cell>
          <cell r="H51">
            <v>0</v>
          </cell>
          <cell r="I51">
            <v>0</v>
          </cell>
          <cell r="J51">
            <v>2.2367336824837855E-3</v>
          </cell>
          <cell r="K51">
            <v>1.0105301821872026E-2</v>
          </cell>
          <cell r="L51">
            <v>6.229240121909699E-3</v>
          </cell>
          <cell r="M51">
            <v>1.045231069042003E-2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1.57259288640407E-3</v>
          </cell>
          <cell r="K52">
            <v>3.5421093458524668E-3</v>
          </cell>
          <cell r="L52">
            <v>2.7881400727919146E-3</v>
          </cell>
          <cell r="M52">
            <v>5.7430922962740938E-3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1.8796620225012041E-3</v>
          </cell>
          <cell r="F53">
            <v>3.1712478260038424E-3</v>
          </cell>
          <cell r="G53">
            <v>0.47789521401689822</v>
          </cell>
          <cell r="H53">
            <v>0.70325410203788474</v>
          </cell>
          <cell r="I53">
            <v>0.67537722221746388</v>
          </cell>
          <cell r="J53">
            <v>0.67298443522033902</v>
          </cell>
          <cell r="K53">
            <v>0.66689522337215679</v>
          </cell>
          <cell r="L53">
            <v>0.66790286273285415</v>
          </cell>
          <cell r="M53">
            <v>0.6619573072653302</v>
          </cell>
        </row>
        <row r="54">
          <cell r="B54">
            <v>2.6453936339886805</v>
          </cell>
          <cell r="C54">
            <v>3.0460626318933768</v>
          </cell>
          <cell r="D54">
            <v>3.0412603253423542</v>
          </cell>
          <cell r="E54">
            <v>3.0330639342175894</v>
          </cell>
          <cell r="F54">
            <v>2.9921124149895015</v>
          </cell>
          <cell r="G54">
            <v>4.7403288901480423</v>
          </cell>
          <cell r="H54">
            <v>6.5358014008181069</v>
          </cell>
          <cell r="I54">
            <v>6.4327160209717933</v>
          </cell>
          <cell r="J54">
            <v>9.8156062233779959</v>
          </cell>
          <cell r="K54">
            <v>11.239319361140188</v>
          </cell>
          <cell r="L54">
            <v>13.571432314253656</v>
          </cell>
          <cell r="M54">
            <v>14.138423122493876</v>
          </cell>
        </row>
        <row r="55">
          <cell r="B55">
            <v>1.6553053491929119</v>
          </cell>
          <cell r="C55">
            <v>1.7385347549511958</v>
          </cell>
          <cell r="D55">
            <v>2.0145169467900703</v>
          </cell>
          <cell r="E55">
            <v>3.7661274341541646</v>
          </cell>
          <cell r="F55">
            <v>3.7599469189907864</v>
          </cell>
          <cell r="G55">
            <v>2.4110013041292984</v>
          </cell>
          <cell r="H55">
            <v>0</v>
          </cell>
          <cell r="I55">
            <v>0</v>
          </cell>
          <cell r="J55">
            <v>2.1425211979773629E-3</v>
          </cell>
          <cell r="K55">
            <v>2.6210734251360646E-3</v>
          </cell>
          <cell r="L55">
            <v>1.8613750772184538E-3</v>
          </cell>
          <cell r="M55">
            <v>3.6196711627163344E-3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1.150255127970731E-3</v>
          </cell>
          <cell r="F56">
            <v>1.325520253120341E-3</v>
          </cell>
          <cell r="G56">
            <v>9.2796872844490442E-3</v>
          </cell>
          <cell r="H56">
            <v>1.5623078000525131E-2</v>
          </cell>
          <cell r="I56">
            <v>1.5505857891250511E-2</v>
          </cell>
          <cell r="J56">
            <v>8.0567795272343742E-3</v>
          </cell>
          <cell r="K56">
            <v>2.6993567941644204E-3</v>
          </cell>
          <cell r="L56">
            <v>2.3769747590099114E-3</v>
          </cell>
          <cell r="M56">
            <v>4.5900108349225498E-3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1.0563446532399642E-3</v>
          </cell>
          <cell r="F57">
            <v>3.6922380131624976E-3</v>
          </cell>
          <cell r="G57">
            <v>8.3890128052816655E-3</v>
          </cell>
          <cell r="H57">
            <v>1.5374545090839865E-2</v>
          </cell>
          <cell r="I57">
            <v>9.5731556387341817E-3</v>
          </cell>
          <cell r="J57">
            <v>8.6937214651712849E-3</v>
          </cell>
          <cell r="K57">
            <v>9.8789995901947484E-3</v>
          </cell>
          <cell r="L57">
            <v>8.9132080291919533E-3</v>
          </cell>
          <cell r="M57">
            <v>2.0889854228375675E-2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5.4172189872672032E-4</v>
          </cell>
          <cell r="K58">
            <v>1.0165482157597507E-3</v>
          </cell>
          <cell r="L58">
            <v>8.2000124524762516E-4</v>
          </cell>
          <cell r="M58">
            <v>1.7717325219214358E-3</v>
          </cell>
        </row>
        <row r="63">
          <cell r="B63">
            <v>0.13501387266872519</v>
          </cell>
          <cell r="C63">
            <v>1.0448454077088561E-2</v>
          </cell>
          <cell r="D63">
            <v>0.11521720991521077</v>
          </cell>
          <cell r="E63">
            <v>6.5455004916986886E-2</v>
          </cell>
          <cell r="F63">
            <v>5.4669000157175719E-2</v>
          </cell>
          <cell r="G63">
            <v>4.082511512503844E-2</v>
          </cell>
          <cell r="H63">
            <v>2.7926106880525197E-2</v>
          </cell>
          <cell r="I63">
            <v>0.13497000074852855</v>
          </cell>
          <cell r="J63">
            <v>0.13497645414984491</v>
          </cell>
          <cell r="K63">
            <v>0.13498345577832968</v>
          </cell>
          <cell r="L63">
            <v>0.13498062246278583</v>
          </cell>
          <cell r="M63">
            <v>0.13497828519831118</v>
          </cell>
        </row>
        <row r="64">
          <cell r="B64">
            <v>1.392176933720147E-3</v>
          </cell>
          <cell r="C64">
            <v>1.1127134390495255E-3</v>
          </cell>
          <cell r="D64">
            <v>1.378793451502649E-3</v>
          </cell>
          <cell r="E64">
            <v>1.4008048434148469E-3</v>
          </cell>
          <cell r="F64">
            <v>0.40170582565373547</v>
          </cell>
          <cell r="G64">
            <v>0.55621276322498903</v>
          </cell>
          <cell r="H64">
            <v>0.55648583899352344</v>
          </cell>
          <cell r="I64">
            <v>1.5054065717512919</v>
          </cell>
          <cell r="J64">
            <v>1.6452028648498365</v>
          </cell>
          <cell r="K64">
            <v>1.6459196726512355</v>
          </cell>
          <cell r="L64">
            <v>1.6477999497144689</v>
          </cell>
          <cell r="M64">
            <v>1.6492313383143082</v>
          </cell>
        </row>
        <row r="65">
          <cell r="B65">
            <v>1.2251313013342707E-3</v>
          </cell>
          <cell r="C65">
            <v>9.8366204071660321E-4</v>
          </cell>
          <cell r="D65">
            <v>1.2061524413140494E-3</v>
          </cell>
          <cell r="E65">
            <v>1.2747563800816159E-3</v>
          </cell>
          <cell r="F65">
            <v>1.3194636405804441E-2</v>
          </cell>
          <cell r="G65">
            <v>0.20018890030237707</v>
          </cell>
          <cell r="H65">
            <v>1.0372731325990885</v>
          </cell>
          <cell r="I65">
            <v>1.1264692570053889</v>
          </cell>
          <cell r="J65">
            <v>1.7401669461728115</v>
          </cell>
          <cell r="K65">
            <v>2.6830034189710736</v>
          </cell>
          <cell r="L65">
            <v>1.6923874912990264</v>
          </cell>
          <cell r="M65">
            <v>2.4119540843111547</v>
          </cell>
        </row>
        <row r="66">
          <cell r="B66">
            <v>3.9188332191276417E-4</v>
          </cell>
          <cell r="C66">
            <v>3.9161489309102332E-4</v>
          </cell>
          <cell r="D66">
            <v>3.9288829124965757E-4</v>
          </cell>
          <cell r="E66">
            <v>7.2829479610854397E-2</v>
          </cell>
          <cell r="F66">
            <v>0.19944271293992183</v>
          </cell>
          <cell r="G66">
            <v>0.30738195296062076</v>
          </cell>
          <cell r="H66">
            <v>0.34350597416149026</v>
          </cell>
          <cell r="I66">
            <v>0.37591565046008613</v>
          </cell>
          <cell r="J66">
            <v>0.41630862663528789</v>
          </cell>
          <cell r="K66">
            <v>0.36760525407561262</v>
          </cell>
          <cell r="L66">
            <v>0.46824577844294363</v>
          </cell>
          <cell r="M66">
            <v>0.43059276618471559</v>
          </cell>
        </row>
        <row r="67">
          <cell r="B67">
            <v>7.8588674629229735E-4</v>
          </cell>
          <cell r="C67">
            <v>7.8524182664835426E-4</v>
          </cell>
          <cell r="D67">
            <v>7.8795604739814609E-4</v>
          </cell>
          <cell r="E67">
            <v>4.0074383181136194E-2</v>
          </cell>
          <cell r="F67">
            <v>5.7391350134322006E-2</v>
          </cell>
          <cell r="G67">
            <v>3.4256148755292766E-2</v>
          </cell>
          <cell r="H67">
            <v>4.4651165440704119E-2</v>
          </cell>
          <cell r="I67">
            <v>8.9056241023298538E-2</v>
          </cell>
          <cell r="J67">
            <v>7.0609379030789635E-2</v>
          </cell>
          <cell r="K67">
            <v>0.11417065059524606</v>
          </cell>
          <cell r="L67">
            <v>9.9060274357812172E-2</v>
          </cell>
          <cell r="M67">
            <v>0.13336003804652719</v>
          </cell>
        </row>
        <row r="68">
          <cell r="B68">
            <v>7.8588086656656555E-4</v>
          </cell>
          <cell r="C68">
            <v>7.8523764186175053E-4</v>
          </cell>
          <cell r="D68">
            <v>7.8786915937737747E-4</v>
          </cell>
          <cell r="E68">
            <v>4.8670584097964084E-2</v>
          </cell>
          <cell r="F68">
            <v>8.2575705015655726E-2</v>
          </cell>
          <cell r="G68">
            <v>4.1789222258837293E-2</v>
          </cell>
          <cell r="H68">
            <v>5.5540402496105819E-2</v>
          </cell>
          <cell r="I68">
            <v>0.10823902917864389</v>
          </cell>
          <cell r="J68">
            <v>0.10571792611517321</v>
          </cell>
          <cell r="K68">
            <v>0.14007297247536732</v>
          </cell>
          <cell r="L68">
            <v>0.10877074229805249</v>
          </cell>
          <cell r="M68">
            <v>0.13906393995870969</v>
          </cell>
        </row>
        <row r="69">
          <cell r="B69">
            <v>3.9342455392081868E-4</v>
          </cell>
          <cell r="C69">
            <v>3.9315919292932244E-4</v>
          </cell>
          <cell r="D69">
            <v>3.9437966498454739E-4</v>
          </cell>
          <cell r="E69">
            <v>3.6122795361882371E-2</v>
          </cell>
          <cell r="F69">
            <v>6.481839608038574E-2</v>
          </cell>
          <cell r="G69">
            <v>2.752638148330646E-2</v>
          </cell>
          <cell r="H69">
            <v>3.6399472777202797E-2</v>
          </cell>
          <cell r="I69">
            <v>7.2793214521417099E-2</v>
          </cell>
          <cell r="J69">
            <v>7.5243915078981247E-2</v>
          </cell>
          <cell r="K69">
            <v>9.4429021532295057E-2</v>
          </cell>
          <cell r="L69">
            <v>7.2591881558280308E-2</v>
          </cell>
          <cell r="M69">
            <v>9.2934644374049039E-2</v>
          </cell>
        </row>
        <row r="90">
          <cell r="B90">
            <v>2.0280753937833333</v>
          </cell>
          <cell r="C90">
            <v>2.1226688554790281</v>
          </cell>
          <cell r="D90">
            <v>2.195032428933962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1.1839506978969476</v>
          </cell>
          <cell r="C91">
            <v>1.1839495550938168</v>
          </cell>
          <cell r="D91">
            <v>1.1839497559776067</v>
          </cell>
          <cell r="E91">
            <v>1.183949810993344</v>
          </cell>
          <cell r="F91">
            <v>1.1839505622752187</v>
          </cell>
          <cell r="G91">
            <v>1.1839505934025112</v>
          </cell>
          <cell r="H91">
            <v>1.1839481551046391</v>
          </cell>
          <cell r="I91">
            <v>1.1839486990106223</v>
          </cell>
          <cell r="J91">
            <v>1.1839473138624201</v>
          </cell>
          <cell r="K91">
            <v>7.5782750133308081</v>
          </cell>
          <cell r="L91">
            <v>10.301307715973135</v>
          </cell>
          <cell r="M91">
            <v>12.504472265258713</v>
          </cell>
        </row>
        <row r="92">
          <cell r="B92">
            <v>1.4500049168130473</v>
          </cell>
          <cell r="C92">
            <v>3.8018942249479122</v>
          </cell>
          <cell r="D92">
            <v>3.8017110115869905</v>
          </cell>
          <cell r="E92">
            <v>1.1502592363557156</v>
          </cell>
          <cell r="F92">
            <v>0.85634476411890659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0.21541849284897965</v>
          </cell>
          <cell r="C93">
            <v>0.21751794547464934</v>
          </cell>
          <cell r="D93">
            <v>6.2388939068087061E-2</v>
          </cell>
          <cell r="E93">
            <v>6.266072001335285E-2</v>
          </cell>
          <cell r="F93">
            <v>3.8880086343324338E-4</v>
          </cell>
          <cell r="G93">
            <v>4.8150232824452681E-5</v>
          </cell>
          <cell r="H93">
            <v>1.0272272247539485E-4</v>
          </cell>
          <cell r="I93">
            <v>3.4798936245706851E-5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>
            <v>2.6590244418239783</v>
          </cell>
          <cell r="C94">
            <v>2.3997693353661811</v>
          </cell>
          <cell r="D94">
            <v>2.0575103245300892</v>
          </cell>
          <cell r="E94">
            <v>5.152475711895665</v>
          </cell>
          <cell r="F94">
            <v>5.7951930492119557</v>
          </cell>
          <cell r="G94">
            <v>4.4842100391494695</v>
          </cell>
          <cell r="H94">
            <v>3.4697957489100211</v>
          </cell>
          <cell r="I94">
            <v>2.6848650288359668</v>
          </cell>
          <cell r="J94">
            <v>2.077494255911684</v>
          </cell>
          <cell r="K94">
            <v>1.6075270165948232</v>
          </cell>
          <cell r="L94">
            <v>1.2438736066776872</v>
          </cell>
          <cell r="M94">
            <v>0.96249754235157459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3.471322355691425E-5</v>
          </cell>
          <cell r="F95">
            <v>5.4761544872367446E-5</v>
          </cell>
          <cell r="G95">
            <v>5.496416217750722E-5</v>
          </cell>
          <cell r="H95">
            <v>5.5213293966987744E-5</v>
          </cell>
          <cell r="I95">
            <v>5.6206077623375796E-5</v>
          </cell>
          <cell r="J95">
            <v>5.6785161656482802E-5</v>
          </cell>
          <cell r="K95">
            <v>6.5990747793979974E-5</v>
          </cell>
          <cell r="L95">
            <v>6.831182753489066E-5</v>
          </cell>
          <cell r="M95">
            <v>1.2840563594182383E-4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1.2833393785846418E-4</v>
          </cell>
          <cell r="H96">
            <v>1.2850700397837951E-4</v>
          </cell>
          <cell r="I96">
            <v>1.2915937798095429E-4</v>
          </cell>
          <cell r="J96">
            <v>1.2989414636187786E-4</v>
          </cell>
          <cell r="K96">
            <v>1.4832462410722223E-4</v>
          </cell>
          <cell r="L96">
            <v>1.514288043069876E-4</v>
          </cell>
          <cell r="M96">
            <v>2.8786350061810553E-4</v>
          </cell>
        </row>
        <row r="97">
          <cell r="B97">
            <v>0</v>
          </cell>
          <cell r="C97">
            <v>1.2521132606463639</v>
          </cell>
          <cell r="D97">
            <v>1.2900536996102578</v>
          </cell>
          <cell r="E97">
            <v>1.4699885569751647</v>
          </cell>
          <cell r="F97">
            <v>1.5449824047810978</v>
          </cell>
          <cell r="G97">
            <v>1.6237920371231185</v>
          </cell>
          <cell r="H97">
            <v>1.7066216655791879</v>
          </cell>
          <cell r="I97">
            <v>1.7937237844645437</v>
          </cell>
          <cell r="J97">
            <v>1.8852221024297646</v>
          </cell>
          <cell r="K97">
            <v>2.0333003231966607</v>
          </cell>
          <cell r="L97">
            <v>2.1370204350577069</v>
          </cell>
          <cell r="M97">
            <v>2.2461422828943394</v>
          </cell>
        </row>
      </sheetData>
      <sheetData sheetId="60">
        <row r="14">
          <cell r="B14">
            <v>3.0935587219222112</v>
          </cell>
          <cell r="C14">
            <v>3.0935586059265665</v>
          </cell>
          <cell r="D14">
            <v>2.8346645344465911</v>
          </cell>
          <cell r="E14">
            <v>2.7577517668168743</v>
          </cell>
          <cell r="F14">
            <v>2.3634547159171495</v>
          </cell>
          <cell r="G14">
            <v>1.3535293418839167</v>
          </cell>
          <cell r="H14">
            <v>0.39176644107652875</v>
          </cell>
          <cell r="I14">
            <v>1.8529622450534928</v>
          </cell>
          <cell r="J14">
            <v>1.8209595588422389</v>
          </cell>
          <cell r="K14">
            <v>1.7324042095442085</v>
          </cell>
          <cell r="L14">
            <v>1.7324045307031752</v>
          </cell>
          <cell r="M14">
            <v>1.7324070679245436</v>
          </cell>
        </row>
        <row r="15">
          <cell r="B15">
            <v>7.3394300010600002</v>
          </cell>
          <cell r="C15">
            <v>7.3401200829474078</v>
          </cell>
          <cell r="D15">
            <v>7.3423683826582602</v>
          </cell>
          <cell r="E15">
            <v>7.4149581301839405</v>
          </cell>
          <cell r="F15">
            <v>7.42808881014588</v>
          </cell>
          <cell r="G15">
            <v>7.4692455892421279</v>
          </cell>
          <cell r="H15">
            <v>7.5788893742017516</v>
          </cell>
          <cell r="I15">
            <v>7.6884363213511504</v>
          </cell>
          <cell r="J15">
            <v>7.6884364331638384</v>
          </cell>
          <cell r="K15">
            <v>7.6884369388369569</v>
          </cell>
          <cell r="L15">
            <v>7.6884374775391233</v>
          </cell>
          <cell r="M15">
            <v>7.688438731602977</v>
          </cell>
        </row>
        <row r="16">
          <cell r="B16">
            <v>4.7247299999999992</v>
          </cell>
          <cell r="C16">
            <v>4.8072136354267387</v>
          </cell>
          <cell r="D16">
            <v>4.8585640467877358</v>
          </cell>
          <cell r="E16">
            <v>4.8799945668273903</v>
          </cell>
          <cell r="F16">
            <v>4.8875400563368752</v>
          </cell>
          <cell r="G16">
            <v>4.8875402836196056</v>
          </cell>
          <cell r="H16">
            <v>4.8875405691373599</v>
          </cell>
          <cell r="I16">
            <v>4.8875407062964795</v>
          </cell>
          <cell r="J16">
            <v>4.8875408374804232</v>
          </cell>
          <cell r="K16">
            <v>4.8875413470118225</v>
          </cell>
          <cell r="L16">
            <v>4.8875419106252744</v>
          </cell>
          <cell r="M16">
            <v>4.8876231739400327</v>
          </cell>
        </row>
        <row r="17">
          <cell r="B17">
            <v>3.3394499999999998</v>
          </cell>
          <cell r="C17">
            <v>3.9711065575258346</v>
          </cell>
          <cell r="D17">
            <v>4.3595276114047845</v>
          </cell>
          <cell r="E17">
            <v>4.3595276114047845</v>
          </cell>
          <cell r="F17">
            <v>4.3595279076026072</v>
          </cell>
          <cell r="G17">
            <v>4.3595281289159473</v>
          </cell>
          <cell r="H17">
            <v>4.3595328653814471</v>
          </cell>
          <cell r="I17">
            <v>4.3595575081911342</v>
          </cell>
          <cell r="J17">
            <v>4.3595576364677351</v>
          </cell>
          <cell r="K17">
            <v>4.3595902466399918</v>
          </cell>
          <cell r="L17">
            <v>4.3595906282865045</v>
          </cell>
          <cell r="M17">
            <v>4.3597259040187675</v>
          </cell>
        </row>
        <row r="18">
          <cell r="B18">
            <v>2.1243694182192303E-2</v>
          </cell>
          <cell r="C18">
            <v>2.1213026542154595E-2</v>
          </cell>
          <cell r="D18">
            <v>1.1877324715175296E-2</v>
          </cell>
          <cell r="E18">
            <v>7.1198327779836715E-2</v>
          </cell>
          <cell r="F18">
            <v>7.1240799431238885E-2</v>
          </cell>
          <cell r="G18">
            <v>7.1241844095427304E-2</v>
          </cell>
          <cell r="H18">
            <v>7.0929773088277151E-2</v>
          </cell>
          <cell r="I18">
            <v>6.9688762797940992E-2</v>
          </cell>
          <cell r="J18">
            <v>2.7336581827630112E-2</v>
          </cell>
          <cell r="K18">
            <v>2.7315127440393223E-2</v>
          </cell>
          <cell r="L18">
            <v>2.6469324342650355E-2</v>
          </cell>
          <cell r="M18">
            <v>3.0475244409093258E-2</v>
          </cell>
        </row>
        <row r="19">
          <cell r="B19">
            <v>0.27652111601574192</v>
          </cell>
          <cell r="C19">
            <v>0.27652061626352104</v>
          </cell>
          <cell r="D19">
            <v>0.27652072354294699</v>
          </cell>
          <cell r="E19">
            <v>0.27599230517917861</v>
          </cell>
          <cell r="F19">
            <v>0.37188614141852494</v>
          </cell>
          <cell r="G19">
            <v>0.34793501479997285</v>
          </cell>
          <cell r="H19">
            <v>0.27659535004276714</v>
          </cell>
          <cell r="I19">
            <v>0.25098615707622418</v>
          </cell>
          <cell r="J19">
            <v>0.23292740567337319</v>
          </cell>
          <cell r="K19">
            <v>0.18368557274613759</v>
          </cell>
          <cell r="L19">
            <v>0.18291127270773266</v>
          </cell>
          <cell r="M19">
            <v>0.18307522843345686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0.128837028507402</v>
          </cell>
          <cell r="H20">
            <v>0.18595911538729842</v>
          </cell>
          <cell r="I20">
            <v>0.18595913442058287</v>
          </cell>
          <cell r="J20">
            <v>0.18595907331254696</v>
          </cell>
          <cell r="K20">
            <v>0.18595929180774812</v>
          </cell>
          <cell r="L20">
            <v>0.16579098596892161</v>
          </cell>
          <cell r="M20">
            <v>0.16579093691628036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1.1680997412295799E-6</v>
          </cell>
          <cell r="H21">
            <v>1.5303989284926798E-6</v>
          </cell>
          <cell r="I21">
            <v>3.2994944190595402E-6</v>
          </cell>
          <cell r="J21">
            <v>1.0639668954439371E-4</v>
          </cell>
          <cell r="K21">
            <v>1.5280972638422234E-4</v>
          </cell>
          <cell r="L21">
            <v>2.0099652159168437E-4</v>
          </cell>
          <cell r="M21">
            <v>2.5229881057161463E-4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6.8086597397813996E-5</v>
          </cell>
          <cell r="G22">
            <v>2.837484113762053E-4</v>
          </cell>
          <cell r="H22">
            <v>4.0541357822727241E-4</v>
          </cell>
          <cell r="I22">
            <v>5.3423299969122351E-4</v>
          </cell>
          <cell r="J22">
            <v>4.5894602987011273E-3</v>
          </cell>
          <cell r="K22">
            <v>4.529530843344942E-3</v>
          </cell>
          <cell r="L22">
            <v>4.373413646125545E-3</v>
          </cell>
          <cell r="M22">
            <v>4.3439725600305391E-3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1.22861089301533E-6</v>
          </cell>
          <cell r="I23">
            <v>2.5516904497253402E-6</v>
          </cell>
          <cell r="J23">
            <v>3.0537778129622744E-4</v>
          </cell>
          <cell r="K23">
            <v>5.5286835104899552E-4</v>
          </cell>
          <cell r="L23">
            <v>5.8897449612547819E-4</v>
          </cell>
          <cell r="M23">
            <v>6.265356067270139E-4</v>
          </cell>
        </row>
        <row r="24">
          <cell r="B24">
            <v>4.4874343290554897E-2</v>
          </cell>
          <cell r="C24">
            <v>3.5798888675039886E-5</v>
          </cell>
          <cell r="D24">
            <v>3.5775773842838809E-5</v>
          </cell>
          <cell r="E24">
            <v>-3.7588347046035864E-8</v>
          </cell>
          <cell r="F24">
            <v>-3.2575990900011315E-8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5.3203188261191012E-3</v>
          </cell>
          <cell r="C25">
            <v>2.6188448401756603E-5</v>
          </cell>
          <cell r="D25">
            <v>2.1162920858294743E-4</v>
          </cell>
          <cell r="E25">
            <v>9.3181273029440542E-5</v>
          </cell>
          <cell r="F25">
            <v>1.0231302271266045E-4</v>
          </cell>
          <cell r="G25">
            <v>3.9509278625537922E-2</v>
          </cell>
          <cell r="H25">
            <v>3.9432413927117264E-2</v>
          </cell>
          <cell r="I25">
            <v>3.9413136682145841E-2</v>
          </cell>
          <cell r="J25">
            <v>4.3565908393367901E-2</v>
          </cell>
          <cell r="K25">
            <v>4.8512746384259689E-2</v>
          </cell>
          <cell r="L25">
            <v>5.6135182856311916E-2</v>
          </cell>
          <cell r="M25">
            <v>5.2442633924340461E-2</v>
          </cell>
        </row>
        <row r="26">
          <cell r="B26">
            <v>7.8399999999999997E-2</v>
          </cell>
          <cell r="C26">
            <v>7.2057887986763547E-2</v>
          </cell>
          <cell r="D26">
            <v>7.2057668276415882E-2</v>
          </cell>
          <cell r="E26">
            <v>7.0489685663939927E-2</v>
          </cell>
          <cell r="F26">
            <v>7.3921320920130859E-2</v>
          </cell>
          <cell r="G26">
            <v>6.7481580737183522E-2</v>
          </cell>
          <cell r="H26">
            <v>6.721634261280976E-2</v>
          </cell>
          <cell r="I26">
            <v>3.479019455232895E-2</v>
          </cell>
          <cell r="J26">
            <v>3.498667258635748E-2</v>
          </cell>
          <cell r="K26">
            <v>3.4986728095031498E-2</v>
          </cell>
          <cell r="L26">
            <v>3.1754284965383184E-2</v>
          </cell>
          <cell r="M26">
            <v>2.973134553000208E-2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1.9057244105452301E-2</v>
          </cell>
          <cell r="H27">
            <v>3.889846368412514E-2</v>
          </cell>
          <cell r="I27">
            <v>3.9840601726206543E-2</v>
          </cell>
          <cell r="J27">
            <v>3.9840646162399615E-2</v>
          </cell>
          <cell r="K27">
            <v>3.9840823702027801E-2</v>
          </cell>
          <cell r="L27">
            <v>4.0504509804631265E-2</v>
          </cell>
          <cell r="M27">
            <v>3.8887408508062486E-2</v>
          </cell>
        </row>
        <row r="28">
          <cell r="B28">
            <v>1.2872760604126302E-3</v>
          </cell>
          <cell r="C28">
            <v>2.704641332031358E-4</v>
          </cell>
          <cell r="D28">
            <v>2.5135107461687727E-4</v>
          </cell>
          <cell r="E28">
            <v>2.0357320003892843E-4</v>
          </cell>
          <cell r="F28">
            <v>1.9529433973968814E-4</v>
          </cell>
          <cell r="G28">
            <v>9.769234821267427E-5</v>
          </cell>
          <cell r="H28">
            <v>6.149300729647125E-5</v>
          </cell>
          <cell r="I28">
            <v>6.842129081865601E-5</v>
          </cell>
          <cell r="J28">
            <v>6.625269232018988E-5</v>
          </cell>
          <cell r="K28">
            <v>8.070789958856778E-5</v>
          </cell>
          <cell r="L28">
            <v>5.7513806258914521E-5</v>
          </cell>
          <cell r="M28">
            <v>4.9038830297879354E-5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1.3531130724355399E-2</v>
          </cell>
          <cell r="H30">
            <v>1.3531918027811986E-2</v>
          </cell>
          <cell r="I30">
            <v>1.5215756557391096E-2</v>
          </cell>
          <cell r="J30">
            <v>1.854526862486925E-2</v>
          </cell>
          <cell r="K30">
            <v>6.3218767968132403E-2</v>
          </cell>
          <cell r="L30">
            <v>7.4783137808520028E-2</v>
          </cell>
          <cell r="M30">
            <v>7.3102928451572916E-2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1.5303835945221501E-5</v>
          </cell>
          <cell r="H31">
            <v>7.7638779693655598E-3</v>
          </cell>
          <cell r="I31">
            <v>1.6081959990086055E-2</v>
          </cell>
          <cell r="J31">
            <v>1.8672819497121927E-2</v>
          </cell>
          <cell r="K31">
            <v>2.0789753839616957E-2</v>
          </cell>
          <cell r="L31">
            <v>2.4091238459014459E-2</v>
          </cell>
          <cell r="M31">
            <v>2.2469895074218756E-2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1.8845877270962699E-4</v>
          </cell>
          <cell r="I32">
            <v>1.8850786828070759E-4</v>
          </cell>
          <cell r="J32">
            <v>1.8856960583779844E-4</v>
          </cell>
          <cell r="K32">
            <v>1.8866769780822673E-4</v>
          </cell>
          <cell r="L32">
            <v>2.0026309461589393E-4</v>
          </cell>
          <cell r="M32">
            <v>2.6216209657837423E-4</v>
          </cell>
        </row>
        <row r="33">
          <cell r="B33">
            <v>8.7120000000000003E-2</v>
          </cell>
          <cell r="C33">
            <v>9.0660002032179318E-2</v>
          </cell>
          <cell r="D33">
            <v>8.3655919526108319E-2</v>
          </cell>
          <cell r="E33">
            <v>0.14122696278694741</v>
          </cell>
          <cell r="F33">
            <v>0.1470358173720438</v>
          </cell>
          <cell r="G33">
            <v>0.14703969245378723</v>
          </cell>
          <cell r="H33">
            <v>0.16325157009626301</v>
          </cell>
          <cell r="I33">
            <v>0.16325583677017799</v>
          </cell>
          <cell r="J33">
            <v>0.16325602152225099</v>
          </cell>
          <cell r="K33">
            <v>0.163256388708901</v>
          </cell>
          <cell r="L33">
            <v>0.16325669388662201</v>
          </cell>
          <cell r="M33">
            <v>0.163258600990973</v>
          </cell>
        </row>
        <row r="34">
          <cell r="B34">
            <v>0</v>
          </cell>
          <cell r="C34">
            <v>0</v>
          </cell>
          <cell r="D34">
            <v>4.4925191986812399E-2</v>
          </cell>
          <cell r="E34">
            <v>0.11812433312764564</v>
          </cell>
          <cell r="F34">
            <v>0.42384033494121187</v>
          </cell>
          <cell r="G34">
            <v>0.59442835187803245</v>
          </cell>
          <cell r="H34">
            <v>1.235229069927978</v>
          </cell>
          <cell r="I34">
            <v>1.2110881168490206</v>
          </cell>
          <cell r="J34">
            <v>1.0202422254938788</v>
          </cell>
          <cell r="K34">
            <v>0.68559786256690369</v>
          </cell>
          <cell r="L34">
            <v>3.0586498398097006E-3</v>
          </cell>
          <cell r="M34">
            <v>5.7243437007020977E-3</v>
          </cell>
        </row>
        <row r="35">
          <cell r="B35">
            <v>1.1186210000000001</v>
          </cell>
          <cell r="C35">
            <v>1.65292701458705</v>
          </cell>
          <cell r="D35">
            <v>3.5611852925190002</v>
          </cell>
          <cell r="E35">
            <v>3.4922782497337099</v>
          </cell>
          <cell r="F35">
            <v>4.8944849641081802</v>
          </cell>
          <cell r="G35">
            <v>5.1441531035418206</v>
          </cell>
          <cell r="H35">
            <v>5.4065566699062204</v>
          </cell>
          <cell r="I35">
            <v>5.6823454612342097</v>
          </cell>
          <cell r="J35">
            <v>5.9722022541434896</v>
          </cell>
          <cell r="K35">
            <v>6.2768446818819204</v>
          </cell>
          <cell r="L35">
            <v>6.5970270126173496</v>
          </cell>
          <cell r="M35">
            <v>6.9335418713785799</v>
          </cell>
        </row>
        <row r="36">
          <cell r="B36">
            <v>0.67885700000000004</v>
          </cell>
          <cell r="C36">
            <v>1.1559013758162691</v>
          </cell>
          <cell r="D36">
            <v>1.2892586449715053</v>
          </cell>
          <cell r="E36">
            <v>4.6800002080285896</v>
          </cell>
          <cell r="F36">
            <v>4.9187282741922651</v>
          </cell>
          <cell r="G36">
            <v>5.1696329938365473</v>
          </cell>
          <cell r="H36">
            <v>5.4333363193620272</v>
          </cell>
          <cell r="I36">
            <v>5.7104912698392178</v>
          </cell>
          <cell r="J36">
            <v>6.0017839281482601</v>
          </cell>
          <cell r="K36">
            <v>6.307935726758072</v>
          </cell>
          <cell r="L36">
            <v>6.6297046753319604</v>
          </cell>
          <cell r="M36">
            <v>6.9679312715851056</v>
          </cell>
        </row>
        <row r="37">
          <cell r="B37">
            <v>0.27424799999999999</v>
          </cell>
          <cell r="C37">
            <v>0.43894686247908077</v>
          </cell>
          <cell r="D37">
            <v>1.675963144573746</v>
          </cell>
          <cell r="E37">
            <v>3.3300002201661418</v>
          </cell>
          <cell r="F37">
            <v>3.4998648044320522</v>
          </cell>
          <cell r="G37">
            <v>3.678393280792994</v>
          </cell>
          <cell r="H37">
            <v>3.8660284103535503</v>
          </cell>
          <cell r="I37">
            <v>4.06323487321818</v>
          </cell>
          <cell r="J37">
            <v>4.2705008653115604</v>
          </cell>
          <cell r="K37">
            <v>4.4883396467301697</v>
          </cell>
          <cell r="L37">
            <v>4.7172906456424402</v>
          </cell>
          <cell r="M37">
            <v>4.9579221820468096</v>
          </cell>
        </row>
        <row r="38">
          <cell r="B38">
            <v>0.90292899999999998</v>
          </cell>
          <cell r="C38">
            <v>1.12310126156801</v>
          </cell>
          <cell r="D38">
            <v>2.0260660432334121</v>
          </cell>
          <cell r="E38">
            <v>1.941497336730889</v>
          </cell>
          <cell r="F38">
            <v>4.2250676421175086</v>
          </cell>
          <cell r="G38">
            <v>4.4405889696086822</v>
          </cell>
          <cell r="H38">
            <v>4.6671037252094303</v>
          </cell>
          <cell r="I38">
            <v>4.9051730055393996</v>
          </cell>
          <cell r="J38">
            <v>5.1553862374300596</v>
          </cell>
          <cell r="K38">
            <v>5.4183629709298904</v>
          </cell>
          <cell r="L38">
            <v>5.6947542892445604</v>
          </cell>
          <cell r="M38">
            <v>5.9852451477995503</v>
          </cell>
        </row>
        <row r="39">
          <cell r="B39">
            <v>2.5187706446301902E-2</v>
          </cell>
          <cell r="C39">
            <v>1.8628934171802253E-2</v>
          </cell>
          <cell r="D39">
            <v>1.1849652177508274E-2</v>
          </cell>
          <cell r="E39">
            <v>1.121480196365153E-2</v>
          </cell>
          <cell r="F39">
            <v>3.0189474554568916E-2</v>
          </cell>
          <cell r="G39">
            <v>6.7373056664331618E-2</v>
          </cell>
          <cell r="H39">
            <v>6.495824766217137E-2</v>
          </cell>
          <cell r="I39">
            <v>6.1499175301313699E-2</v>
          </cell>
          <cell r="J39">
            <v>5.6498276094526692E-2</v>
          </cell>
          <cell r="K39">
            <v>4.415637755551502E-2</v>
          </cell>
          <cell r="L39">
            <v>4.924801233762751E-2</v>
          </cell>
          <cell r="M39">
            <v>4.7542539520039895E-2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1.98626251074262E-4</v>
          </cell>
          <cell r="H40">
            <v>1.1016998743167175E-2</v>
          </cell>
          <cell r="I40">
            <v>1.8230222026082626E-2</v>
          </cell>
          <cell r="J40">
            <v>1.8205866653264496E-2</v>
          </cell>
          <cell r="K40">
            <v>1.8037149376161108E-2</v>
          </cell>
          <cell r="L40">
            <v>1.7471911152844695E-2</v>
          </cell>
          <cell r="M40">
            <v>1.7698165155533966E-2</v>
          </cell>
        </row>
        <row r="41">
          <cell r="B41">
            <v>8.3052434938169738E-3</v>
          </cell>
          <cell r="C41">
            <v>2.1186016375426352E-2</v>
          </cell>
          <cell r="D41">
            <v>2.11858627690533E-2</v>
          </cell>
          <cell r="E41">
            <v>2.1185771097419308E-2</v>
          </cell>
          <cell r="F41">
            <v>1.0384332294906725E-2</v>
          </cell>
          <cell r="G41">
            <v>0</v>
          </cell>
          <cell r="H41">
            <v>0</v>
          </cell>
          <cell r="I41">
            <v>0</v>
          </cell>
          <cell r="J41">
            <v>2.18644004359641E-4</v>
          </cell>
          <cell r="K41">
            <v>2.4181033527583698E-4</v>
          </cell>
          <cell r="L41">
            <v>2.5218401671624778E-2</v>
          </cell>
          <cell r="M41">
            <v>2.5174319717662898E-2</v>
          </cell>
        </row>
        <row r="42">
          <cell r="B42">
            <v>6.3888500508542702E-3</v>
          </cell>
          <cell r="C42">
            <v>1.1640677875526943E-2</v>
          </cell>
          <cell r="D42">
            <v>4.1973764529653866E-2</v>
          </cell>
          <cell r="E42">
            <v>5.6352664735659426E-2</v>
          </cell>
          <cell r="F42">
            <v>8.7636256442333083E-2</v>
          </cell>
          <cell r="G42">
            <v>5.4265713471116951E-2</v>
          </cell>
          <cell r="H42">
            <v>3.7835677700786462E-2</v>
          </cell>
          <cell r="I42">
            <v>7.1808002259014103E-5</v>
          </cell>
          <cell r="J42">
            <v>5.4179877131445896E-5</v>
          </cell>
          <cell r="K42">
            <v>4.4712873646429344E-5</v>
          </cell>
          <cell r="L42">
            <v>3.4870424029494212E-5</v>
          </cell>
          <cell r="M42">
            <v>5.27790545397843E-5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7.0816533644825999E-2</v>
          </cell>
          <cell r="H43">
            <v>0.149945848632871</v>
          </cell>
          <cell r="I43">
            <v>0.176381385099729</v>
          </cell>
          <cell r="J43">
            <v>0.179935079890328</v>
          </cell>
          <cell r="K43">
            <v>0.179935880857126</v>
          </cell>
          <cell r="L43">
            <v>0.17144611612786101</v>
          </cell>
          <cell r="M43">
            <v>0.17629657393450701</v>
          </cell>
        </row>
        <row r="44">
          <cell r="B44">
            <v>4.9261568877201053E-2</v>
          </cell>
          <cell r="C44">
            <v>1.3698666370319065E-2</v>
          </cell>
          <cell r="D44">
            <v>1.3699001400004081E-2</v>
          </cell>
          <cell r="E44">
            <v>1.354573685794138E-2</v>
          </cell>
          <cell r="F44">
            <v>1.3392709527208427E-2</v>
          </cell>
          <cell r="G44">
            <v>1.258864446113978E-2</v>
          </cell>
          <cell r="H44">
            <v>3.3283803705390705E-5</v>
          </cell>
          <cell r="I44">
            <v>3.1600623040270101E-5</v>
          </cell>
          <cell r="J44">
            <v>2.617663589739045E-5</v>
          </cell>
          <cell r="K44">
            <v>2.6011462428109956E-5</v>
          </cell>
          <cell r="L44">
            <v>1.8807876455015902E-5</v>
          </cell>
          <cell r="M44">
            <v>1.8884961809027608E-5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4.6626310149457204E-3</v>
          </cell>
          <cell r="H45">
            <v>3.1590878225645234E-2</v>
          </cell>
          <cell r="I45">
            <v>3.1591145343031007E-2</v>
          </cell>
          <cell r="J45">
            <v>3.1591192137431529E-2</v>
          </cell>
          <cell r="K45">
            <v>3.1591251716499305E-2</v>
          </cell>
          <cell r="L45">
            <v>3.0861940996393899E-2</v>
          </cell>
          <cell r="M45">
            <v>3.226822674989973E-2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1.0011266681023E-4</v>
          </cell>
          <cell r="F46">
            <v>4.2709853397266032E-2</v>
          </cell>
          <cell r="G46">
            <v>9.9961238756061804E-2</v>
          </cell>
          <cell r="H46">
            <v>0.10756700480266039</v>
          </cell>
          <cell r="I46">
            <v>0.1033762030896255</v>
          </cell>
          <cell r="J46">
            <v>0.10464026937288136</v>
          </cell>
          <cell r="K46">
            <v>0.10153684353785881</v>
          </cell>
          <cell r="L46">
            <v>0.10342879693915445</v>
          </cell>
          <cell r="M46">
            <v>0.10504155699750477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2.6719806327368501E-5</v>
          </cell>
          <cell r="F47">
            <v>4.6543812773306372E-5</v>
          </cell>
          <cell r="G47">
            <v>1.2997679370812938E-4</v>
          </cell>
          <cell r="H47">
            <v>1.095599890273369E-4</v>
          </cell>
          <cell r="I47">
            <v>1.0700102753282353E-4</v>
          </cell>
          <cell r="J47">
            <v>7.5888404543948717E-5</v>
          </cell>
          <cell r="K47">
            <v>1.0928039648021185E-4</v>
          </cell>
          <cell r="L47">
            <v>9.0352091636893391E-5</v>
          </cell>
          <cell r="M47">
            <v>1.0515397884151164E-4</v>
          </cell>
        </row>
        <row r="48">
          <cell r="B48">
            <v>3.9505957382234905E-3</v>
          </cell>
          <cell r="C48">
            <v>4.6262378913916597E-4</v>
          </cell>
          <cell r="D48">
            <v>4.6211047258692804E-4</v>
          </cell>
          <cell r="E48">
            <v>4.5357101143213497E-4</v>
          </cell>
          <cell r="F48">
            <v>4.163763999582012E-4</v>
          </cell>
          <cell r="G48">
            <v>1.8462063632733203E-4</v>
          </cell>
          <cell r="H48">
            <v>0</v>
          </cell>
          <cell r="I48">
            <v>0</v>
          </cell>
          <cell r="J48">
            <v>8.5608127806552001E-5</v>
          </cell>
          <cell r="K48">
            <v>1.569063738993292E-4</v>
          </cell>
          <cell r="L48">
            <v>2.102764435261678E-4</v>
          </cell>
          <cell r="M48">
            <v>2.4569748266100818E-4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3.6043071782784097E-5</v>
          </cell>
          <cell r="K49">
            <v>6.3211765401906326E-5</v>
          </cell>
          <cell r="L49">
            <v>6.3451344153414127E-5</v>
          </cell>
          <cell r="M49">
            <v>1.2216427739065989E-4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2.2862688295608177E-5</v>
          </cell>
          <cell r="F50">
            <v>3.6358449014227702E-5</v>
          </cell>
          <cell r="G50">
            <v>1.3666206327726433E-4</v>
          </cell>
          <cell r="H50">
            <v>2.5515552539209666E-4</v>
          </cell>
          <cell r="I50">
            <v>3.1570682264796127E-4</v>
          </cell>
          <cell r="J50">
            <v>2.133577516829513E-4</v>
          </cell>
          <cell r="K50">
            <v>1.3692607320105307E-4</v>
          </cell>
          <cell r="L50">
            <v>1.5335332951883931E-4</v>
          </cell>
          <cell r="M50">
            <v>2.3319108076331753E-4</v>
          </cell>
        </row>
        <row r="51">
          <cell r="B51">
            <v>8.3621150414341407E-3</v>
          </cell>
          <cell r="C51">
            <v>1.3241960204964855E-2</v>
          </cell>
          <cell r="D51">
            <v>1.3241844173294987E-2</v>
          </cell>
          <cell r="E51">
            <v>1.3241701670303564E-2</v>
          </cell>
          <cell r="F51">
            <v>1.3241060547008087E-2</v>
          </cell>
          <cell r="G51">
            <v>6.4708321836855409E-3</v>
          </cell>
          <cell r="H51">
            <v>0</v>
          </cell>
          <cell r="I51">
            <v>0</v>
          </cell>
          <cell r="J51">
            <v>8.9003702575257508E-5</v>
          </cell>
          <cell r="K51">
            <v>2.48699541782648E-4</v>
          </cell>
          <cell r="L51">
            <v>2.4779895759037584E-4</v>
          </cell>
          <cell r="M51">
            <v>3.4676539782540052E-4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8.7933446383180392E-5</v>
          </cell>
          <cell r="K52">
            <v>1.731400649469878E-4</v>
          </cell>
          <cell r="L52">
            <v>1.7347653803361082E-4</v>
          </cell>
          <cell r="M52">
            <v>3.0219406498526E-4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2.93998108655317E-5</v>
          </cell>
          <cell r="F53">
            <v>7.320564864575629E-5</v>
          </cell>
          <cell r="G53">
            <v>9.6961596939674488E-3</v>
          </cell>
          <cell r="H53">
            <v>1.4575571894252478E-2</v>
          </cell>
          <cell r="I53">
            <v>1.4513918826782539E-2</v>
          </cell>
          <cell r="J53">
            <v>1.4253768184734644E-2</v>
          </cell>
          <cell r="K53">
            <v>1.4107654193234589E-2</v>
          </cell>
          <cell r="L53">
            <v>1.4202577588138662E-2</v>
          </cell>
          <cell r="M53">
            <v>1.3999987729701242E-2</v>
          </cell>
        </row>
        <row r="54">
          <cell r="B54">
            <v>7.35127E-2</v>
          </cell>
          <cell r="C54">
            <v>8.474463344278664E-2</v>
          </cell>
          <cell r="D54">
            <v>8.474654672824608E-2</v>
          </cell>
          <cell r="E54">
            <v>8.4746617266209814E-2</v>
          </cell>
          <cell r="F54">
            <v>8.4747814253919418E-2</v>
          </cell>
          <cell r="G54">
            <v>0.13604091074989508</v>
          </cell>
          <cell r="H54">
            <v>0.18979897277908847</v>
          </cell>
          <cell r="I54">
            <v>0.18980003025146799</v>
          </cell>
          <cell r="J54">
            <v>0.28885235156681072</v>
          </cell>
          <cell r="K54">
            <v>0.33088798488990206</v>
          </cell>
          <cell r="L54">
            <v>0.39932616102973689</v>
          </cell>
          <cell r="M54">
            <v>0.41585622202538808</v>
          </cell>
        </row>
        <row r="55">
          <cell r="B55">
            <v>6.5199999999999994E-2</v>
          </cell>
          <cell r="C55">
            <v>0.1022830289454881</v>
          </cell>
          <cell r="D55">
            <v>0.10228281940033125</v>
          </cell>
          <cell r="E55">
            <v>0.1022825278496596</v>
          </cell>
          <cell r="F55">
            <v>9.6431778795911E-2</v>
          </cell>
          <cell r="G55">
            <v>5.8022208881967713E-2</v>
          </cell>
          <cell r="H55">
            <v>0</v>
          </cell>
          <cell r="I55">
            <v>0</v>
          </cell>
          <cell r="J55">
            <v>8.4764646014285201E-5</v>
          </cell>
          <cell r="K55">
            <v>9.9719716123232557E-5</v>
          </cell>
          <cell r="L55">
            <v>9.9781954278541372E-5</v>
          </cell>
          <cell r="M55">
            <v>1.736507777887882E-4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3.0730706553103302E-5</v>
          </cell>
          <cell r="F56">
            <v>3.2396310462472543E-5</v>
          </cell>
          <cell r="G56">
            <v>2.3273737291821695E-4</v>
          </cell>
          <cell r="H56">
            <v>4.1280660596272498E-4</v>
          </cell>
          <cell r="I56">
            <v>4.2245656942212055E-4</v>
          </cell>
          <cell r="J56">
            <v>2.2091099999387115E-4</v>
          </cell>
          <cell r="K56">
            <v>9.2608476477178356E-5</v>
          </cell>
          <cell r="L56">
            <v>8.5094524816022558E-5</v>
          </cell>
          <cell r="M56">
            <v>1.5160355670484289E-4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2.9819545274118101E-5</v>
          </cell>
          <cell r="F57">
            <v>1.1455492284906267E-4</v>
          </cell>
          <cell r="G57">
            <v>2.6562535977207256E-4</v>
          </cell>
          <cell r="H57">
            <v>5.0332120724293195E-4</v>
          </cell>
          <cell r="I57">
            <v>4.2172483912213517E-4</v>
          </cell>
          <cell r="J57">
            <v>3.6215865485215385E-4</v>
          </cell>
          <cell r="K57">
            <v>3.9889105764725038E-4</v>
          </cell>
          <cell r="L57">
            <v>3.6360042117711917E-4</v>
          </cell>
          <cell r="M57">
            <v>8.4282618155092802E-4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4.9506889302805099E-5</v>
          </cell>
          <cell r="K58">
            <v>9.108249162423742E-5</v>
          </cell>
          <cell r="L58">
            <v>7.6456296494311769E-5</v>
          </cell>
          <cell r="M58">
            <v>1.5791688141398092E-4</v>
          </cell>
        </row>
        <row r="63">
          <cell r="B63">
            <v>0.1</v>
          </cell>
          <cell r="C63">
            <v>9.9998942142004166E-2</v>
          </cell>
          <cell r="D63">
            <v>9.9998950912320389E-2</v>
          </cell>
          <cell r="E63">
            <v>9.9999009256561758E-2</v>
          </cell>
          <cell r="F63">
            <v>9.9999270513680558E-2</v>
          </cell>
          <cell r="G63">
            <v>9.9999417050963546E-2</v>
          </cell>
          <cell r="H63">
            <v>9.9999430550398019E-2</v>
          </cell>
          <cell r="I63">
            <v>9.9999231211460413E-2</v>
          </cell>
          <cell r="J63">
            <v>9.9999054223926381E-2</v>
          </cell>
          <cell r="K63">
            <v>9.9998852433170457E-2</v>
          </cell>
          <cell r="L63">
            <v>9.9998761721609444E-2</v>
          </cell>
          <cell r="M63">
            <v>9.9998787939434314E-2</v>
          </cell>
        </row>
        <row r="64">
          <cell r="B64">
            <v>2.0641870760763399E-4</v>
          </cell>
          <cell r="C64">
            <v>2.0668373658126298E-4</v>
          </cell>
          <cell r="D64">
            <v>2.0763904800968181E-4</v>
          </cell>
          <cell r="E64">
            <v>2.0742786104326421E-4</v>
          </cell>
          <cell r="F64">
            <v>0.18208158283237638</v>
          </cell>
          <cell r="G64">
            <v>0.33506901248056986</v>
          </cell>
          <cell r="H64">
            <v>0.33507643567206552</v>
          </cell>
          <cell r="I64">
            <v>0.33507881041593618</v>
          </cell>
          <cell r="J64">
            <v>0.33507993309042106</v>
          </cell>
          <cell r="K64">
            <v>0.33508510618670528</v>
          </cell>
          <cell r="L64">
            <v>0.3350905546530375</v>
          </cell>
          <cell r="M64">
            <v>0.33512401918727736</v>
          </cell>
        </row>
        <row r="65">
          <cell r="B65">
            <v>1.51747604044169E-4</v>
          </cell>
          <cell r="C65">
            <v>1.5194893137944742E-4</v>
          </cell>
          <cell r="D65">
            <v>1.527015677578819E-4</v>
          </cell>
          <cell r="E65">
            <v>1.5733859599691255E-4</v>
          </cell>
          <cell r="F65">
            <v>2.1102929870101526E-3</v>
          </cell>
          <cell r="G65">
            <v>6.3394382546244937E-2</v>
          </cell>
          <cell r="H65">
            <v>0.33410775395330666</v>
          </cell>
          <cell r="I65">
            <v>0.29372909906461947</v>
          </cell>
          <cell r="J65">
            <v>0.4396777154108848</v>
          </cell>
          <cell r="K65">
            <v>0.46654571690274427</v>
          </cell>
          <cell r="L65">
            <v>0.43180491172949603</v>
          </cell>
          <cell r="M65">
            <v>0.44113997903765595</v>
          </cell>
        </row>
        <row r="66">
          <cell r="B66">
            <v>1.4503072380401541E-4</v>
          </cell>
          <cell r="C66">
            <v>1.4519275135493732E-4</v>
          </cell>
          <cell r="D66">
            <v>1.4568575272247202E-4</v>
          </cell>
          <cell r="E66">
            <v>5.9982757261845335E-2</v>
          </cell>
          <cell r="F66">
            <v>0.10691136633518238</v>
          </cell>
          <cell r="G66">
            <v>0.16168715694916108</v>
          </cell>
          <cell r="H66">
            <v>0.16337024690585331</v>
          </cell>
          <cell r="I66">
            <v>0.14080489020482717</v>
          </cell>
          <cell r="J66">
            <v>0.15989150481224867</v>
          </cell>
          <cell r="K66">
            <v>0.13688845484154938</v>
          </cell>
          <cell r="L66">
            <v>0.17570122824166759</v>
          </cell>
          <cell r="M66">
            <v>0.15957435473976647</v>
          </cell>
        </row>
        <row r="67">
          <cell r="B67">
            <v>2.9078813727195438E-4</v>
          </cell>
          <cell r="C67">
            <v>2.9110952846104782E-4</v>
          </cell>
          <cell r="D67">
            <v>2.9212672560876998E-4</v>
          </cell>
          <cell r="E67">
            <v>2.6669202501009633E-2</v>
          </cell>
          <cell r="F67">
            <v>2.6839137971138245E-2</v>
          </cell>
          <cell r="G67">
            <v>1.5327347291271104E-2</v>
          </cell>
          <cell r="H67">
            <v>1.9761447407383122E-2</v>
          </cell>
          <cell r="I67">
            <v>3.3002924266784472E-2</v>
          </cell>
          <cell r="J67">
            <v>2.6165558629853841E-2</v>
          </cell>
          <cell r="K67">
            <v>4.2298738264275854E-2</v>
          </cell>
          <cell r="L67">
            <v>3.6697065676656378E-2</v>
          </cell>
          <cell r="M67">
            <v>4.9401100202080661E-2</v>
          </cell>
        </row>
        <row r="68">
          <cell r="B68">
            <v>2.9078771548995876E-4</v>
          </cell>
          <cell r="C68">
            <v>2.9110810980229626E-4</v>
          </cell>
          <cell r="D68">
            <v>2.9212662231952184E-4</v>
          </cell>
          <cell r="E68">
            <v>3.3659142717281418E-2</v>
          </cell>
          <cell r="F68">
            <v>3.4525043133132496E-2</v>
          </cell>
          <cell r="G68">
            <v>1.8930421820669674E-2</v>
          </cell>
          <cell r="H68">
            <v>2.4812769818906004E-2</v>
          </cell>
          <cell r="I68">
            <v>4.0111506742526656E-2</v>
          </cell>
          <cell r="J68">
            <v>3.9169886952714006E-2</v>
          </cell>
          <cell r="K68">
            <v>5.1894739524168169E-2</v>
          </cell>
          <cell r="L68">
            <v>4.0294314501861293E-2</v>
          </cell>
          <cell r="M68">
            <v>5.1513808328626315E-2</v>
          </cell>
        </row>
        <row r="69">
          <cell r="B69">
            <v>1.4559475057404836E-4</v>
          </cell>
          <cell r="C69">
            <v>1.4575664390144055E-4</v>
          </cell>
          <cell r="D69">
            <v>1.4625142255301419E-4</v>
          </cell>
          <cell r="E69">
            <v>2.4213034178533609E-2</v>
          </cell>
          <cell r="F69">
            <v>2.4967703315425645E-2</v>
          </cell>
          <cell r="G69">
            <v>1.2114388268353461E-2</v>
          </cell>
          <cell r="H69">
            <v>1.5933893085082657E-2</v>
          </cell>
          <cell r="I69">
            <v>2.6969634836634927E-2</v>
          </cell>
          <cell r="J69">
            <v>2.787467332281943E-2</v>
          </cell>
          <cell r="K69">
            <v>3.4980213881508397E-2</v>
          </cell>
          <cell r="L69">
            <v>2.6889837676937513E-2</v>
          </cell>
          <cell r="M69">
            <v>3.4423950522099171E-2</v>
          </cell>
        </row>
      </sheetData>
      <sheetData sheetId="61">
        <row r="14">
          <cell r="B14">
            <v>0</v>
          </cell>
          <cell r="C14">
            <v>1.2329706526345301</v>
          </cell>
          <cell r="D14">
            <v>1.0099253945540301</v>
          </cell>
          <cell r="E14">
            <v>0</v>
          </cell>
          <cell r="F14">
            <v>0</v>
          </cell>
          <cell r="G14">
            <v>1.7324035231312818</v>
          </cell>
          <cell r="H14">
            <v>2.062007866468752E-7</v>
          </cell>
          <cell r="I14">
            <v>3.7833828176013785E-7</v>
          </cell>
          <cell r="J14">
            <v>4.2303282512047284E-7</v>
          </cell>
          <cell r="K14">
            <v>2.5372213690462691E-6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6.9008188740776006E-4</v>
          </cell>
          <cell r="D15">
            <v>2.3237062224685788E-3</v>
          </cell>
          <cell r="E15">
            <v>0.12680170395810442</v>
          </cell>
          <cell r="F15">
            <v>0.11305168083783018</v>
          </cell>
          <cell r="G15">
            <v>0.10613913141147677</v>
          </cell>
          <cell r="H15">
            <v>1.4808613987175339E-7</v>
          </cell>
          <cell r="I15">
            <v>3.9590718373174202E-7</v>
          </cell>
          <cell r="J15">
            <v>3.7151039408236498E-7</v>
          </cell>
          <cell r="K15">
            <v>1.1983973272747E-6</v>
          </cell>
          <cell r="L15">
            <v>2.5665811679093201E-7</v>
          </cell>
          <cell r="M15">
            <v>5.5666526993763802E-8</v>
          </cell>
        </row>
        <row r="16">
          <cell r="B16">
            <v>0</v>
          </cell>
          <cell r="C16">
            <v>1.49069422258097E-4</v>
          </cell>
          <cell r="D16">
            <v>2.5107538328047588E-2</v>
          </cell>
          <cell r="E16">
            <v>4.1173270740934957E-4</v>
          </cell>
          <cell r="F16">
            <v>2.1734985365664981E-5</v>
          </cell>
          <cell r="G16">
            <v>2.4511565433904127E-7</v>
          </cell>
          <cell r="H16">
            <v>2.7081307136709545E-7</v>
          </cell>
          <cell r="I16">
            <v>1.3853070024553538E-7</v>
          </cell>
          <cell r="J16">
            <v>1.547532347376161E-7</v>
          </cell>
          <cell r="K16">
            <v>5.6321597649829233E-7</v>
          </cell>
          <cell r="L16">
            <v>9.2797351735487898E-7</v>
          </cell>
          <cell r="M16">
            <v>8.0798094798281876E-5</v>
          </cell>
        </row>
        <row r="17">
          <cell r="B17">
            <v>0</v>
          </cell>
          <cell r="C17">
            <v>7.76114047848166E-5</v>
          </cell>
          <cell r="D17">
            <v>2.2599568396221201E-7</v>
          </cell>
          <cell r="E17">
            <v>2.9151547863893798E-7</v>
          </cell>
          <cell r="F17">
            <v>2.0581580854971E-7</v>
          </cell>
          <cell r="G17">
            <v>2.9173459378296501E-5</v>
          </cell>
          <cell r="H17">
            <v>1.5156521420503701E-7</v>
          </cell>
          <cell r="I17">
            <v>3.2465822701881997E-5</v>
          </cell>
          <cell r="J17">
            <v>5.0270745396300299E-7</v>
          </cell>
          <cell r="K17">
            <v>1.3527573226372001E-4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1.4331473857944499E-6</v>
          </cell>
          <cell r="D18">
            <v>2.2414719624002599E-5</v>
          </cell>
          <cell r="E18">
            <v>6.4175358219825396E-2</v>
          </cell>
          <cell r="F18">
            <v>4.3301167937604501E-5</v>
          </cell>
          <cell r="G18">
            <v>3.1114676213648302E-6</v>
          </cell>
          <cell r="H18">
            <v>5.4485561696554696E-3</v>
          </cell>
          <cell r="I18">
            <v>2.2263307000246598E-5</v>
          </cell>
          <cell r="J18">
            <v>2.1821862380341301E-2</v>
          </cell>
          <cell r="K18">
            <v>2.26063031391451E-5</v>
          </cell>
          <cell r="L18">
            <v>1.07642722824642E-5</v>
          </cell>
          <cell r="M18">
            <v>8.6018315038432196E-3</v>
          </cell>
        </row>
        <row r="19">
          <cell r="B19">
            <v>0</v>
          </cell>
          <cell r="C19">
            <v>8.7439060852373701E-8</v>
          </cell>
          <cell r="D19">
            <v>3.1583468570227601E-7</v>
          </cell>
          <cell r="E19">
            <v>6.7306027548820604E-2</v>
          </cell>
          <cell r="F19">
            <v>0.183679638405914</v>
          </cell>
          <cell r="G19">
            <v>2.8328044187881901E-7</v>
          </cell>
          <cell r="H19">
            <v>1.95376337913643E-7</v>
          </cell>
          <cell r="I19">
            <v>1.23704006541108E-7</v>
          </cell>
          <cell r="J19">
            <v>1.9341780166177301E-7</v>
          </cell>
          <cell r="K19">
            <v>5.58856420545152E-6</v>
          </cell>
          <cell r="L19">
            <v>0.15037167979629101</v>
          </cell>
          <cell r="M19">
            <v>3.2697777506486399E-2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0.128837028507402</v>
          </cell>
          <cell r="H20">
            <v>5.7122097132891701E-2</v>
          </cell>
          <cell r="I20">
            <v>8.2929225255082103E-8</v>
          </cell>
          <cell r="J20">
            <v>4.3071747828189401E-8</v>
          </cell>
          <cell r="K20">
            <v>3.8226072852884802E-7</v>
          </cell>
          <cell r="L20">
            <v>1.25911207417543E-6</v>
          </cell>
          <cell r="M20">
            <v>0.108667456083961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3.0320572826319001E-6</v>
          </cell>
          <cell r="H21">
            <v>3.33182772781159E-6</v>
          </cell>
          <cell r="I21">
            <v>4.6296758282709198E-5</v>
          </cell>
          <cell r="J21">
            <v>1.03717198399877E-4</v>
          </cell>
          <cell r="K21">
            <v>1.0997607147768599E-6</v>
          </cell>
          <cell r="L21">
            <v>1.01586316837903E-4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2.82730661667556E-4</v>
          </cell>
          <cell r="G22">
            <v>3.1590733456023702E-6</v>
          </cell>
          <cell r="H22">
            <v>2.49513579773904E-4</v>
          </cell>
          <cell r="I22">
            <v>4.0471261767787599E-3</v>
          </cell>
          <cell r="J22">
            <v>1.6795681331718099E-5</v>
          </cell>
          <cell r="K22">
            <v>1.2037517560828799E-5</v>
          </cell>
          <cell r="L22">
            <v>1.0460316811302499E-4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2.5516904497253402E-6</v>
          </cell>
          <cell r="I23">
            <v>0</v>
          </cell>
          <cell r="J23">
            <v>5.5054629188079705E-4</v>
          </cell>
          <cell r="K23">
            <v>9.1592470013634998E-7</v>
          </cell>
          <cell r="L23">
            <v>7.4509432984135106E-5</v>
          </cell>
          <cell r="M23">
            <v>0</v>
          </cell>
        </row>
        <row r="24">
          <cell r="B24">
            <v>0</v>
          </cell>
          <cell r="C24">
            <v>8.3863626950081198E-8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5.1877140557959998E-8</v>
          </cell>
          <cell r="D25">
            <v>1.85529663359787E-4</v>
          </cell>
          <cell r="E25">
            <v>1.3823459280038401E-7</v>
          </cell>
          <cell r="F25">
            <v>9.3246563546942203E-6</v>
          </cell>
          <cell r="G25">
            <v>3.9407301565607199E-2</v>
          </cell>
          <cell r="H25">
            <v>4.0308912405174597E-7</v>
          </cell>
          <cell r="I25">
            <v>2.6243906558213699E-6</v>
          </cell>
          <cell r="J25">
            <v>9.3764937432717996E-3</v>
          </cell>
          <cell r="K25">
            <v>3.91336536777366E-2</v>
          </cell>
          <cell r="L25">
            <v>7.6229305941438504E-3</v>
          </cell>
          <cell r="M25">
            <v>7.6994854768951103E-7</v>
          </cell>
        </row>
        <row r="26">
          <cell r="B26">
            <v>0</v>
          </cell>
          <cell r="C26">
            <v>5.0134729394216302E-8</v>
          </cell>
          <cell r="D26">
            <v>7.1243367480684705E-8</v>
          </cell>
          <cell r="E26">
            <v>1.04648671476941E-7</v>
          </cell>
          <cell r="F26">
            <v>9.6545363802061704E-3</v>
          </cell>
          <cell r="G26">
            <v>1.2364176831371899E-2</v>
          </cell>
          <cell r="H26">
            <v>5.6530326508781098E-3</v>
          </cell>
          <cell r="I26">
            <v>7.1184949953496503E-3</v>
          </cell>
          <cell r="J26">
            <v>1.9659743547642899E-4</v>
          </cell>
          <cell r="K26">
            <v>5.1568487680280796E-7</v>
          </cell>
          <cell r="L26">
            <v>6.64759045054099E-3</v>
          </cell>
          <cell r="M26">
            <v>1.0115581685588799E-2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1.9057244105452301E-2</v>
          </cell>
          <cell r="H27">
            <v>1.9841232976292301E-2</v>
          </cell>
          <cell r="I27">
            <v>9.4216329677361901E-4</v>
          </cell>
          <cell r="J27">
            <v>1.19549082100506E-7</v>
          </cell>
          <cell r="K27">
            <v>3.5175188794944E-7</v>
          </cell>
          <cell r="L27">
            <v>3.6472106540187299E-3</v>
          </cell>
          <cell r="M27">
            <v>1.4456732257754699E-2</v>
          </cell>
        </row>
        <row r="28">
          <cell r="B28">
            <v>0</v>
          </cell>
          <cell r="C28">
            <v>4.6310518663448499E-7</v>
          </cell>
          <cell r="D28">
            <v>4.6120895826499899E-7</v>
          </cell>
          <cell r="E28">
            <v>5.3479422849959197E-7</v>
          </cell>
          <cell r="F28">
            <v>2.4405604313694899E-6</v>
          </cell>
          <cell r="G28">
            <v>2.1000445815759501E-5</v>
          </cell>
          <cell r="H28">
            <v>3.8185908659691701E-5</v>
          </cell>
          <cell r="I28">
            <v>7.7983652659799403E-6</v>
          </cell>
          <cell r="J28">
            <v>2.88463750456772E-6</v>
          </cell>
          <cell r="K28">
            <v>3.3302444246713899E-5</v>
          </cell>
          <cell r="L28">
            <v>1.4826022738292901E-5</v>
          </cell>
          <cell r="M28">
            <v>8.5357155530536799E-7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1.3531130724355399E-2</v>
          </cell>
          <cell r="H30">
            <v>8.2591112410537197E-7</v>
          </cell>
          <cell r="I30">
            <v>1.6839550568673099E-3</v>
          </cell>
          <cell r="J30">
            <v>5.1224720409579804E-3</v>
          </cell>
          <cell r="K30">
            <v>5.6411906123394501E-2</v>
          </cell>
          <cell r="L30">
            <v>1.1565248469172101E-2</v>
          </cell>
          <cell r="M30">
            <v>3.9886036823855599E-6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3.9724439268403899E-5</v>
          </cell>
          <cell r="H31">
            <v>1.6042290755160799E-2</v>
          </cell>
          <cell r="I31">
            <v>1.4655691295957999E-6</v>
          </cell>
          <cell r="J31">
            <v>4.70639343533378E-3</v>
          </cell>
          <cell r="K31">
            <v>1.9273584213395701E-7</v>
          </cell>
          <cell r="L31">
            <v>6.9358617816414597E-3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1.8844355839121499E-4</v>
          </cell>
          <cell r="H32">
            <v>9.7185061328422496E-8</v>
          </cell>
          <cell r="I32">
            <v>6.7992039833332295E-8</v>
          </cell>
          <cell r="J32">
            <v>1.7372783321710001E-7</v>
          </cell>
          <cell r="K32">
            <v>1.95098011473866E-7</v>
          </cell>
          <cell r="L32">
            <v>7.3415572286675095E-5</v>
          </cell>
          <cell r="M32">
            <v>0</v>
          </cell>
        </row>
        <row r="33">
          <cell r="B33">
            <v>0</v>
          </cell>
          <cell r="C33">
            <v>7.1321139955721202E-3</v>
          </cell>
          <cell r="D33">
            <v>0.112370669610855</v>
          </cell>
          <cell r="E33">
            <v>8.0558645914921602E-3</v>
          </cell>
          <cell r="F33">
            <v>2.1966933098011301E-2</v>
          </cell>
          <cell r="G33">
            <v>5.6263807276031198E-7</v>
          </cell>
          <cell r="H33">
            <v>0.133232476442601</v>
          </cell>
          <cell r="I33">
            <v>1.60519085185088E-6</v>
          </cell>
          <cell r="J33">
            <v>3.0021744437374601E-2</v>
          </cell>
          <cell r="K33">
            <v>6.5043351002796104E-7</v>
          </cell>
          <cell r="L33">
            <v>0.133234600929237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4.4925191986812399E-2</v>
          </cell>
          <cell r="E34">
            <v>0.20819369397583234</v>
          </cell>
          <cell r="F34">
            <v>0.17072203169657985</v>
          </cell>
          <cell r="G34">
            <v>0.17058775038157434</v>
          </cell>
          <cell r="H34">
            <v>0.68528104691274383</v>
          </cell>
          <cell r="I34">
            <v>1.9521759531579869E-6</v>
          </cell>
          <cell r="J34">
            <v>7.7533584687265229E-5</v>
          </cell>
          <cell r="K34">
            <v>3.3318996525209589E-5</v>
          </cell>
          <cell r="L34">
            <v>3.1600026979257635E-3</v>
          </cell>
          <cell r="M34">
            <v>2.4515078025065138E-3</v>
          </cell>
        </row>
        <row r="35">
          <cell r="B35">
            <v>0</v>
          </cell>
          <cell r="C35">
            <v>0</v>
          </cell>
          <cell r="D35">
            <v>1.767964292519</v>
          </cell>
          <cell r="E35">
            <v>8.8540188196022303E-6</v>
          </cell>
          <cell r="F35">
            <v>1.9145899605108101</v>
          </cell>
          <cell r="G35">
            <v>0.86938937188734899</v>
          </cell>
          <cell r="H35">
            <v>2.3094260545865599</v>
          </cell>
          <cell r="I35">
            <v>0.58894007424948702</v>
          </cell>
          <cell r="J35">
            <v>1.73844299394871</v>
          </cell>
          <cell r="K35">
            <v>1.64003555909715</v>
          </cell>
          <cell r="L35">
            <v>2.6296083853219998</v>
          </cell>
          <cell r="M35">
            <v>0.92545493301071202</v>
          </cell>
        </row>
        <row r="36">
          <cell r="B36">
            <v>0</v>
          </cell>
          <cell r="C36">
            <v>1.45813811915862E-6</v>
          </cell>
          <cell r="D36">
            <v>1.0018683338616373E-4</v>
          </cell>
          <cell r="E36">
            <v>3.4276243980007011</v>
          </cell>
          <cell r="F36">
            <v>0.46161074204140184</v>
          </cell>
          <cell r="G36">
            <v>0.75117913237595368</v>
          </cell>
          <cell r="H36">
            <v>1.879508161183479</v>
          </cell>
          <cell r="I36">
            <v>2.6181932342383876</v>
          </cell>
          <cell r="J36">
            <v>0.71230441585990212</v>
          </cell>
          <cell r="K36">
            <v>1.0979299154763091</v>
          </cell>
          <cell r="L36">
            <v>2.2012771097573669</v>
          </cell>
          <cell r="M36">
            <v>2.9564198304915239</v>
          </cell>
        </row>
        <row r="37">
          <cell r="B37">
            <v>0</v>
          </cell>
          <cell r="C37">
            <v>1.5450026677453601E-6</v>
          </cell>
          <cell r="D37">
            <v>1.192813599571078</v>
          </cell>
          <cell r="E37">
            <v>1.665761863332921</v>
          </cell>
          <cell r="F37">
            <v>0.25831186394862321</v>
          </cell>
          <cell r="G37">
            <v>0.37419392618028102</v>
          </cell>
          <cell r="H37">
            <v>1.8845566335735959</v>
          </cell>
          <cell r="I37">
            <v>1.546172449515689</v>
          </cell>
          <cell r="J37">
            <v>0.43674356325681002</v>
          </cell>
          <cell r="K37">
            <v>0.62086700038407994</v>
          </cell>
          <cell r="L37">
            <v>2.113507632485859</v>
          </cell>
          <cell r="M37">
            <v>1.7868039859200628</v>
          </cell>
        </row>
        <row r="38">
          <cell r="B38">
            <v>0</v>
          </cell>
          <cell r="C38">
            <v>0</v>
          </cell>
          <cell r="D38">
            <v>0.85083704323341203</v>
          </cell>
          <cell r="E38">
            <v>1.11525679659758E-6</v>
          </cell>
          <cell r="F38">
            <v>2.7503986627627501</v>
          </cell>
          <cell r="G38">
            <v>0.58280994042940504</v>
          </cell>
          <cell r="H38">
            <v>1.1831924668328899</v>
          </cell>
          <cell r="I38">
            <v>0.38877193551436101</v>
          </cell>
          <cell r="J38">
            <v>2.2429191669200801</v>
          </cell>
          <cell r="K38">
            <v>1.60347940166256</v>
          </cell>
          <cell r="L38">
            <v>1.4595837851475599</v>
          </cell>
          <cell r="M38">
            <v>0.67926279406934598</v>
          </cell>
        </row>
        <row r="39">
          <cell r="B39">
            <v>0</v>
          </cell>
          <cell r="C39">
            <v>2.1176529135257099E-7</v>
          </cell>
          <cell r="D39">
            <v>8.5507963711488404E-7</v>
          </cell>
          <cell r="E39">
            <v>7.6171301389476699E-3</v>
          </cell>
          <cell r="F39">
            <v>2.2571619681955299E-2</v>
          </cell>
          <cell r="G39">
            <v>3.7183964878136203E-2</v>
          </cell>
          <cell r="H39">
            <v>1.3235027902357838E-6</v>
          </cell>
          <cell r="I39">
            <v>1.7430695258793694E-3</v>
          </cell>
          <cell r="J39">
            <v>1.5645646072125301E-2</v>
          </cell>
          <cell r="K39">
            <v>2.6767371947719699E-2</v>
          </cell>
          <cell r="L39">
            <v>5.0928417634455696E-3</v>
          </cell>
          <cell r="M39">
            <v>3.8004286888651193E-5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1.98626251074262E-4</v>
          </cell>
          <cell r="H40">
            <v>1.0818428130418599E-2</v>
          </cell>
          <cell r="I40">
            <v>7.2134384358185401E-3</v>
          </cell>
          <cell r="J40">
            <v>1.9946941651363101E-6</v>
          </cell>
          <cell r="K40">
            <v>4.1550564443946998E-6</v>
          </cell>
          <cell r="L40">
            <v>1.02528406124181E-2</v>
          </cell>
          <cell r="M40">
            <v>7.4399665734948403E-3</v>
          </cell>
        </row>
        <row r="41">
          <cell r="B41">
            <v>0</v>
          </cell>
          <cell r="C41">
            <v>2.0253324084379201E-2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2.18644004359641E-4</v>
          </cell>
          <cell r="K41">
            <v>2.3287998329279998E-5</v>
          </cell>
          <cell r="L41">
            <v>2.5046194154903199E-2</v>
          </cell>
          <cell r="M41">
            <v>1.05356470510294E-4</v>
          </cell>
        </row>
        <row r="42">
          <cell r="B42">
            <v>0</v>
          </cell>
          <cell r="C42">
            <v>9.9616906791353092E-3</v>
          </cell>
          <cell r="D42">
            <v>3.03331661603643E-2</v>
          </cell>
          <cell r="E42">
            <v>1.43790807137739E-2</v>
          </cell>
          <cell r="F42">
            <v>3.7806375957890902E-2</v>
          </cell>
          <cell r="G42">
            <v>5.3642541095889004E-6</v>
          </cell>
          <cell r="H42">
            <v>2.4103329774601601E-5</v>
          </cell>
          <cell r="I42">
            <v>4.24492456745526E-5</v>
          </cell>
          <cell r="J42">
            <v>2.5316790622313602E-7</v>
          </cell>
          <cell r="K42">
            <v>2.38198260713989E-6</v>
          </cell>
          <cell r="L42">
            <v>2.5039882171757199E-5</v>
          </cell>
          <cell r="M42">
            <v>2.5633888791414202E-5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7.0816533644825999E-2</v>
          </cell>
          <cell r="H43">
            <v>7.9129314988045402E-2</v>
          </cell>
          <cell r="I43">
            <v>2.6435536466857999E-2</v>
          </cell>
          <cell r="J43">
            <v>7.3973251754919297E-2</v>
          </cell>
          <cell r="K43">
            <v>7.9527092635348698E-2</v>
          </cell>
          <cell r="L43">
            <v>3.6713992201734401E-2</v>
          </cell>
          <cell r="M43">
            <v>6.0055489097423698E-2</v>
          </cell>
        </row>
        <row r="44">
          <cell r="B44">
            <v>0</v>
          </cell>
          <cell r="C44">
            <v>1.0618413536878699E-7</v>
          </cell>
          <cell r="D44">
            <v>4.9402179771372397E-7</v>
          </cell>
          <cell r="E44">
            <v>1.5499078353653E-3</v>
          </cell>
          <cell r="F44">
            <v>5.0004318722642101E-3</v>
          </cell>
          <cell r="G44">
            <v>5.7029584807047303E-8</v>
          </cell>
          <cell r="H44">
            <v>5.5932405350836501E-8</v>
          </cell>
          <cell r="I44">
            <v>6.8397400842780096E-8</v>
          </cell>
          <cell r="J44">
            <v>5.3504155520301701E-8</v>
          </cell>
          <cell r="K44">
            <v>1.7925033242110101E-7</v>
          </cell>
          <cell r="L44">
            <v>1.40351325138257E-5</v>
          </cell>
          <cell r="M44">
            <v>4.6605866540872401E-6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4.6626310149457204E-3</v>
          </cell>
          <cell r="H45">
            <v>2.6928259837706699E-2</v>
          </cell>
          <cell r="I45">
            <v>2.8381411015553598E-7</v>
          </cell>
          <cell r="J45">
            <v>8.1937085709539295E-8</v>
          </cell>
          <cell r="K45">
            <v>2.0663318711018301E-7</v>
          </cell>
          <cell r="L45">
            <v>7.1813647984190399E-7</v>
          </cell>
          <cell r="M45">
            <v>5.3390003650612104E-3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1.0011266681023E-4</v>
          </cell>
          <cell r="F46">
            <v>4.2609762558812901E-2</v>
          </cell>
          <cell r="G46">
            <v>5.72705012361951E-2</v>
          </cell>
          <cell r="H46">
            <v>7.68682834441267E-3</v>
          </cell>
          <cell r="I46">
            <v>3.8419031058720299E-2</v>
          </cell>
          <cell r="J46">
            <v>5.0753201079010699E-2</v>
          </cell>
          <cell r="K46">
            <v>1.2364796550098801E-2</v>
          </cell>
          <cell r="L46">
            <v>4.9595649828383097E-2</v>
          </cell>
          <cell r="M46">
            <v>4.3081322598420901E-2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2.6719806327368501E-5</v>
          </cell>
          <cell r="F47">
            <v>1.98390470672582E-5</v>
          </cell>
          <cell r="G47">
            <v>8.8557208646003902E-5</v>
          </cell>
          <cell r="H47">
            <v>1.2317780840937E-6</v>
          </cell>
          <cell r="I47">
            <v>1.7315122786746498E-5</v>
          </cell>
          <cell r="J47">
            <v>4.4003951012510799E-5</v>
          </cell>
          <cell r="K47">
            <v>4.8087923162145803E-5</v>
          </cell>
          <cell r="L47">
            <v>9.2937701734565999E-6</v>
          </cell>
          <cell r="M47">
            <v>4.7927150494892302E-5</v>
          </cell>
        </row>
        <row r="48">
          <cell r="B48">
            <v>0</v>
          </cell>
          <cell r="C48">
            <v>6.416192475678597E-5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8.5608127806552001E-5</v>
          </cell>
          <cell r="K48">
            <v>7.129824609277743E-5</v>
          </cell>
          <cell r="L48">
            <v>5.3408052566283419E-5</v>
          </cell>
          <cell r="M48">
            <v>3.5528097990235991E-5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3.6043071782784097E-5</v>
          </cell>
          <cell r="K49">
            <v>2.71896025437985E-5</v>
          </cell>
          <cell r="L49">
            <v>2.772836490063022E-7</v>
          </cell>
          <cell r="M49">
            <v>5.8843525935100699E-5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2.2862688295608177E-5</v>
          </cell>
          <cell r="F50">
            <v>1.3495760718619509E-5</v>
          </cell>
          <cell r="G50">
            <v>1.047081592762164E-4</v>
          </cell>
          <cell r="H50">
            <v>1.3698818641962322E-4</v>
          </cell>
          <cell r="I50">
            <v>7.40537105687416E-5</v>
          </cell>
          <cell r="J50">
            <v>4.5775664515622676E-6</v>
          </cell>
          <cell r="K50">
            <v>5.8402356084098792E-5</v>
          </cell>
          <cell r="L50">
            <v>7.8826372869662494E-5</v>
          </cell>
          <cell r="M50">
            <v>9.6044482416752505E-5</v>
          </cell>
        </row>
        <row r="51">
          <cell r="B51">
            <v>0</v>
          </cell>
          <cell r="C51">
            <v>4.8910214358002749E-3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8.9003702575257508E-5</v>
          </cell>
          <cell r="K51">
            <v>1.5976299795621E-4</v>
          </cell>
          <cell r="L51">
            <v>5.5534964150270598E-7</v>
          </cell>
          <cell r="M51">
            <v>9.9447619421508509E-5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8.7933446383180392E-5</v>
          </cell>
          <cell r="K52">
            <v>8.5272440230664293E-5</v>
          </cell>
          <cell r="L52">
            <v>6.2061806576911897E-7</v>
          </cell>
          <cell r="M52">
            <v>1.292434417493917E-4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2.93998108655317E-5</v>
          </cell>
          <cell r="F53">
            <v>4.3858133845282296E-5</v>
          </cell>
          <cell r="G53">
            <v>9.628656710782944E-3</v>
          </cell>
          <cell r="H53">
            <v>4.9031323678576664E-3</v>
          </cell>
          <cell r="I53">
            <v>1.5154742090124621E-6</v>
          </cell>
          <cell r="J53">
            <v>8.5227824593120394E-3</v>
          </cell>
          <cell r="K53">
            <v>5.5835003990807718E-3</v>
          </cell>
          <cell r="L53">
            <v>2.8041602599734425E-3</v>
          </cell>
          <cell r="M53">
            <v>5.6132512853148157E-3</v>
          </cell>
        </row>
        <row r="54">
          <cell r="B54">
            <v>0</v>
          </cell>
          <cell r="C54">
            <v>2.6187301135805498E-2</v>
          </cell>
          <cell r="D54">
            <v>6.5680683269581297E-3</v>
          </cell>
          <cell r="E54">
            <v>1.2221065425827999E-2</v>
          </cell>
          <cell r="F54">
            <v>4.4084615169439102E-2</v>
          </cell>
          <cell r="G54">
            <v>8.0681155591394493E-2</v>
          </cell>
          <cell r="H54">
            <v>6.5033306983033903E-2</v>
          </cell>
          <cell r="I54">
            <v>4.4085746763888101E-2</v>
          </cell>
          <cell r="J54">
            <v>0.17595312487029899</v>
          </cell>
          <cell r="K54">
            <v>0.110849296804734</v>
          </cell>
          <cell r="L54">
            <v>0.160494985725188</v>
          </cell>
          <cell r="M54">
            <v>0.144512154698614</v>
          </cell>
        </row>
        <row r="55">
          <cell r="B55">
            <v>0</v>
          </cell>
          <cell r="C55">
            <v>9.4383455222669096E-2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8.4764646014285201E-5</v>
          </cell>
          <cell r="K55">
            <v>1.50042611361237E-5</v>
          </cell>
          <cell r="L55">
            <v>2.98723976202094E-7</v>
          </cell>
          <cell r="M55">
            <v>7.4235716112931307E-5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3.0730706553103302E-5</v>
          </cell>
          <cell r="F56">
            <v>1.68833296770782E-6</v>
          </cell>
          <cell r="G56">
            <v>2.0628353626420801E-4</v>
          </cell>
          <cell r="H56">
            <v>2.04884939736895E-4</v>
          </cell>
          <cell r="I56">
            <v>1.13915415492834E-5</v>
          </cell>
          <cell r="J56">
            <v>3.8398030077158598E-7</v>
          </cell>
          <cell r="K56">
            <v>8.0948115813131707E-5</v>
          </cell>
          <cell r="L56">
            <v>2.0903777220140999E-6</v>
          </cell>
          <cell r="M56">
            <v>6.8736362000360596E-5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2.9819545274118101E-5</v>
          </cell>
          <cell r="F57">
            <v>8.4746713910528206E-5</v>
          </cell>
          <cell r="G57">
            <v>1.56771916705763E-4</v>
          </cell>
          <cell r="H57">
            <v>2.61825804010405E-4</v>
          </cell>
          <cell r="I57">
            <v>3.2659995116018001E-6</v>
          </cell>
          <cell r="J57">
            <v>1.0791429350063901E-4</v>
          </cell>
          <cell r="K57">
            <v>2.87857873844202E-4</v>
          </cell>
          <cell r="L57">
            <v>1.6554426468381901E-6</v>
          </cell>
          <cell r="M57">
            <v>5.5350108692860003E-4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4.9506889302805099E-5</v>
          </cell>
          <cell r="K58">
            <v>4.1608856649286899E-5</v>
          </cell>
          <cell r="L58">
            <v>1.1236879302253601E-6</v>
          </cell>
          <cell r="M58">
            <v>1.1531288860634801E-4</v>
          </cell>
        </row>
        <row r="63">
          <cell r="B63">
            <v>0</v>
          </cell>
          <cell r="C63">
            <v>2.6552555495997398E-7</v>
          </cell>
          <cell r="D63">
            <v>2.8379796936246401E-7</v>
          </cell>
          <cell r="E63">
            <v>3.0658705377323298E-7</v>
          </cell>
          <cell r="F63">
            <v>4.6223312809284698E-7</v>
          </cell>
          <cell r="G63">
            <v>4.2949626501613998E-7</v>
          </cell>
          <cell r="H63">
            <v>3.9226413519389798E-7</v>
          </cell>
          <cell r="I63">
            <v>3.4695580739277502E-7</v>
          </cell>
          <cell r="J63">
            <v>3.2756113270956499E-7</v>
          </cell>
          <cell r="K63">
            <v>3.9718561443478503E-7</v>
          </cell>
          <cell r="L63">
            <v>4.9177987054784495E-7</v>
          </cell>
          <cell r="M63">
            <v>6.2949210541926396E-7</v>
          </cell>
        </row>
        <row r="64">
          <cell r="B64">
            <v>2.0641870760763399E-4</v>
          </cell>
          <cell r="C64">
            <v>3.1567455783611001E-7</v>
          </cell>
          <cell r="D64">
            <v>1.08144758029414E-6</v>
          </cell>
          <cell r="E64">
            <v>5.5358512914123E-5</v>
          </cell>
          <cell r="F64">
            <v>0.18202593536615899</v>
          </cell>
          <cell r="G64">
            <v>0.15303175253881299</v>
          </cell>
          <cell r="H64">
            <v>8.7662565110823404E-2</v>
          </cell>
          <cell r="I64">
            <v>0.195141781296781</v>
          </cell>
          <cell r="J64">
            <v>0.100507055101922</v>
          </cell>
          <cell r="K64">
            <v>0.13459922722311099</v>
          </cell>
          <cell r="L64">
            <v>0.18268996573848001</v>
          </cell>
          <cell r="M64">
            <v>6.1599302187271401E-2</v>
          </cell>
        </row>
        <row r="65">
          <cell r="B65">
            <v>1.51747604044169E-4</v>
          </cell>
          <cell r="C65">
            <v>2.3864545994668698E-7</v>
          </cell>
          <cell r="D65">
            <v>8.3717666555243897E-7</v>
          </cell>
          <cell r="E65">
            <v>4.54818809257877E-5</v>
          </cell>
          <cell r="F65">
            <v>2.06457929083234E-3</v>
          </cell>
          <cell r="G65">
            <v>6.1320477899728103E-2</v>
          </cell>
          <cell r="H65">
            <v>0.27171701665718201</v>
          </cell>
          <cell r="I65">
            <v>1.06580578686799E-3</v>
          </cell>
          <cell r="J65">
            <v>0.31639110998247599</v>
          </cell>
          <cell r="K65">
            <v>0.149609305367296</v>
          </cell>
          <cell r="L65">
            <v>0.22615636696574001</v>
          </cell>
          <cell r="M65">
            <v>0.11401897403561299</v>
          </cell>
        </row>
        <row r="66">
          <cell r="B66">
            <v>1.4290785101779701E-4</v>
          </cell>
          <cell r="C66">
            <v>2.2748104460520501E-7</v>
          </cell>
          <cell r="D66">
            <v>6.1868021473162705E-7</v>
          </cell>
          <cell r="E66">
            <v>5.9877569067008703E-2</v>
          </cell>
          <cell r="F66">
            <v>4.7033602840421199E-2</v>
          </cell>
          <cell r="G66">
            <v>0.102079578484226</v>
          </cell>
          <cell r="H66">
            <v>3.6903372791457598E-2</v>
          </cell>
          <cell r="I66">
            <v>6.9031727893931499E-2</v>
          </cell>
          <cell r="J66">
            <v>7.4260437704178298E-2</v>
          </cell>
          <cell r="K66">
            <v>2.7260392953446601E-2</v>
          </cell>
          <cell r="L66">
            <v>0.135287950739996</v>
          </cell>
          <cell r="M66">
            <v>5.8899004144146302E-3</v>
          </cell>
        </row>
        <row r="67">
          <cell r="B67">
            <v>2.8530179796322199E-4</v>
          </cell>
          <cell r="C67">
            <v>4.5769010358033702E-7</v>
          </cell>
          <cell r="D67">
            <v>1.3003830164006471E-6</v>
          </cell>
          <cell r="E67">
            <v>2.6459125481951402E-2</v>
          </cell>
          <cell r="F67">
            <v>3.7959014358846302E-4</v>
          </cell>
          <cell r="G67">
            <v>9.391688938305099E-3</v>
          </cell>
          <cell r="H67">
            <v>1.0173225983402541E-2</v>
          </cell>
          <cell r="I67">
            <v>1.962214624776094E-2</v>
          </cell>
          <cell r="J67">
            <v>1.9677706199952029E-3</v>
          </cell>
          <cell r="K67">
            <v>3.02783888213689E-2</v>
          </cell>
          <cell r="L67">
            <v>6.0706763357441101E-3</v>
          </cell>
          <cell r="M67">
            <v>2.28977070266182E-2</v>
          </cell>
        </row>
        <row r="68">
          <cell r="B68">
            <v>2.8530143809849001E-4</v>
          </cell>
          <cell r="C68">
            <v>4.5735224477405697E-7</v>
          </cell>
          <cell r="D68">
            <v>1.2959451392070111E-6</v>
          </cell>
          <cell r="E68">
            <v>3.3449067760730505E-2</v>
          </cell>
          <cell r="F68">
            <v>1.075555207836112E-3</v>
          </cell>
          <cell r="G68">
            <v>1.083093200067203E-2</v>
          </cell>
          <cell r="H68">
            <v>1.342444006251985E-2</v>
          </cell>
          <cell r="I68">
            <v>2.2987873206374798E-2</v>
          </cell>
          <cell r="J68">
            <v>1.0143941828948299E-2</v>
          </cell>
          <cell r="K68">
            <v>2.99738096531834E-2</v>
          </cell>
          <cell r="L68">
            <v>8.5243258076582486E-3</v>
          </cell>
          <cell r="M68">
            <v>2.2762314990771901E-2</v>
          </cell>
        </row>
        <row r="69">
          <cell r="B69">
            <v>1.4321338990089301E-4</v>
          </cell>
          <cell r="C69">
            <v>2.2797422963165299E-7</v>
          </cell>
          <cell r="D69">
            <v>6.2099415597591604E-7</v>
          </cell>
          <cell r="E69">
            <v>2.4107619305831302E-2</v>
          </cell>
          <cell r="F69">
            <v>8.5988843466682397E-4</v>
          </cell>
          <cell r="G69">
            <v>6.1921042997012199E-3</v>
          </cell>
          <cell r="H69">
            <v>9.2960719137310504E-3</v>
          </cell>
          <cell r="I69">
            <v>1.5558669478070501E-2</v>
          </cell>
          <cell r="J69">
            <v>8.1347232423651297E-3</v>
          </cell>
          <cell r="K69">
            <v>1.8874456397169E-2</v>
          </cell>
          <cell r="L69">
            <v>6.5748085927283904E-3</v>
          </cell>
          <cell r="M69">
            <v>1.5111994701904399E-2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1.4815476195072279E-4</v>
          </cell>
          <cell r="J157">
            <v>1.3854792062062795E-4</v>
          </cell>
          <cell r="K157">
            <v>1.5334992744655355E-4</v>
          </cell>
          <cell r="L157">
            <v>1.6744594926526815E-4</v>
          </cell>
          <cell r="M157">
            <v>2.8427815932633165E-4</v>
          </cell>
        </row>
      </sheetData>
      <sheetData sheetId="69">
        <row r="5">
          <cell r="B5">
            <v>0.72064632393516703</v>
          </cell>
          <cell r="C5">
            <v>0.63724302722632475</v>
          </cell>
          <cell r="D5">
            <v>0.47898109431104147</v>
          </cell>
          <cell r="E5">
            <v>7.7098703580664554E-5</v>
          </cell>
          <cell r="F5">
            <v>2.0496332426608822E-4</v>
          </cell>
          <cell r="G5">
            <v>1.6139918104232426E-4</v>
          </cell>
          <cell r="H5">
            <v>1.270408631726397E-4</v>
          </cell>
          <cell r="I5">
            <v>2.8490445757454967</v>
          </cell>
          <cell r="J5">
            <v>3.9168176292603416</v>
          </cell>
          <cell r="K5">
            <v>3.3817145738592691</v>
          </cell>
          <cell r="L5">
            <v>3.879492228057754</v>
          </cell>
          <cell r="M5">
            <v>3.8787416634332037</v>
          </cell>
        </row>
        <row r="12">
          <cell r="B12">
            <v>0.18422260793765508</v>
          </cell>
          <cell r="C12">
            <v>2.0445086631698246E-5</v>
          </cell>
          <cell r="D12">
            <v>0.18421377630859215</v>
          </cell>
          <cell r="E12">
            <v>2.9161316757430575E-5</v>
          </cell>
          <cell r="F12">
            <v>4.7806306806806058E-5</v>
          </cell>
          <cell r="G12">
            <v>5.8259829060181528E-5</v>
          </cell>
          <cell r="H12">
            <v>4.6907337778445944E-5</v>
          </cell>
          <cell r="I12">
            <v>1.0769237978510866E-4</v>
          </cell>
          <cell r="J12">
            <v>4.9587029427196436E-5</v>
          </cell>
          <cell r="K12">
            <v>1.479901582721909E-4</v>
          </cell>
          <cell r="L12">
            <v>6.6075546743286584E-5</v>
          </cell>
          <cell r="M12">
            <v>2.3017545239720823E-4</v>
          </cell>
        </row>
        <row r="19">
          <cell r="B19">
            <v>1.3280003475931401</v>
          </cell>
          <cell r="C19">
            <v>3.5448649740532692</v>
          </cell>
          <cell r="D19">
            <v>4.3847301904493712</v>
          </cell>
          <cell r="E19">
            <v>4.3847643256597815</v>
          </cell>
          <cell r="F19">
            <v>4.3847645860948914</v>
          </cell>
          <cell r="G19">
            <v>4.3856137106607083</v>
          </cell>
          <cell r="H19">
            <v>4.3862069904841974</v>
          </cell>
          <cell r="I19">
            <v>6.5774338306271618</v>
          </cell>
          <cell r="J19">
            <v>6.5774346299316484</v>
          </cell>
          <cell r="K19">
            <v>6.5774593980762486</v>
          </cell>
          <cell r="L19">
            <v>6.5774621442594245</v>
          </cell>
          <cell r="M19">
            <v>6.5776356171183865</v>
          </cell>
        </row>
        <row r="20">
          <cell r="B20">
            <v>5.6294119531719442</v>
          </cell>
          <cell r="C20">
            <v>6.2382335691361828</v>
          </cell>
          <cell r="D20">
            <v>6.029051135155691</v>
          </cell>
          <cell r="E20">
            <v>6.9210946739904422</v>
          </cell>
          <cell r="F20">
            <v>6.9089351726297394</v>
          </cell>
          <cell r="G20">
            <v>6.6063838309205911</v>
          </cell>
          <cell r="H20">
            <v>8.8218388154437033</v>
          </cell>
          <cell r="I20">
            <v>9.8456301439093501</v>
          </cell>
          <cell r="J20">
            <v>10.308158514794963</v>
          </cell>
          <cell r="K20">
            <v>10.47506923954257</v>
          </cell>
          <cell r="L20">
            <v>10.641991359619949</v>
          </cell>
          <cell r="M20">
            <v>10.790095595192426</v>
          </cell>
        </row>
        <row r="21">
          <cell r="B21">
            <v>0</v>
          </cell>
          <cell r="C21">
            <v>2.0974240813242014E-5</v>
          </cell>
          <cell r="D21">
            <v>3.6838344937454463E-5</v>
          </cell>
          <cell r="E21">
            <v>5.9493487868571737E-4</v>
          </cell>
          <cell r="F21">
            <v>5.9663009917856457E-4</v>
          </cell>
          <cell r="G21">
            <v>5.9795649657131073E-4</v>
          </cell>
          <cell r="H21">
            <v>5.9852788076173867E-4</v>
          </cell>
          <cell r="I21">
            <v>5.9977545367317833E-4</v>
          </cell>
          <cell r="J21">
            <v>5.9915064950450824E-4</v>
          </cell>
          <cell r="K21">
            <v>6.0260593759198222E-4</v>
          </cell>
          <cell r="L21">
            <v>6.0303771265464109E-4</v>
          </cell>
          <cell r="M21">
            <v>1.0799047623703459E-3</v>
          </cell>
        </row>
        <row r="28">
          <cell r="B28">
            <v>3.3857534957138125E-3</v>
          </cell>
          <cell r="C28">
            <v>4.7975570920027683E-3</v>
          </cell>
          <cell r="D28">
            <v>4.8034410318428559E-3</v>
          </cell>
          <cell r="E28">
            <v>3.0452781685360426E-2</v>
          </cell>
          <cell r="F28">
            <v>10.669487375022921</v>
          </cell>
          <cell r="G28">
            <v>10.669488216383236</v>
          </cell>
          <cell r="H28">
            <v>10.66948970493574</v>
          </cell>
          <cell r="I28">
            <v>11.331824572959256</v>
          </cell>
          <cell r="J28">
            <v>11.331836161663441</v>
          </cell>
          <cell r="K28">
            <v>12.889402508028624</v>
          </cell>
          <cell r="L28">
            <v>12.889514580334561</v>
          </cell>
          <cell r="M28">
            <v>12.898487069841075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4.5632485756404846E-5</v>
          </cell>
          <cell r="J29">
            <v>3.0870522852036725E-5</v>
          </cell>
          <cell r="K29">
            <v>4.8179317355712524E-5</v>
          </cell>
          <cell r="L29">
            <v>4.2243267009867621E-5</v>
          </cell>
          <cell r="M29">
            <v>9.3697894215571023E-5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6.0797292098736326E-5</v>
          </cell>
          <cell r="J30">
            <v>6.7570880007305218E-5</v>
          </cell>
          <cell r="K30">
            <v>6.2069701286224951E-5</v>
          </cell>
          <cell r="L30">
            <v>7.7185265207760443E-5</v>
          </cell>
          <cell r="M30">
            <v>1.1108410492366348E-4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5.6481583063039409E-5</v>
          </cell>
          <cell r="J31">
            <v>2.3725282771280831E-5</v>
          </cell>
          <cell r="K31">
            <v>6.4305165268230269E-5</v>
          </cell>
          <cell r="L31">
            <v>3.5750398516221082E-5</v>
          </cell>
          <cell r="M31">
            <v>1.6849786395223276E-4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1.8453826296479776</v>
          </cell>
          <cell r="J32">
            <v>4.0099582271443897</v>
          </cell>
          <cell r="K32">
            <v>4.6725600078535479</v>
          </cell>
          <cell r="L32">
            <v>5.1471405837777482</v>
          </cell>
          <cell r="M32">
            <v>5.8624927226227657</v>
          </cell>
        </row>
        <row r="38">
          <cell r="B38">
            <v>1.2890705819597146</v>
          </cell>
          <cell r="C38">
            <v>3.9803201213068178</v>
          </cell>
          <cell r="D38">
            <v>3.060071798394282</v>
          </cell>
          <cell r="E38">
            <v>3.0600345268966329</v>
          </cell>
          <cell r="F38">
            <v>3.0600429618565883</v>
          </cell>
          <cell r="G38">
            <v>3.0850081407242271</v>
          </cell>
          <cell r="H38">
            <v>3.0840450004986866</v>
          </cell>
          <cell r="I38">
            <v>9.2071711304955262</v>
          </cell>
          <cell r="J38">
            <v>9.4664960483520542</v>
          </cell>
          <cell r="K38">
            <v>9.5600872121679874</v>
          </cell>
          <cell r="L38">
            <v>9.6536642780637756</v>
          </cell>
          <cell r="M38">
            <v>9.7370560642454915</v>
          </cell>
        </row>
        <row r="39">
          <cell r="B39">
            <v>1.1764709739633892</v>
          </cell>
          <cell r="C39">
            <v>3.6326413427889745</v>
          </cell>
          <cell r="D39">
            <v>2.7927762059248709</v>
          </cell>
          <cell r="E39">
            <v>2.7927421900720937</v>
          </cell>
          <cell r="F39">
            <v>2.7927498882429225</v>
          </cell>
          <cell r="G39">
            <v>2.8155343724353479</v>
          </cell>
          <cell r="H39">
            <v>2.8146553619800136</v>
          </cell>
          <cell r="I39">
            <v>8.4029297843988591</v>
          </cell>
          <cell r="J39">
            <v>8.6396028129771949</v>
          </cell>
          <cell r="K39">
            <v>8.7250188399890902</v>
          </cell>
          <cell r="L39">
            <v>8.8104220005264153</v>
          </cell>
          <cell r="M39">
            <v>8.8865295599438348</v>
          </cell>
        </row>
      </sheetData>
      <sheetData sheetId="70">
        <row r="3">
          <cell r="B3">
            <v>48.063397652170998</v>
          </cell>
          <cell r="C3">
            <v>50.71696943502139</v>
          </cell>
          <cell r="D3">
            <v>52.366724659181244</v>
          </cell>
          <cell r="E3">
            <v>53.836873406730355</v>
          </cell>
          <cell r="F3">
            <v>54.805006990889098</v>
          </cell>
          <cell r="G3">
            <v>55.348848759690604</v>
          </cell>
          <cell r="H3">
            <v>56.040896535682087</v>
          </cell>
          <cell r="I3">
            <v>56.732956534505355</v>
          </cell>
          <cell r="J3">
            <v>57.427774243967143</v>
          </cell>
          <cell r="K3">
            <v>58.992540655971098</v>
          </cell>
          <cell r="L3">
            <v>57.520128304684299</v>
          </cell>
          <cell r="M3">
            <v>57.640486305888196</v>
          </cell>
        </row>
        <row r="6">
          <cell r="B6">
            <v>0</v>
          </cell>
          <cell r="C6">
            <v>4.8941900053848837</v>
          </cell>
          <cell r="D6">
            <v>4.8941917097609338</v>
          </cell>
          <cell r="E6">
            <v>5.4947347401230466</v>
          </cell>
          <cell r="F6">
            <v>7.832534518216784</v>
          </cell>
          <cell r="G6">
            <v>7.9218069802066715</v>
          </cell>
          <cell r="H6">
            <v>7.9220313945882008</v>
          </cell>
          <cell r="I6">
            <v>7.9220887472013626</v>
          </cell>
          <cell r="J6">
            <v>7.9220318023129304</v>
          </cell>
          <cell r="K6">
            <v>7.9221039454916715</v>
          </cell>
          <cell r="L6">
            <v>7.9220524727514157</v>
          </cell>
          <cell r="M6">
            <v>7.9221508424606135</v>
          </cell>
        </row>
        <row r="11">
          <cell r="B11">
            <v>60.07000608321443</v>
          </cell>
          <cell r="C11">
            <v>62.576415732896074</v>
          </cell>
          <cell r="D11">
            <v>64.910957515171972</v>
          </cell>
          <cell r="E11">
            <v>67.914745442754011</v>
          </cell>
          <cell r="F11">
            <v>68.611982472717301</v>
          </cell>
          <cell r="G11">
            <v>69.002556959680305</v>
          </cell>
          <cell r="H11">
            <v>72.322001623535769</v>
          </cell>
          <cell r="I11">
            <v>78.869806555848925</v>
          </cell>
          <cell r="J11">
            <v>79.60762396944294</v>
          </cell>
          <cell r="K11">
            <v>81.215291948295317</v>
          </cell>
          <cell r="L11">
            <v>79.743335929877802</v>
          </cell>
          <cell r="M11">
            <v>79.863343680201098</v>
          </cell>
        </row>
        <row r="18">
          <cell r="B18">
            <v>3.5600018491223988</v>
          </cell>
          <cell r="C18">
            <v>3.4647168685541447</v>
          </cell>
          <cell r="D18">
            <v>0.30912468523606557</v>
          </cell>
          <cell r="E18">
            <v>1.3257343903867258E-4</v>
          </cell>
          <cell r="F18">
            <v>8.3833328005145406E-5</v>
          </cell>
          <cell r="G18">
            <v>4.4877285959406819E-4</v>
          </cell>
          <cell r="H18">
            <v>3.0544674452875664E-4</v>
          </cell>
          <cell r="I18">
            <v>1.6523490701011756E-4</v>
          </cell>
          <cell r="J18">
            <v>1.4946446470022901E-4</v>
          </cell>
          <cell r="K18">
            <v>1.5720536488797088E-4</v>
          </cell>
          <cell r="L18">
            <v>1.6407040159257595E-4</v>
          </cell>
          <cell r="M18">
            <v>7.6292597156592438E-5</v>
          </cell>
        </row>
        <row r="19">
          <cell r="B19">
            <v>12.728643611260548</v>
          </cell>
          <cell r="C19">
            <v>13.638426567153651</v>
          </cell>
          <cell r="D19">
            <v>13.461038276461151</v>
          </cell>
          <cell r="E19">
            <v>15.079046607981049</v>
          </cell>
          <cell r="F19">
            <v>14.594333450946285</v>
          </cell>
          <cell r="G19">
            <v>16.938505114714218</v>
          </cell>
          <cell r="H19">
            <v>23.180798588735701</v>
          </cell>
          <cell r="I19">
            <v>22.99914893054342</v>
          </cell>
          <cell r="J19">
            <v>22.934732670635452</v>
          </cell>
          <cell r="K19">
            <v>22.31999930126721</v>
          </cell>
          <cell r="L19">
            <v>21.799746834960285</v>
          </cell>
          <cell r="M19">
            <v>21.533845273022543</v>
          </cell>
        </row>
        <row r="21">
          <cell r="B21">
            <v>7.7980411601794479</v>
          </cell>
          <cell r="C21">
            <v>8.0801442753373003</v>
          </cell>
          <cell r="D21">
            <v>5.608264914186619</v>
          </cell>
          <cell r="E21">
            <v>5.5456298229649681</v>
          </cell>
          <cell r="F21">
            <v>5.4829998187221918</v>
          </cell>
          <cell r="G21">
            <v>5.4553238106980046</v>
          </cell>
          <cell r="H21">
            <v>4.5614150364507765E-3</v>
          </cell>
          <cell r="I21">
            <v>2.9284953363415398E-4</v>
          </cell>
          <cell r="J21">
            <v>4.6995496358330469E-4</v>
          </cell>
          <cell r="K21">
            <v>2.8591714681614204E-4</v>
          </cell>
          <cell r="L21">
            <v>3.850418218612077E-4</v>
          </cell>
          <cell r="M21">
            <v>9.4475564227771092E-5</v>
          </cell>
        </row>
        <row r="22">
          <cell r="B22">
            <v>6.7630376962365332E-2</v>
          </cell>
          <cell r="C22">
            <v>8.5489628975065346E-2</v>
          </cell>
          <cell r="D22">
            <v>8.484208081890228E-2</v>
          </cell>
          <cell r="E22">
            <v>8.570663538493338E-2</v>
          </cell>
          <cell r="F22">
            <v>8.5721099605950118E-2</v>
          </cell>
          <cell r="G22">
            <v>5.8808801554805737E-2</v>
          </cell>
          <cell r="H22">
            <v>5.859545094429517E-2</v>
          </cell>
          <cell r="I22">
            <v>5.3010223193562842E-2</v>
          </cell>
          <cell r="J22">
            <v>5.2391496430251885E-2</v>
          </cell>
          <cell r="K22">
            <v>5.2394175316839382E-2</v>
          </cell>
          <cell r="L22">
            <v>1.1059538552416688E-2</v>
          </cell>
          <cell r="M22">
            <v>1.9446845773947068E-3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5.1105242776977713E-2</v>
          </cell>
          <cell r="F23">
            <v>9.3103947528584285</v>
          </cell>
          <cell r="G23">
            <v>9.3182698613482593</v>
          </cell>
          <cell r="H23">
            <v>9.2018859684711636</v>
          </cell>
          <cell r="I23">
            <v>9.1399682591284783</v>
          </cell>
          <cell r="J23">
            <v>10.289009494472072</v>
          </cell>
          <cell r="K23">
            <v>11.060249278356357</v>
          </cell>
          <cell r="L23">
            <v>11.046623932104698</v>
          </cell>
          <cell r="M23">
            <v>11.041760593288275</v>
          </cell>
        </row>
        <row r="24">
          <cell r="B24">
            <v>0.74846701183446496</v>
          </cell>
          <cell r="C24">
            <v>0.94972847557801554</v>
          </cell>
          <cell r="D24">
            <v>2.4554106491458336</v>
          </cell>
          <cell r="E24">
            <v>4.0941444084704681</v>
          </cell>
          <cell r="F24">
            <v>5.6686493614863753</v>
          </cell>
          <cell r="G24">
            <v>6.8934805614611943</v>
          </cell>
          <cell r="H24">
            <v>8.2092871501288638</v>
          </cell>
          <cell r="I24">
            <v>9.3723686885855084</v>
          </cell>
          <cell r="J24">
            <v>9.3728098163982292</v>
          </cell>
          <cell r="K24">
            <v>9.3926180444040543</v>
          </cell>
          <cell r="L24">
            <v>9.3926175118012392</v>
          </cell>
          <cell r="M24">
            <v>9.3926201016291717</v>
          </cell>
        </row>
        <row r="33">
          <cell r="B33">
            <v>12.006608431043436</v>
          </cell>
          <cell r="C33">
            <v>12.710039995690224</v>
          </cell>
          <cell r="D33">
            <v>13.394826841845001</v>
          </cell>
          <cell r="E33">
            <v>15.032974227625107</v>
          </cell>
          <cell r="F33">
            <v>15.660384847251803</v>
          </cell>
          <cell r="G33">
            <v>15.596848547510856</v>
          </cell>
          <cell r="H33">
            <v>16.03230655805562</v>
          </cell>
          <cell r="I33">
            <v>21.86678190668156</v>
          </cell>
          <cell r="J33">
            <v>21.867451617674465</v>
          </cell>
          <cell r="K33">
            <v>21.897716673823055</v>
          </cell>
          <cell r="L33">
            <v>21.897716615986361</v>
          </cell>
          <cell r="M33">
            <v>21.897724950851547</v>
          </cell>
        </row>
        <row r="34">
          <cell r="B34">
            <v>8.8978031515056255</v>
          </cell>
          <cell r="C34">
            <v>8.1047111124718008</v>
          </cell>
          <cell r="D34">
            <v>8.0013751988344062</v>
          </cell>
          <cell r="E34">
            <v>5.2684211497340652</v>
          </cell>
          <cell r="F34">
            <v>3.6687716399545729</v>
          </cell>
          <cell r="G34">
            <v>1.9908548426766131</v>
          </cell>
          <cell r="H34">
            <v>0.4580933746177237</v>
          </cell>
          <cell r="I34">
            <v>0</v>
          </cell>
          <cell r="J34">
            <v>8.8048405217141086E-5</v>
          </cell>
          <cell r="K34">
            <v>7.7160196336216883E-5</v>
          </cell>
          <cell r="L34">
            <v>4.0277745719068141E-5</v>
          </cell>
          <cell r="M34">
            <v>1.7316666070512738E-5</v>
          </cell>
        </row>
        <row r="35">
          <cell r="B35">
            <v>2.7300009022991358</v>
          </cell>
          <cell r="C35">
            <v>2.3600461899294669</v>
          </cell>
          <cell r="D35">
            <v>1.1033145645542059E-3</v>
          </cell>
          <cell r="E35">
            <v>1.6715348961815645E-4</v>
          </cell>
          <cell r="F35">
            <v>1.2159110141343625E-4</v>
          </cell>
          <cell r="G35">
            <v>5.7384299706075392E-4</v>
          </cell>
          <cell r="H35">
            <v>4.1753103836052489E-4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2.4182708203010067E-5</v>
          </cell>
          <cell r="E36">
            <v>1.2059124693247476</v>
          </cell>
          <cell r="F36">
            <v>1.1697180965228822</v>
          </cell>
          <cell r="G36">
            <v>1.3270039521698223</v>
          </cell>
          <cell r="H36">
            <v>1.3270028302900609</v>
          </cell>
          <cell r="I36">
            <v>1.3270027543801393</v>
          </cell>
          <cell r="J36">
            <v>1.3194929412492424</v>
          </cell>
          <cell r="K36">
            <v>1.3194966554721526</v>
          </cell>
          <cell r="L36">
            <v>0.67999421985644093</v>
          </cell>
          <cell r="M36">
            <v>0.68001294193373185</v>
          </cell>
        </row>
        <row r="37">
          <cell r="B37">
            <v>35.241766761197908</v>
          </cell>
          <cell r="C37">
            <v>29.986800212173883</v>
          </cell>
          <cell r="D37">
            <v>32.142066316391961</v>
          </cell>
          <cell r="E37">
            <v>23.287842753309519</v>
          </cell>
          <cell r="F37">
            <v>10.457371449967999</v>
          </cell>
          <cell r="G37">
            <v>10.167612219161594</v>
          </cell>
          <cell r="H37">
            <v>7.1292419283562136</v>
          </cell>
          <cell r="I37">
            <v>0.97318623255156211</v>
          </cell>
          <cell r="J37">
            <v>8.6027329272117762E-3</v>
          </cell>
          <cell r="K37">
            <v>1.2891151814115598E-4</v>
          </cell>
          <cell r="L37">
            <v>3.9288634077840276E-5</v>
          </cell>
          <cell r="M37">
            <v>1.9351612970030878E-5</v>
          </cell>
        </row>
        <row r="38">
          <cell r="B38">
            <v>0.31059420262224691</v>
          </cell>
          <cell r="C38">
            <v>2.3448720157649846E-5</v>
          </cell>
          <cell r="D38">
            <v>2.3244070598499111</v>
          </cell>
          <cell r="E38">
            <v>2.7099481074748395</v>
          </cell>
          <cell r="F38">
            <v>2.6041381136628812</v>
          </cell>
          <cell r="G38">
            <v>2.3590729625534737</v>
          </cell>
          <cell r="H38">
            <v>2.2474598069153049</v>
          </cell>
          <cell r="I38">
            <v>1.5409516095832927</v>
          </cell>
          <cell r="J38">
            <v>0.94660781125767191</v>
          </cell>
          <cell r="K38">
            <v>1.1002725481697631</v>
          </cell>
          <cell r="L38">
            <v>0.8110221936430474</v>
          </cell>
          <cell r="M38">
            <v>0.8119729398336849</v>
          </cell>
        </row>
        <row r="39">
          <cell r="B39">
            <v>0.43672544455754986</v>
          </cell>
          <cell r="C39">
            <v>0.5520651440573211</v>
          </cell>
          <cell r="D39">
            <v>2.7394560277452444</v>
          </cell>
          <cell r="E39">
            <v>6.9093199984769678</v>
          </cell>
          <cell r="F39">
            <v>8.3508598151066806</v>
          </cell>
          <cell r="G39">
            <v>8.3508602925240361</v>
          </cell>
          <cell r="H39">
            <v>8.3508606397246385</v>
          </cell>
          <cell r="I39">
            <v>8.3508615152513013</v>
          </cell>
          <cell r="J39">
            <v>8.350862972036758</v>
          </cell>
          <cell r="K39">
            <v>9.5843027307997044</v>
          </cell>
          <cell r="L39">
            <v>9.5843061208537552</v>
          </cell>
          <cell r="M39">
            <v>9.6097005781333351</v>
          </cell>
        </row>
        <row r="55">
          <cell r="B55">
            <v>9.8138896752775366</v>
          </cell>
          <cell r="C55">
            <v>10.335082771053173</v>
          </cell>
          <cell r="D55">
            <v>10.335209178634289</v>
          </cell>
          <cell r="E55">
            <v>11.131340191874525</v>
          </cell>
          <cell r="F55">
            <v>11.131340455172616</v>
          </cell>
          <cell r="G55">
            <v>11.131340654101107</v>
          </cell>
          <cell r="H55">
            <v>11.131340807044252</v>
          </cell>
          <cell r="I55">
            <v>15.342476479565264</v>
          </cell>
          <cell r="J55">
            <v>15.342483284354243</v>
          </cell>
          <cell r="K55">
            <v>15.342954523114374</v>
          </cell>
          <cell r="L55">
            <v>15.342954338193898</v>
          </cell>
          <cell r="M55">
            <v>15.342959976234555</v>
          </cell>
        </row>
        <row r="56">
          <cell r="B56">
            <v>1.1081374297548938</v>
          </cell>
          <cell r="C56">
            <v>1.4007907272685718</v>
          </cell>
          <cell r="D56">
            <v>3.5993998255517696</v>
          </cell>
          <cell r="E56">
            <v>5.9508472827927568</v>
          </cell>
          <cell r="F56">
            <v>8.1702976585803029</v>
          </cell>
          <cell r="G56">
            <v>8.17029816606399</v>
          </cell>
          <cell r="H56">
            <v>9.8550395700487581</v>
          </cell>
          <cell r="I56">
            <v>13.11558496526232</v>
          </cell>
          <cell r="J56">
            <v>13.117867389639914</v>
          </cell>
          <cell r="K56">
            <v>13.220348005474724</v>
          </cell>
          <cell r="L56">
            <v>13.220348556993418</v>
          </cell>
          <cell r="M56">
            <v>13.220354409009801</v>
          </cell>
        </row>
        <row r="57">
          <cell r="B57">
            <v>6.9177050104537035</v>
          </cell>
          <cell r="C57">
            <v>6.3112997107248381</v>
          </cell>
          <cell r="D57">
            <v>6.2459444924130434</v>
          </cell>
          <cell r="E57">
            <v>5.0742647961247851</v>
          </cell>
          <cell r="F57">
            <v>3.8073847494440267</v>
          </cell>
          <cell r="G57">
            <v>2.62124005511272</v>
          </cell>
          <cell r="H57">
            <v>1.4159098371176784</v>
          </cell>
          <cell r="I57">
            <v>1.0567300244187525</v>
          </cell>
          <cell r="J57">
            <v>1.050819862142216</v>
          </cell>
          <cell r="K57">
            <v>1.0508141492932062</v>
          </cell>
          <cell r="L57">
            <v>0.5415308060851749</v>
          </cell>
          <cell r="M57">
            <v>0.54152743044706897</v>
          </cell>
        </row>
        <row r="58">
          <cell r="B58">
            <v>1.8458218600670044</v>
          </cell>
          <cell r="C58">
            <v>1.6025893652716034</v>
          </cell>
          <cell r="D58">
            <v>7.5404654771251474E-4</v>
          </cell>
          <cell r="E58">
            <v>1.154612729537416E-4</v>
          </cell>
          <cell r="F58">
            <v>8.4878188230416859E-5</v>
          </cell>
          <cell r="G58">
            <v>4.0477450405172896E-4</v>
          </cell>
          <cell r="H58">
            <v>2.9756915190156665E-4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28.61976900415646</v>
          </cell>
          <cell r="C59">
            <v>24.160622365419698</v>
          </cell>
          <cell r="D59">
            <v>27.805018798053737</v>
          </cell>
          <cell r="E59">
            <v>21.041222635994814</v>
          </cell>
          <cell r="F59">
            <v>10.874027013986371</v>
          </cell>
          <cell r="G59">
            <v>9.5245824296893637</v>
          </cell>
          <cell r="H59">
            <v>6.8711446430973702</v>
          </cell>
          <cell r="I59">
            <v>2.0687555837424552</v>
          </cell>
          <cell r="J59">
            <v>0.75893153600607</v>
          </cell>
          <cell r="K59">
            <v>0.92118563640956119</v>
          </cell>
          <cell r="L59">
            <v>0.67800285260474291</v>
          </cell>
          <cell r="M59">
            <v>0.67868317129234101</v>
          </cell>
        </row>
        <row r="60">
          <cell r="B60">
            <v>0</v>
          </cell>
          <cell r="C60">
            <v>0</v>
          </cell>
          <cell r="D60">
            <v>3.0891263964507405E-3</v>
          </cell>
          <cell r="E60">
            <v>1.5643225459915564E-3</v>
          </cell>
          <cell r="F60">
            <v>1.2611659406764921E-3</v>
          </cell>
          <cell r="G60">
            <v>2.3633523375429397</v>
          </cell>
          <cell r="H60">
            <v>2.4861262337359573</v>
          </cell>
          <cell r="I60">
            <v>0.11441290769998061</v>
          </cell>
          <cell r="J60">
            <v>0.11213047400243278</v>
          </cell>
          <cell r="K60">
            <v>9.6526039879700817E-3</v>
          </cell>
          <cell r="L60">
            <v>9.6508156708460975E-3</v>
          </cell>
          <cell r="M60">
            <v>9.6477862988660068E-3</v>
          </cell>
        </row>
        <row r="61">
          <cell r="B61">
            <v>2.3674012296663958</v>
          </cell>
          <cell r="C61">
            <v>2.3075014344570599</v>
          </cell>
          <cell r="D61">
            <v>0.20634072739507373</v>
          </cell>
          <cell r="E61">
            <v>8.8824204155910631E-5</v>
          </cell>
          <cell r="F61">
            <v>5.6377913083460301E-5</v>
          </cell>
          <cell r="G61">
            <v>3.029216802259964E-4</v>
          </cell>
          <cell r="H61">
            <v>2.0694016941823261E-4</v>
          </cell>
          <cell r="I61">
            <v>1.1235973676687987E-4</v>
          </cell>
          <cell r="J61">
            <v>1.0163583599615582E-4</v>
          </cell>
          <cell r="K61">
            <v>1.068996481238203E-4</v>
          </cell>
          <cell r="L61">
            <v>1.1156787308295166E-4</v>
          </cell>
          <cell r="M61">
            <v>5.1878966066482846E-5</v>
          </cell>
        </row>
        <row r="62">
          <cell r="B62">
            <v>5.1850556080557606</v>
          </cell>
          <cell r="C62">
            <v>5.5675583737774224</v>
          </cell>
          <cell r="D62">
            <v>5.6974179142046069</v>
          </cell>
          <cell r="E62">
            <v>6.8253801353473786</v>
          </cell>
          <cell r="F62">
            <v>6.5010652496350296</v>
          </cell>
          <cell r="G62">
            <v>9.2665185225161846</v>
          </cell>
          <cell r="H62">
            <v>12.876260712837095</v>
          </cell>
          <cell r="I62">
            <v>12.650670668703471</v>
          </cell>
          <cell r="J62">
            <v>12.553703145733373</v>
          </cell>
          <cell r="K62">
            <v>12.500880635551757</v>
          </cell>
          <cell r="L62">
            <v>12.918690968091751</v>
          </cell>
          <cell r="M62">
            <v>12.92854884137429</v>
          </cell>
        </row>
        <row r="63">
          <cell r="B63">
            <v>6.5822732626680898</v>
          </cell>
          <cell r="C63">
            <v>7.0678487160581849</v>
          </cell>
          <cell r="D63">
            <v>6.813628003221984</v>
          </cell>
          <cell r="E63">
            <v>7.2641307466659217</v>
          </cell>
          <cell r="F63">
            <v>7.2077865812330835</v>
          </cell>
          <cell r="G63">
            <v>6.7286539572487092</v>
          </cell>
          <cell r="H63">
            <v>8.2721148034744445</v>
          </cell>
          <cell r="I63">
            <v>8.6453005464017156</v>
          </cell>
          <cell r="J63">
            <v>8.574129818197969</v>
          </cell>
          <cell r="K63">
            <v>8.0561355828262151</v>
          </cell>
          <cell r="L63">
            <v>7.0829269976618185</v>
          </cell>
          <cell r="M63">
            <v>6.82049935571189</v>
          </cell>
        </row>
        <row r="64">
          <cell r="B64">
            <v>5.3111187485403182</v>
          </cell>
          <cell r="C64">
            <v>6.2669388104649135</v>
          </cell>
          <cell r="D64">
            <v>5.8302804553065215</v>
          </cell>
          <cell r="E64">
            <v>6.8217792707857079</v>
          </cell>
          <cell r="F64">
            <v>7.3028714960297174</v>
          </cell>
          <cell r="G64">
            <v>5.838990038578082</v>
          </cell>
          <cell r="H64">
            <v>5.8657393665585182</v>
          </cell>
          <cell r="I64">
            <v>5.889952619014978</v>
          </cell>
          <cell r="J64">
            <v>5.8370068808284179</v>
          </cell>
          <cell r="K64">
            <v>6.8505543808975107</v>
          </cell>
          <cell r="L64">
            <v>5.808826696089044</v>
          </cell>
          <cell r="M64">
            <v>5.789382893805425</v>
          </cell>
        </row>
        <row r="65">
          <cell r="B65">
            <v>0.46151818048190735</v>
          </cell>
          <cell r="C65">
            <v>0.54457500829522953</v>
          </cell>
          <cell r="D65">
            <v>0.5445752655452929</v>
          </cell>
          <cell r="E65">
            <v>0.54457924753682097</v>
          </cell>
          <cell r="F65">
            <v>0.54458069962323785</v>
          </cell>
          <cell r="G65">
            <v>0.54458203099896008</v>
          </cell>
          <cell r="H65">
            <v>0.54458399705207261</v>
          </cell>
          <cell r="I65">
            <v>0.54458684848244576</v>
          </cell>
          <cell r="J65">
            <v>0.54458765738527648</v>
          </cell>
          <cell r="K65">
            <v>0.54459344729465275</v>
          </cell>
          <cell r="L65">
            <v>0.5445978189791183</v>
          </cell>
          <cell r="M65">
            <v>0.54460284383901136</v>
          </cell>
        </row>
        <row r="66">
          <cell r="B66">
            <v>4.1173657325747488</v>
          </cell>
          <cell r="C66">
            <v>4.2663161773780889</v>
          </cell>
          <cell r="D66">
            <v>2.961163874690532</v>
          </cell>
          <cell r="E66">
            <v>2.9280925465255039</v>
          </cell>
          <cell r="F66">
            <v>2.8950239042853161</v>
          </cell>
          <cell r="G66">
            <v>2.8804109720485465</v>
          </cell>
          <cell r="H66">
            <v>2.4449184595376153E-3</v>
          </cell>
          <cell r="I66">
            <v>1.5931014629697981E-4</v>
          </cell>
          <cell r="J66">
            <v>2.5565550018931757E-4</v>
          </cell>
          <cell r="K66">
            <v>1.555389278679813E-4</v>
          </cell>
          <cell r="L66">
            <v>2.0946275109249722E-4</v>
          </cell>
          <cell r="M66">
            <v>5.1394706939907495E-5</v>
          </cell>
        </row>
        <row r="67">
          <cell r="B67">
            <v>6.7630376962365332E-2</v>
          </cell>
          <cell r="C67">
            <v>8.5489628975065346E-2</v>
          </cell>
          <cell r="D67">
            <v>8.484208081890228E-2</v>
          </cell>
          <cell r="E67">
            <v>8.570663538493338E-2</v>
          </cell>
          <cell r="F67">
            <v>8.5721099605950118E-2</v>
          </cell>
          <cell r="G67">
            <v>5.8808801554805737E-2</v>
          </cell>
          <cell r="H67">
            <v>5.859545094429517E-2</v>
          </cell>
          <cell r="I67">
            <v>5.3010223193562842E-2</v>
          </cell>
          <cell r="J67">
            <v>5.2391496430251885E-2</v>
          </cell>
          <cell r="K67">
            <v>5.2394175316839382E-2</v>
          </cell>
          <cell r="L67">
            <v>1.1059538552416688E-2</v>
          </cell>
          <cell r="M67">
            <v>1.9446845773947068E-3</v>
          </cell>
        </row>
        <row r="68">
          <cell r="B68">
            <v>0.31051179108041826</v>
          </cell>
          <cell r="C68">
            <v>0.39251831742475529</v>
          </cell>
          <cell r="D68">
            <v>1.9477532357268688</v>
          </cell>
          <cell r="E68">
            <v>4.9125265189171143</v>
          </cell>
          <cell r="F68">
            <v>5.9374613285408495</v>
          </cell>
          <cell r="G68">
            <v>5.9374616679845911</v>
          </cell>
          <cell r="H68">
            <v>5.9750407877229827</v>
          </cell>
          <cell r="I68">
            <v>6.0126202909809354</v>
          </cell>
          <cell r="J68">
            <v>6.0126213398664703</v>
          </cell>
          <cell r="K68">
            <v>6.900697966175783</v>
          </cell>
          <cell r="L68">
            <v>6.9007004070147051</v>
          </cell>
          <cell r="M68">
            <v>6.9189844162559959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1.9256608111575188E-2</v>
          </cell>
          <cell r="F69">
            <v>7.2216006609210437</v>
          </cell>
          <cell r="G69">
            <v>7.2216006424711567</v>
          </cell>
          <cell r="H69">
            <v>7.2216058561969572</v>
          </cell>
          <cell r="I69">
            <v>7.3590007390666985</v>
          </cell>
          <cell r="J69">
            <v>8.3348288933364838</v>
          </cell>
          <cell r="K69">
            <v>8.9618270413224383</v>
          </cell>
          <cell r="L69">
            <v>8.9618168640371341</v>
          </cell>
          <cell r="M69">
            <v>8.9618236248654828</v>
          </cell>
        </row>
        <row r="70">
          <cell r="B70">
            <v>0</v>
          </cell>
          <cell r="C70">
            <v>4.0435961460909002</v>
          </cell>
          <cell r="D70">
            <v>4.0435975542520914</v>
          </cell>
          <cell r="E70">
            <v>4.5396669834320349</v>
          </cell>
          <cell r="F70">
            <v>5.9792560828853754</v>
          </cell>
          <cell r="G70">
            <v>5.9792653994447926</v>
          </cell>
          <cell r="H70">
            <v>5.9792814206983067</v>
          </cell>
          <cell r="I70">
            <v>6.0079814414560779</v>
          </cell>
          <cell r="J70">
            <v>6.0501835425381243</v>
          </cell>
          <cell r="K70">
            <v>6.0627200904919967</v>
          </cell>
          <cell r="L70">
            <v>6.0626690129529912</v>
          </cell>
          <cell r="M70">
            <v>6.0627248757604146</v>
          </cell>
        </row>
        <row r="71">
          <cell r="B71">
            <v>72.70819790973961</v>
          </cell>
          <cell r="C71">
            <v>74.352727552659516</v>
          </cell>
          <cell r="D71">
            <v>76.119014578758865</v>
          </cell>
          <cell r="E71">
            <v>77.140562207516979</v>
          </cell>
          <cell r="F71">
            <v>77.65981940198489</v>
          </cell>
          <cell r="G71">
            <v>78.267813371540228</v>
          </cell>
          <cell r="H71">
            <v>78.555732914309544</v>
          </cell>
          <cell r="I71">
            <v>78.861355007871722</v>
          </cell>
          <cell r="J71">
            <v>78.342042611797424</v>
          </cell>
          <cell r="K71">
            <v>80.475020676733024</v>
          </cell>
          <cell r="L71">
            <v>78.084096703551239</v>
          </cell>
          <cell r="M71">
            <v>77.821787583145536</v>
          </cell>
        </row>
      </sheetData>
      <sheetData sheetId="71">
        <row r="3">
          <cell r="B3">
            <v>56.994774574912441</v>
          </cell>
          <cell r="C3">
            <v>58.701894587675611</v>
          </cell>
          <cell r="D3">
            <v>61.53828253720161</v>
          </cell>
          <cell r="E3">
            <v>62.070199742284643</v>
          </cell>
          <cell r="F3">
            <v>62.292824151341144</v>
          </cell>
          <cell r="G3">
            <v>62.658455161885641</v>
          </cell>
          <cell r="H3">
            <v>62.135982040224363</v>
          </cell>
          <cell r="I3">
            <v>61.613510580342776</v>
          </cell>
          <cell r="J3">
            <v>62.661125049227529</v>
          </cell>
          <cell r="K3">
            <v>63.516059390692355</v>
          </cell>
          <cell r="L3">
            <v>64.326113270889195</v>
          </cell>
          <cell r="M3">
            <v>65.10057303137944</v>
          </cell>
        </row>
        <row r="6">
          <cell r="B6">
            <v>0</v>
          </cell>
          <cell r="C6">
            <v>6.9642694421979581</v>
          </cell>
          <cell r="D6">
            <v>6.9637918549463098</v>
          </cell>
          <cell r="E6">
            <v>13.690273132176179</v>
          </cell>
          <cell r="F6">
            <v>13.690253888138894</v>
          </cell>
          <cell r="G6">
            <v>13.690290892054994</v>
          </cell>
          <cell r="H6">
            <v>13.690529835996243</v>
          </cell>
          <cell r="I6">
            <v>17.573254584694794</v>
          </cell>
          <cell r="J6">
            <v>17.57314180150372</v>
          </cell>
          <cell r="K6">
            <v>17.573327831070976</v>
          </cell>
          <cell r="L6">
            <v>17.573178968614357</v>
          </cell>
          <cell r="M6">
            <v>17.573154097022002</v>
          </cell>
        </row>
        <row r="11">
          <cell r="B11">
            <v>60.950001985955382</v>
          </cell>
          <cell r="C11">
            <v>60.44022792964001</v>
          </cell>
          <cell r="D11">
            <v>65.48990129180487</v>
          </cell>
          <cell r="E11">
            <v>65.547694436406573</v>
          </cell>
          <cell r="F11">
            <v>65.413439371353107</v>
          </cell>
          <cell r="G11">
            <v>65.594080853415946</v>
          </cell>
          <cell r="H11">
            <v>64.83771941577703</v>
          </cell>
          <cell r="I11">
            <v>66.926361720408522</v>
          </cell>
          <cell r="J11">
            <v>67.948892810064009</v>
          </cell>
          <cell r="K11">
            <v>68.81549554011238</v>
          </cell>
          <cell r="L11">
            <v>68.577766126737714</v>
          </cell>
          <cell r="M11">
            <v>69.352509905357266</v>
          </cell>
        </row>
        <row r="12">
          <cell r="B12">
            <v>30.256634268675175</v>
          </cell>
          <cell r="C12">
            <v>26.759757812416254</v>
          </cell>
          <cell r="D12">
            <v>25.588408254849934</v>
          </cell>
          <cell r="E12">
            <v>18.875119338079458</v>
          </cell>
          <cell r="F12">
            <v>15.060110922959836</v>
          </cell>
          <cell r="G12">
            <v>9.4570834785189586</v>
          </cell>
          <cell r="H12">
            <v>4.0642093948578033</v>
          </cell>
          <cell r="I12">
            <v>0</v>
          </cell>
          <cell r="J12">
            <v>1.0679307411868419E-4</v>
          </cell>
          <cell r="K12">
            <v>1.2388104889276831E-4</v>
          </cell>
          <cell r="L12">
            <v>1.0722996339721967E-4</v>
          </cell>
          <cell r="M12">
            <v>1.9536841298029798E-4</v>
          </cell>
        </row>
        <row r="13">
          <cell r="B13">
            <v>0</v>
          </cell>
          <cell r="C13">
            <v>0</v>
          </cell>
          <cell r="D13">
            <v>2.1037306757841417E-5</v>
          </cell>
          <cell r="E13">
            <v>1.6686152263520177E-4</v>
          </cell>
          <cell r="F13">
            <v>2.6044238910521501E-4</v>
          </cell>
          <cell r="G13">
            <v>8.2721817632818665E-5</v>
          </cell>
          <cell r="H13">
            <v>1.7761737283965594E-4</v>
          </cell>
          <cell r="I13">
            <v>1.3833911416852618</v>
          </cell>
          <cell r="J13">
            <v>0.92643185407741102</v>
          </cell>
          <cell r="K13">
            <v>0.9323990982549285</v>
          </cell>
          <cell r="L13">
            <v>0.9326831717419436</v>
          </cell>
          <cell r="M13">
            <v>0.93293648388181016</v>
          </cell>
        </row>
        <row r="14">
          <cell r="B14">
            <v>25.260423512904246</v>
          </cell>
          <cell r="C14">
            <v>23.369400203030619</v>
          </cell>
          <cell r="D14">
            <v>25.951391356307489</v>
          </cell>
          <cell r="E14">
            <v>24.292447139138609</v>
          </cell>
          <cell r="F14">
            <v>24.463599217059219</v>
          </cell>
          <cell r="G14">
            <v>25.091773253821103</v>
          </cell>
          <cell r="H14">
            <v>23.402896950782651</v>
          </cell>
          <cell r="I14">
            <v>6.1898593177628554</v>
          </cell>
          <cell r="J14">
            <v>3.8464950467667318</v>
          </cell>
          <cell r="K14">
            <v>1.9840952696818581</v>
          </cell>
          <cell r="L14">
            <v>1.274648261582807</v>
          </cell>
          <cell r="M14">
            <v>0.47059197291893201</v>
          </cell>
        </row>
        <row r="15">
          <cell r="B15">
            <v>0.28826374253499648</v>
          </cell>
          <cell r="C15">
            <v>3.3803805525143282</v>
          </cell>
          <cell r="D15">
            <v>1.0688738603401561E-2</v>
          </cell>
          <cell r="E15">
            <v>7.1689203433017188E-5</v>
          </cell>
          <cell r="F15">
            <v>8.5447405920817924E-5</v>
          </cell>
          <cell r="G15">
            <v>9.7653177331815666E-3</v>
          </cell>
          <cell r="H15">
            <v>1.0666144042692246E-2</v>
          </cell>
          <cell r="I15">
            <v>1.8385644163702506</v>
          </cell>
          <cell r="J15">
            <v>1.9145772893087589</v>
          </cell>
          <cell r="K15">
            <v>1.9312677697702729</v>
          </cell>
          <cell r="L15">
            <v>1.9855230652334293</v>
          </cell>
          <cell r="M15">
            <v>2.0115549676450528</v>
          </cell>
        </row>
        <row r="16">
          <cell r="B16">
            <v>1.4022773457134781</v>
          </cell>
          <cell r="C16">
            <v>1.5372233353761455</v>
          </cell>
          <cell r="D16">
            <v>1.5562225400370193</v>
          </cell>
          <cell r="E16">
            <v>1.4869847170940935</v>
          </cell>
          <cell r="F16">
            <v>1.637734132286196</v>
          </cell>
          <cell r="G16">
            <v>1.8606088899363227</v>
          </cell>
          <cell r="H16">
            <v>5.6581840045709537</v>
          </cell>
          <cell r="I16">
            <v>7.8135847459564873</v>
          </cell>
          <cell r="J16">
            <v>11.922665819250568</v>
          </cell>
          <cell r="K16">
            <v>13.651994700948499</v>
          </cell>
          <cell r="L16">
            <v>16.484729647164041</v>
          </cell>
          <cell r="M16">
            <v>17.173402357574151</v>
          </cell>
        </row>
        <row r="17">
          <cell r="B17">
            <v>7.7268849455742421</v>
          </cell>
          <cell r="C17">
            <v>8.3696924213542836</v>
          </cell>
          <cell r="D17">
            <v>8.3698092317645845</v>
          </cell>
          <cell r="E17">
            <v>9.0170286233776231</v>
          </cell>
          <cell r="F17">
            <v>8.8099040005122937</v>
          </cell>
          <cell r="G17">
            <v>8.4336883477642655</v>
          </cell>
          <cell r="H17">
            <v>10.639949773973235</v>
          </cell>
          <cell r="I17">
            <v>10.523601805762452</v>
          </cell>
          <cell r="J17">
            <v>11.106018519760349</v>
          </cell>
          <cell r="K17">
            <v>11.038475531089688</v>
          </cell>
          <cell r="L17">
            <v>11.133395678832835</v>
          </cell>
          <cell r="M17">
            <v>10.916150650412963</v>
          </cell>
        </row>
        <row r="19">
          <cell r="B19">
            <v>0.62699352435626998</v>
          </cell>
          <cell r="C19">
            <v>0.68733233533413918</v>
          </cell>
          <cell r="D19">
            <v>0.68724568738744629</v>
          </cell>
          <cell r="E19">
            <v>0.68855592679833799</v>
          </cell>
          <cell r="F19">
            <v>2.098208616757907</v>
          </cell>
          <cell r="G19">
            <v>3.7290266431894117</v>
          </cell>
          <cell r="H19">
            <v>3.5950262248602329</v>
          </cell>
          <cell r="I19">
            <v>3.693173106325033</v>
          </cell>
          <cell r="J19">
            <v>3.7894274391335387</v>
          </cell>
          <cell r="K19">
            <v>3.7892036846633377</v>
          </cell>
          <cell r="L19">
            <v>3.7890324051687259</v>
          </cell>
          <cell r="M19">
            <v>3.7537127088675972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7.7681778040924305E-4</v>
          </cell>
          <cell r="F20">
            <v>2.3764979983598501E-3</v>
          </cell>
          <cell r="G20">
            <v>0.93130794959179586</v>
          </cell>
          <cell r="H20">
            <v>1.0991177572195046</v>
          </cell>
          <cell r="I20">
            <v>1.9794443377827584</v>
          </cell>
          <cell r="J20">
            <v>1.9433764214833849</v>
          </cell>
          <cell r="K20">
            <v>1.9376742966422185</v>
          </cell>
          <cell r="L20">
            <v>0.26181155325429101</v>
          </cell>
          <cell r="M20">
            <v>0.14920599032420867</v>
          </cell>
        </row>
        <row r="21">
          <cell r="B21">
            <v>2.9295796499810951</v>
          </cell>
          <cell r="C21">
            <v>3.1924487250745761</v>
          </cell>
          <cell r="D21">
            <v>3.365223131501331</v>
          </cell>
          <cell r="E21">
            <v>3.671672117562355</v>
          </cell>
          <cell r="F21">
            <v>3.9259666900275083</v>
          </cell>
          <cell r="G21">
            <v>4.2853613006939346</v>
          </cell>
          <cell r="H21">
            <v>4.6557750340279647</v>
          </cell>
          <cell r="I21">
            <v>9.7906143635020904</v>
          </cell>
          <cell r="J21">
            <v>10.367586925419117</v>
          </cell>
          <cell r="K21">
            <v>10.989154029886448</v>
          </cell>
          <cell r="L21">
            <v>11.658753480211139</v>
          </cell>
          <cell r="M21">
            <v>12.380111500352868</v>
          </cell>
        </row>
        <row r="28">
          <cell r="B28">
            <v>3.9552274110429382</v>
          </cell>
          <cell r="C28">
            <v>1.7383333419644025</v>
          </cell>
          <cell r="D28">
            <v>3.9516187546032628</v>
          </cell>
          <cell r="E28">
            <v>3.4774946941219262</v>
          </cell>
          <cell r="F28">
            <v>3.1206152200119757</v>
          </cell>
          <cell r="G28">
            <v>2.9356256915303058</v>
          </cell>
          <cell r="H28">
            <v>2.701737375552665</v>
          </cell>
          <cell r="I28">
            <v>5.3128511400657565</v>
          </cell>
          <cell r="J28">
            <v>5.2877677608364904</v>
          </cell>
          <cell r="K28">
            <v>5.2994361494200355</v>
          </cell>
          <cell r="L28">
            <v>4.251652855848512</v>
          </cell>
          <cell r="M28">
            <v>4.2519368739778249</v>
          </cell>
        </row>
        <row r="47">
          <cell r="B47">
            <v>4.2612067636088673</v>
          </cell>
          <cell r="C47">
            <v>4.6176490487685857</v>
          </cell>
          <cell r="D47">
            <v>4.8278413844223094</v>
          </cell>
          <cell r="E47">
            <v>5.2009838609213253</v>
          </cell>
          <cell r="F47">
            <v>5.2009852833752976</v>
          </cell>
          <cell r="G47">
            <v>5.634108934160925</v>
          </cell>
          <cell r="H47">
            <v>6.0041980129418109</v>
          </cell>
          <cell r="I47">
            <v>13.25242915059655</v>
          </cell>
          <cell r="J47">
            <v>13.252430498992034</v>
          </cell>
          <cell r="K47">
            <v>13.252431840124361</v>
          </cell>
          <cell r="L47">
            <v>13.252432029235553</v>
          </cell>
          <cell r="M47">
            <v>13.252448127486531</v>
          </cell>
        </row>
        <row r="48">
          <cell r="B48">
            <v>24.843069803936725</v>
          </cell>
          <cell r="C48">
            <v>22.015368602129104</v>
          </cell>
          <cell r="D48">
            <v>21.114117817087873</v>
          </cell>
          <cell r="E48">
            <v>15.651536823927477</v>
          </cell>
          <cell r="F48">
            <v>12.550620122348635</v>
          </cell>
          <cell r="G48">
            <v>7.9203766927819013</v>
          </cell>
          <cell r="H48">
            <v>3.4039241227431614</v>
          </cell>
          <cell r="I48">
            <v>1.1585900811614058</v>
          </cell>
          <cell r="J48">
            <v>0.77597611698940527</v>
          </cell>
          <cell r="K48">
            <v>0.78098799516694917</v>
          </cell>
          <cell r="L48">
            <v>0.78121196142822114</v>
          </cell>
          <cell r="M48">
            <v>0.78149792629688564</v>
          </cell>
        </row>
        <row r="49">
          <cell r="B49">
            <v>24.189714529086128</v>
          </cell>
          <cell r="C49">
            <v>25.326920077058539</v>
          </cell>
          <cell r="D49">
            <v>24.580766730704141</v>
          </cell>
          <cell r="E49">
            <v>23.000480105362136</v>
          </cell>
          <cell r="F49">
            <v>22.982322356576265</v>
          </cell>
          <cell r="G49">
            <v>23.795269592102379</v>
          </cell>
          <cell r="H49">
            <v>22.209694926245767</v>
          </cell>
          <cell r="I49">
            <v>7.7224442575458792</v>
          </cell>
          <cell r="J49">
            <v>5.1385977913721081</v>
          </cell>
          <cell r="K49">
            <v>2.9148142031170776</v>
          </cell>
          <cell r="L49">
            <v>1.7235597421350755</v>
          </cell>
          <cell r="M49">
            <v>0.44051584790753212</v>
          </cell>
        </row>
        <row r="50">
          <cell r="B50">
            <v>0</v>
          </cell>
          <cell r="C50">
            <v>0</v>
          </cell>
          <cell r="D50">
            <v>7.3539782637644453E-4</v>
          </cell>
          <cell r="E50">
            <v>7.6380778894062922E-4</v>
          </cell>
          <cell r="F50">
            <v>0.40277465817710983</v>
          </cell>
          <cell r="G50">
            <v>0.40273316569642531</v>
          </cell>
          <cell r="H50">
            <v>0.49919655293143478</v>
          </cell>
          <cell r="I50">
            <v>4.5718574830129546E-2</v>
          </cell>
          <cell r="J50">
            <v>1.073449180975752</v>
          </cell>
          <cell r="K50">
            <v>2.1806138255720264</v>
          </cell>
          <cell r="L50">
            <v>3.3733375982544258</v>
          </cell>
          <cell r="M50">
            <v>4.6582354426774684</v>
          </cell>
        </row>
        <row r="51">
          <cell r="B51">
            <v>2.0957150517443277</v>
          </cell>
          <cell r="C51">
            <v>2.2700596015862828</v>
          </cell>
          <cell r="D51">
            <v>2.2701751921394346</v>
          </cell>
          <cell r="E51">
            <v>2.9109224668377003</v>
          </cell>
          <cell r="F51">
            <v>2.7058693374348848</v>
          </cell>
          <cell r="G51">
            <v>2.3334151364066602</v>
          </cell>
          <cell r="H51">
            <v>1.6025189110059099</v>
          </cell>
          <cell r="I51">
            <v>1.4873340367452097</v>
          </cell>
          <cell r="J51">
            <v>2.0639267836576769</v>
          </cell>
          <cell r="K51">
            <v>1.9970582028218804</v>
          </cell>
          <cell r="L51">
            <v>2.0910286749236406</v>
          </cell>
          <cell r="M51">
            <v>1.8759537997385818</v>
          </cell>
        </row>
        <row r="52">
          <cell r="B52">
            <v>5.5539010443741725</v>
          </cell>
          <cell r="C52">
            <v>6.0159358955544624</v>
          </cell>
          <cell r="D52">
            <v>6.0159359473075069</v>
          </cell>
          <cell r="E52">
            <v>6.0159358703061496</v>
          </cell>
          <cell r="F52">
            <v>6.0159356230722931</v>
          </cell>
          <cell r="G52">
            <v>6.0159363278799551</v>
          </cell>
          <cell r="H52">
            <v>8.9310313652275877</v>
          </cell>
          <cell r="I52">
            <v>8.9310317509596295</v>
          </cell>
          <cell r="J52">
            <v>8.9310315509050806</v>
          </cell>
          <cell r="K52">
            <v>8.931032572956914</v>
          </cell>
          <cell r="L52">
            <v>8.9310330471208648</v>
          </cell>
          <cell r="M52">
            <v>8.931035344170251</v>
          </cell>
        </row>
        <row r="53">
          <cell r="B53">
            <v>6.1735450085785244</v>
          </cell>
          <cell r="C53">
            <v>6.9480655393936877</v>
          </cell>
          <cell r="D53">
            <v>6.8865638011843595</v>
          </cell>
          <cell r="E53">
            <v>5.3644009951515654</v>
          </cell>
          <cell r="F53">
            <v>5.1470430178732647</v>
          </cell>
          <cell r="G53">
            <v>5.4648510867529705</v>
          </cell>
          <cell r="H53">
            <v>3.4754824644026123</v>
          </cell>
          <cell r="I53">
            <v>2.879804549692714</v>
          </cell>
          <cell r="J53">
            <v>0.40863373706487338</v>
          </cell>
          <cell r="K53">
            <v>0.41128483541797234</v>
          </cell>
          <cell r="L53">
            <v>0.41139747752444766</v>
          </cell>
          <cell r="M53">
            <v>0.41155851467564825</v>
          </cell>
        </row>
        <row r="54">
          <cell r="B54">
            <v>1.8770705634393288</v>
          </cell>
          <cell r="C54">
            <v>2.1600820953797828</v>
          </cell>
          <cell r="D54">
            <v>2.1233025267939816</v>
          </cell>
          <cell r="E54">
            <v>2.0939458539481981</v>
          </cell>
          <cell r="F54">
            <v>2.2270895883492794</v>
          </cell>
          <cell r="G54">
            <v>2.3966013056932103</v>
          </cell>
          <cell r="H54">
            <v>2.4744134548448224</v>
          </cell>
          <cell r="I54">
            <v>3.296839115671605</v>
          </cell>
          <cell r="J54">
            <v>2.3661532989065335</v>
          </cell>
          <cell r="K54">
            <v>2.3814950790750218</v>
          </cell>
          <cell r="L54">
            <v>2.3821846141523411</v>
          </cell>
          <cell r="M54">
            <v>2.3830466631110081</v>
          </cell>
        </row>
        <row r="55">
          <cell r="B55">
            <v>0.62699352435626998</v>
          </cell>
          <cell r="C55">
            <v>0.68733233533413918</v>
          </cell>
          <cell r="D55">
            <v>0.68724568738744629</v>
          </cell>
          <cell r="E55">
            <v>0.68855592679833799</v>
          </cell>
          <cell r="F55">
            <v>2.098208616757907</v>
          </cell>
          <cell r="G55">
            <v>3.7290266431894117</v>
          </cell>
          <cell r="H55">
            <v>3.5950262248602329</v>
          </cell>
          <cell r="I55">
            <v>3.693173106325033</v>
          </cell>
          <cell r="J55">
            <v>3.7894274391335387</v>
          </cell>
          <cell r="K55">
            <v>3.7892036846633377</v>
          </cell>
          <cell r="L55">
            <v>3.7890324051687259</v>
          </cell>
          <cell r="M55">
            <v>3.7537127088675972</v>
          </cell>
        </row>
        <row r="56">
          <cell r="B56">
            <v>1.2230663009312959</v>
          </cell>
          <cell r="C56">
            <v>1.3407661931150754</v>
          </cell>
          <cell r="D56">
            <v>1.3573372994202881</v>
          </cell>
          <cell r="E56">
            <v>1.2969480702494702</v>
          </cell>
          <cell r="F56">
            <v>1.4284317101800208</v>
          </cell>
          <cell r="G56">
            <v>1.6228230738024623</v>
          </cell>
          <cell r="H56">
            <v>4.9350680887867773</v>
          </cell>
          <cell r="I56">
            <v>6.8150086154232508</v>
          </cell>
          <cell r="J56">
            <v>10.398949127550342</v>
          </cell>
          <cell r="K56">
            <v>11.907269778167281</v>
          </cell>
          <cell r="L56">
            <v>14.377981198256471</v>
          </cell>
          <cell r="M56">
            <v>14.978641536276164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2.6446397860968411E-4</v>
          </cell>
          <cell r="F57">
            <v>7.5710992153405637E-4</v>
          </cell>
          <cell r="G57">
            <v>0.6763180924826695</v>
          </cell>
          <cell r="H57">
            <v>0.78621742537454531</v>
          </cell>
          <cell r="I57">
            <v>1.7341049958755725</v>
          </cell>
          <cell r="J57">
            <v>1.7102719584272787</v>
          </cell>
          <cell r="K57">
            <v>1.7213546367688681</v>
          </cell>
          <cell r="L57">
            <v>0.2102482075628874</v>
          </cell>
          <cell r="M57">
            <v>0.11646055344342883</v>
          </cell>
        </row>
        <row r="58">
          <cell r="B58">
            <v>0</v>
          </cell>
          <cell r="C58">
            <v>6.9642694421979581</v>
          </cell>
          <cell r="D58">
            <v>6.9637918549463098</v>
          </cell>
          <cell r="E58">
            <v>13.690273132176179</v>
          </cell>
          <cell r="F58">
            <v>13.690253888138894</v>
          </cell>
          <cell r="G58">
            <v>13.690290892054994</v>
          </cell>
          <cell r="H58">
            <v>13.690529835996243</v>
          </cell>
          <cell r="I58">
            <v>17.573254584694794</v>
          </cell>
          <cell r="J58">
            <v>17.57314180150372</v>
          </cell>
          <cell r="K58">
            <v>17.573327831070976</v>
          </cell>
          <cell r="L58">
            <v>17.573178968614357</v>
          </cell>
          <cell r="M58">
            <v>17.573154097022002</v>
          </cell>
        </row>
        <row r="59">
          <cell r="B59">
            <v>73.238317861446973</v>
          </cell>
          <cell r="C59">
            <v>78.632965542235013</v>
          </cell>
          <cell r="D59">
            <v>79.114248439121468</v>
          </cell>
          <cell r="E59">
            <v>77.716720419111155</v>
          </cell>
          <cell r="F59">
            <v>75.972530651514901</v>
          </cell>
          <cell r="G59">
            <v>74.966684160542556</v>
          </cell>
          <cell r="H59">
            <v>72.625589851183634</v>
          </cell>
          <cell r="I59">
            <v>70.32383411493511</v>
          </cell>
          <cell r="J59">
            <v>69.192261033525</v>
          </cell>
          <cell r="K59">
            <v>69.562230866840594</v>
          </cell>
          <cell r="L59">
            <v>69.622588130124214</v>
          </cell>
          <cell r="M59">
            <v>69.882488560080404</v>
          </cell>
        </row>
      </sheetData>
      <sheetData sheetId="72">
        <row r="3">
          <cell r="B3">
            <v>44.576905593105778</v>
          </cell>
          <cell r="C3">
            <v>44.827338189736075</v>
          </cell>
          <cell r="D3">
            <v>44.633490713585928</v>
          </cell>
          <cell r="E3">
            <v>44.838272414730213</v>
          </cell>
          <cell r="F3">
            <v>45.030086191420523</v>
          </cell>
          <cell r="G3">
            <v>45.051866419456715</v>
          </cell>
          <cell r="H3">
            <v>44.873466596314621</v>
          </cell>
          <cell r="I3">
            <v>44.93208824990085</v>
          </cell>
          <cell r="J3">
            <v>45.475839236566067</v>
          </cell>
          <cell r="K3">
            <v>45.85951864302487</v>
          </cell>
          <cell r="L3">
            <v>46.272793973901479</v>
          </cell>
          <cell r="M3">
            <v>46.28897739263023</v>
          </cell>
        </row>
        <row r="10">
          <cell r="B10">
            <v>2.8933345913582373</v>
          </cell>
          <cell r="C10">
            <v>6.9989251205246283</v>
          </cell>
          <cell r="D10">
            <v>6.9983691374386536</v>
          </cell>
          <cell r="E10">
            <v>9.2015573329084859</v>
          </cell>
          <cell r="F10">
            <v>11.015664725769907</v>
          </cell>
          <cell r="G10">
            <v>18.22380460068619</v>
          </cell>
          <cell r="H10">
            <v>18.223628350085779</v>
          </cell>
          <cell r="I10">
            <v>18.223955105452237</v>
          </cell>
          <cell r="J10">
            <v>18.223561833491164</v>
          </cell>
          <cell r="K10">
            <v>18.22357001884717</v>
          </cell>
          <cell r="L10">
            <v>18.223670283749648</v>
          </cell>
          <cell r="M10">
            <v>14.421582749227154</v>
          </cell>
        </row>
        <row r="15">
          <cell r="B15">
            <v>69.470006244825029</v>
          </cell>
          <cell r="C15">
            <v>70.028400828896423</v>
          </cell>
          <cell r="D15">
            <v>70.718335477676632</v>
          </cell>
          <cell r="E15">
            <v>67.964352052574625</v>
          </cell>
          <cell r="F15">
            <v>67.546622475261742</v>
          </cell>
          <cell r="G15">
            <v>64.468776689252465</v>
          </cell>
          <cell r="H15">
            <v>65.967785007657739</v>
          </cell>
          <cell r="I15">
            <v>75.342267709403217</v>
          </cell>
          <cell r="J15">
            <v>77.954150415108415</v>
          </cell>
          <cell r="K15">
            <v>78.531742301608489</v>
          </cell>
          <cell r="L15">
            <v>78.563688477098708</v>
          </cell>
          <cell r="M15">
            <v>74.770404121682361</v>
          </cell>
        </row>
        <row r="16">
          <cell r="B16">
            <v>60.231823211848962</v>
          </cell>
          <cell r="C16">
            <v>51.320001245695323</v>
          </cell>
          <cell r="D16">
            <v>50.149101331050176</v>
          </cell>
          <cell r="E16">
            <v>41.506554434118705</v>
          </cell>
          <cell r="F16">
            <v>20.792647689378548</v>
          </cell>
          <cell r="G16">
            <v>10.050645446496945</v>
          </cell>
          <cell r="H16">
            <v>5.2919295576453615</v>
          </cell>
          <cell r="I16">
            <v>0</v>
          </cell>
          <cell r="J16">
            <v>1.0503266028872397E-4</v>
          </cell>
          <cell r="K16">
            <v>1.2258310795680696E-4</v>
          </cell>
          <cell r="L16">
            <v>1.0565296389944969E-4</v>
          </cell>
          <cell r="M16">
            <v>1.9144491794471758E-4</v>
          </cell>
        </row>
        <row r="17">
          <cell r="B17">
            <v>0</v>
          </cell>
          <cell r="C17">
            <v>0</v>
          </cell>
          <cell r="D17">
            <v>2.104526797427942E-5</v>
          </cell>
          <cell r="E17">
            <v>1.6708065936222593E-4</v>
          </cell>
          <cell r="F17">
            <v>2.6035258384429809E-4</v>
          </cell>
          <cell r="G17">
            <v>8.265978583353069E-5</v>
          </cell>
          <cell r="H17">
            <v>1.8866077135109636E-4</v>
          </cell>
          <cell r="I17">
            <v>5.2919125771529236</v>
          </cell>
          <cell r="J17">
            <v>5.2916575085560629</v>
          </cell>
          <cell r="K17">
            <v>3.743726921781279</v>
          </cell>
          <cell r="L17">
            <v>3.7437023279013157</v>
          </cell>
          <cell r="M17">
            <v>0.79227548399706971</v>
          </cell>
        </row>
        <row r="18">
          <cell r="B18">
            <v>46.69070451897155</v>
          </cell>
          <cell r="C18">
            <v>48.125909414954897</v>
          </cell>
          <cell r="D18">
            <v>48.078478202407169</v>
          </cell>
          <cell r="E18">
            <v>52.26163195819754</v>
          </cell>
          <cell r="F18">
            <v>51.473265907126077</v>
          </cell>
          <cell r="G18">
            <v>51.084875049645589</v>
          </cell>
          <cell r="H18">
            <v>39.859953463743537</v>
          </cell>
          <cell r="I18">
            <v>13.759143524517892</v>
          </cell>
          <cell r="J18">
            <v>6.0822112480909194</v>
          </cell>
          <cell r="K18">
            <v>3.5267575946653094</v>
          </cell>
          <cell r="L18">
            <v>3.5242518171443957</v>
          </cell>
          <cell r="M18">
            <v>2.0190684194541282</v>
          </cell>
        </row>
        <row r="19">
          <cell r="B19">
            <v>0.31121133185294847</v>
          </cell>
          <cell r="C19">
            <v>3.2716780035994125E-4</v>
          </cell>
          <cell r="D19">
            <v>3.2425495983106332E-4</v>
          </cell>
          <cell r="E19">
            <v>3.249820940978257E-4</v>
          </cell>
          <cell r="F19">
            <v>3.2538407089182037E-4</v>
          </cell>
          <cell r="G19">
            <v>1.1339451551294934E-2</v>
          </cell>
          <cell r="H19">
            <v>1.136234117014211E-2</v>
          </cell>
          <cell r="I19">
            <v>3.6530638392330319</v>
          </cell>
          <cell r="J19">
            <v>3.7799192535334183</v>
          </cell>
          <cell r="K19">
            <v>3.7773828163087821</v>
          </cell>
          <cell r="L19">
            <v>3.9127329172207572</v>
          </cell>
          <cell r="M19">
            <v>3.9533122887951042</v>
          </cell>
        </row>
        <row r="20">
          <cell r="B20">
            <v>0.10000036251274387</v>
          </cell>
          <cell r="C20">
            <v>0.10000010129821046</v>
          </cell>
          <cell r="D20">
            <v>6.9910270319763635E-4</v>
          </cell>
          <cell r="E20">
            <v>4.1313360101051066E-4</v>
          </cell>
          <cell r="F20">
            <v>1.5673259333422843E-4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5.7508813095520184</v>
          </cell>
          <cell r="C21">
            <v>9.6699390195422428</v>
          </cell>
          <cell r="D21">
            <v>10.230705789136969</v>
          </cell>
          <cell r="E21">
            <v>7.1776227431170874</v>
          </cell>
          <cell r="F21">
            <v>7.2782998527490523</v>
          </cell>
          <cell r="G21">
            <v>8.2507830266819706</v>
          </cell>
          <cell r="H21">
            <v>9.7687047576674484</v>
          </cell>
          <cell r="I21">
            <v>9.8794977541221325</v>
          </cell>
          <cell r="J21">
            <v>9.6919862852093246</v>
          </cell>
          <cell r="K21">
            <v>9.5715715780880366</v>
          </cell>
          <cell r="L21">
            <v>9.8145387856266773</v>
          </cell>
          <cell r="M21">
            <v>8.5668747120553128</v>
          </cell>
        </row>
        <row r="22">
          <cell r="B22">
            <v>16.9911957957592</v>
          </cell>
          <cell r="C22">
            <v>17.854735533099404</v>
          </cell>
          <cell r="D22">
            <v>16.007822705668527</v>
          </cell>
          <cell r="E22">
            <v>14.456658177312233</v>
          </cell>
          <cell r="F22">
            <v>12.803100701630511</v>
          </cell>
          <cell r="G22">
            <v>11.124331831966808</v>
          </cell>
          <cell r="H22">
            <v>10.305574874027155</v>
          </cell>
          <cell r="I22">
            <v>11.133688168802825</v>
          </cell>
          <cell r="J22">
            <v>9.8076281969858403</v>
          </cell>
          <cell r="K22">
            <v>8.9304238195675634</v>
          </cell>
          <cell r="L22">
            <v>8.8760988313439828</v>
          </cell>
          <cell r="M22">
            <v>7.9269115648670398</v>
          </cell>
        </row>
        <row r="23">
          <cell r="B23">
            <v>2.5068254983536971</v>
          </cell>
          <cell r="C23">
            <v>2.9279912958818803</v>
          </cell>
          <cell r="D23">
            <v>2.8895528975847231</v>
          </cell>
          <cell r="E23">
            <v>2.3648643234117479</v>
          </cell>
          <cell r="F23">
            <v>1.7958655274044961</v>
          </cell>
          <cell r="G23">
            <v>1.7669945959360747</v>
          </cell>
          <cell r="H23">
            <v>1.8129525151031824</v>
          </cell>
          <cell r="I23">
            <v>5.4711684161320324</v>
          </cell>
          <cell r="J23">
            <v>5.4711097822406058</v>
          </cell>
          <cell r="K23">
            <v>5.3873154582341058</v>
          </cell>
          <cell r="L23">
            <v>5.4710875544212296</v>
          </cell>
          <cell r="M23">
            <v>4.3650810014783765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5.3995110440072135E-4</v>
          </cell>
          <cell r="F24">
            <v>2.4077483864359929E-3</v>
          </cell>
          <cell r="G24">
            <v>0.39762585218833307</v>
          </cell>
          <cell r="H24">
            <v>0.46173530941029889</v>
          </cell>
          <cell r="I24">
            <v>0.29762661413192198</v>
          </cell>
          <cell r="J24">
            <v>0.187578943583004</v>
          </cell>
          <cell r="K24">
            <v>0.2243383986152464</v>
          </cell>
          <cell r="L24">
            <v>9.1475952615657649E-2</v>
          </cell>
          <cell r="M24">
            <v>6.2930200689403484E-2</v>
          </cell>
        </row>
        <row r="25">
          <cell r="B25">
            <v>15.194969368931556</v>
          </cell>
          <cell r="C25">
            <v>18.072391338208192</v>
          </cell>
          <cell r="D25">
            <v>20.54722932344183</v>
          </cell>
          <cell r="E25">
            <v>28.28821661895137</v>
          </cell>
          <cell r="F25">
            <v>46.267645035966893</v>
          </cell>
          <cell r="G25">
            <v>51.489621963738571</v>
          </cell>
          <cell r="H25">
            <v>60.905511332669747</v>
          </cell>
          <cell r="I25">
            <v>69.511833913762317</v>
          </cell>
          <cell r="J25">
            <v>72.096103602924615</v>
          </cell>
          <cell r="K25">
            <v>72.65901723929845</v>
          </cell>
          <cell r="L25">
            <v>72.355833068632208</v>
          </cell>
          <cell r="M25">
            <v>73.80759045252131</v>
          </cell>
        </row>
        <row r="26">
          <cell r="B26">
            <v>217.24761764260771</v>
          </cell>
          <cell r="C26">
            <v>218.09969594537694</v>
          </cell>
          <cell r="D26">
            <v>218.62227012989703</v>
          </cell>
          <cell r="E26">
            <v>214.02134545514218</v>
          </cell>
          <cell r="F26">
            <v>207.96059740715182</v>
          </cell>
          <cell r="G26">
            <v>198.64507656724385</v>
          </cell>
          <cell r="H26">
            <v>194.38569781986598</v>
          </cell>
          <cell r="I26">
            <v>194.34020251725829</v>
          </cell>
          <cell r="J26">
            <v>190.36245026889247</v>
          </cell>
          <cell r="K26">
            <v>186.35239871127521</v>
          </cell>
          <cell r="L26">
            <v>186.35351538496883</v>
          </cell>
          <cell r="M26">
            <v>176.26463969045807</v>
          </cell>
        </row>
        <row r="102">
          <cell r="B102">
            <v>8.90800104536806</v>
          </cell>
          <cell r="C102">
            <v>7.7310344298553408</v>
          </cell>
          <cell r="D102">
            <v>7.93822596388266</v>
          </cell>
          <cell r="E102">
            <v>5.1872670664966618</v>
          </cell>
          <cell r="F102">
            <v>2.8630140232895713</v>
          </cell>
          <cell r="G102">
            <v>1.7821492420687364</v>
          </cell>
          <cell r="H102">
            <v>1.1781015472277978</v>
          </cell>
          <cell r="I102">
            <v>3.8376787945285691</v>
          </cell>
          <cell r="J102">
            <v>3.6388755240840367</v>
          </cell>
          <cell r="K102">
            <v>3.5850584559290812</v>
          </cell>
          <cell r="L102">
            <v>3.4649745133313585</v>
          </cell>
          <cell r="M102">
            <v>1.2004443233794944</v>
          </cell>
        </row>
        <row r="104">
          <cell r="B104">
            <v>19.060328620454822</v>
          </cell>
          <cell r="C104">
            <v>22.701191963554841</v>
          </cell>
          <cell r="D104">
            <v>24.754857320532722</v>
          </cell>
          <cell r="E104">
            <v>33.023058744082221</v>
          </cell>
          <cell r="F104">
            <v>46.133638878350396</v>
          </cell>
          <cell r="G104">
            <v>47.066974496106589</v>
          </cell>
          <cell r="H104">
            <v>56.475530935604617</v>
          </cell>
          <cell r="I104">
            <v>70.091247153470732</v>
          </cell>
          <cell r="J104">
            <v>76.849388263978526</v>
          </cell>
          <cell r="K104">
            <v>78.026092318445166</v>
          </cell>
          <cell r="L104">
            <v>78.02610936172772</v>
          </cell>
          <cell r="M104">
            <v>78.026124779312724</v>
          </cell>
        </row>
        <row r="105">
          <cell r="B105">
            <v>45.124390001490511</v>
          </cell>
          <cell r="C105">
            <v>38.447926891034371</v>
          </cell>
          <cell r="D105">
            <v>40.037680630850488</v>
          </cell>
          <cell r="E105">
            <v>35.786456948155575</v>
          </cell>
          <cell r="F105">
            <v>18.139581956022305</v>
          </cell>
          <cell r="G105">
            <v>9.0032591314884289</v>
          </cell>
          <cell r="H105">
            <v>4.7404043895484396</v>
          </cell>
          <cell r="I105">
            <v>4.7404032113581618</v>
          </cell>
          <cell r="J105">
            <v>4.7403991125489195</v>
          </cell>
          <cell r="K105">
            <v>3.3536064898928046</v>
          </cell>
          <cell r="L105">
            <v>3.3536007474614156</v>
          </cell>
          <cell r="M105">
            <v>0.70941246205535247</v>
          </cell>
        </row>
        <row r="106">
          <cell r="B106">
            <v>36.569916758288059</v>
          </cell>
          <cell r="C106">
            <v>39.319195010556086</v>
          </cell>
          <cell r="D106">
            <v>37.696737713284605</v>
          </cell>
          <cell r="E106">
            <v>37.69672608182259</v>
          </cell>
          <cell r="F106">
            <v>35.46383430224644</v>
          </cell>
          <cell r="G106">
            <v>30.28876248606678</v>
          </cell>
          <cell r="H106">
            <v>23.25332107811969</v>
          </cell>
          <cell r="I106">
            <v>9.8596946327641763</v>
          </cell>
          <cell r="J106">
            <v>6.1818291135041203</v>
          </cell>
          <cell r="K106">
            <v>4.3076868242791928</v>
          </cell>
          <cell r="L106">
            <v>4.3076827991589424</v>
          </cell>
          <cell r="M106">
            <v>3.0762695809189053</v>
          </cell>
        </row>
        <row r="107">
          <cell r="B107">
            <v>0</v>
          </cell>
          <cell r="C107">
            <v>0</v>
          </cell>
          <cell r="D107">
            <v>4.5239090794218558E-3</v>
          </cell>
          <cell r="E107">
            <v>5.1905899511627751E-3</v>
          </cell>
          <cell r="F107">
            <v>8.5077627391134705</v>
          </cell>
          <cell r="G107">
            <v>16.1018236530516</v>
          </cell>
          <cell r="H107">
            <v>16.048019509890828</v>
          </cell>
          <cell r="I107">
            <v>10.764476297203684</v>
          </cell>
          <cell r="J107">
            <v>4.7774517075939453</v>
          </cell>
          <cell r="K107">
            <v>4.3121615265620639</v>
          </cell>
          <cell r="L107">
            <v>4.3121389289728658</v>
          </cell>
          <cell r="M107">
            <v>4.3121474082754512</v>
          </cell>
        </row>
        <row r="108">
          <cell r="B108">
            <v>7.2000261009175628E-2</v>
          </cell>
          <cell r="C108">
            <v>7.2000072934711556E-2</v>
          </cell>
          <cell r="D108">
            <v>5.0335394630229748E-4</v>
          </cell>
          <cell r="E108">
            <v>2.9745619272756772E-4</v>
          </cell>
          <cell r="F108">
            <v>1.1284746720064453E-4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7.3625690381586423E-2</v>
          </cell>
          <cell r="C109">
            <v>3.6237515427604613E-3</v>
          </cell>
          <cell r="D109">
            <v>0.32165943104280159</v>
          </cell>
          <cell r="E109">
            <v>0.36223357590857613</v>
          </cell>
          <cell r="F109">
            <v>0.36224025137499538</v>
          </cell>
          <cell r="G109">
            <v>0.51218287066278045</v>
          </cell>
          <cell r="H109">
            <v>0.51218204202312356</v>
          </cell>
          <cell r="I109">
            <v>0.51218916684128168</v>
          </cell>
          <cell r="J109">
            <v>0.5121880871832496</v>
          </cell>
          <cell r="K109">
            <v>0.51219160854489398</v>
          </cell>
          <cell r="L109">
            <v>0.51219010654095587</v>
          </cell>
          <cell r="M109">
            <v>0.51219946174714026</v>
          </cell>
        </row>
        <row r="110">
          <cell r="B110">
            <v>3.9264062498923957</v>
          </cell>
          <cell r="C110">
            <v>7.6930067574757963</v>
          </cell>
          <cell r="D110">
            <v>7.9612360254182022</v>
          </cell>
          <cell r="E110">
            <v>5.4556380593155698</v>
          </cell>
          <cell r="F110">
            <v>5.5440556991366812</v>
          </cell>
          <cell r="G110">
            <v>6.1909260800366015</v>
          </cell>
          <cell r="H110">
            <v>7.4241177854423883</v>
          </cell>
          <cell r="I110">
            <v>7.5141305492697903</v>
          </cell>
          <cell r="J110">
            <v>7.3617879965158366</v>
          </cell>
          <cell r="K110">
            <v>7.263956202327055</v>
          </cell>
          <cell r="L110">
            <v>7.4613522916746513</v>
          </cell>
          <cell r="M110">
            <v>6.4477112605645086</v>
          </cell>
        </row>
        <row r="111">
          <cell r="B111">
            <v>9.1310745751117199</v>
          </cell>
          <cell r="C111">
            <v>9.2363553458583105</v>
          </cell>
          <cell r="D111">
            <v>8.3512043439018893</v>
          </cell>
          <cell r="E111">
            <v>7.1919473550842579</v>
          </cell>
          <cell r="F111">
            <v>5.9731395087240893</v>
          </cell>
          <cell r="G111">
            <v>4.7545803855066273</v>
          </cell>
          <cell r="H111">
            <v>4.1351904474767496</v>
          </cell>
          <cell r="I111">
            <v>4.6399382570122247</v>
          </cell>
          <cell r="J111">
            <v>3.6953365571452932</v>
          </cell>
          <cell r="K111">
            <v>3.0502179472013498</v>
          </cell>
          <cell r="L111">
            <v>3.0131102363944047</v>
          </cell>
          <cell r="M111">
            <v>2.3674771588371009</v>
          </cell>
        </row>
        <row r="112">
          <cell r="B112">
            <v>2.6968847741935624</v>
          </cell>
          <cell r="C112">
            <v>3.168220438661062</v>
          </cell>
          <cell r="D112">
            <v>3.1713454461953412</v>
          </cell>
          <cell r="E112">
            <v>3.3015871386518141</v>
          </cell>
          <cell r="F112">
            <v>3.4191816991643278</v>
          </cell>
          <cell r="G112">
            <v>3.5150441575833264</v>
          </cell>
          <cell r="H112">
            <v>3.5931477435104084</v>
          </cell>
          <cell r="I112">
            <v>3.6663024484633735</v>
          </cell>
          <cell r="J112">
            <v>3.7195959043985538</v>
          </cell>
          <cell r="K112">
            <v>3.7801645558275636</v>
          </cell>
          <cell r="L112">
            <v>3.7803617754657455</v>
          </cell>
          <cell r="M112">
            <v>3.7803678581006714</v>
          </cell>
        </row>
        <row r="113">
          <cell r="B113">
            <v>0.7853374736938461</v>
          </cell>
          <cell r="C113">
            <v>0.94127203517182922</v>
          </cell>
          <cell r="D113">
            <v>0.94193820853522081</v>
          </cell>
          <cell r="E113">
            <v>0.85460769380658275</v>
          </cell>
          <cell r="F113">
            <v>0.79017411426843398</v>
          </cell>
          <cell r="G113">
            <v>0.7774768703115208</v>
          </cell>
          <cell r="H113">
            <v>0.79768069833295274</v>
          </cell>
          <cell r="I113">
            <v>2.407314433609427</v>
          </cell>
          <cell r="J113">
            <v>2.4072884191551007</v>
          </cell>
          <cell r="K113">
            <v>2.3704194794004971</v>
          </cell>
          <cell r="L113">
            <v>2.4072789147366955</v>
          </cell>
          <cell r="M113">
            <v>1.9206317583813768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129.24130004124197</v>
          </cell>
          <cell r="C116">
            <v>136.31275181716975</v>
          </cell>
          <cell r="D116">
            <v>138.17828148410831</v>
          </cell>
          <cell r="E116">
            <v>138.06656804237622</v>
          </cell>
          <cell r="F116">
            <v>138.21240074492783</v>
          </cell>
          <cell r="G116">
            <v>138.21698397356917</v>
          </cell>
          <cell r="H116">
            <v>136.38132452726279</v>
          </cell>
          <cell r="I116">
            <v>136.25733004997366</v>
          </cell>
          <cell r="J116">
            <v>132.10770251959875</v>
          </cell>
          <cell r="K116">
            <v>128.78512542725684</v>
          </cell>
          <cell r="L116">
            <v>128.86246995921442</v>
          </cell>
          <cell r="M116">
            <v>116.77436880079989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26.97828823938497</v>
          </cell>
          <cell r="C224">
            <v>25.929985266029544</v>
          </cell>
          <cell r="D224">
            <v>25.957711281318069</v>
          </cell>
          <cell r="E224">
            <v>25.608671378609195</v>
          </cell>
          <cell r="F224">
            <v>25.591943428333593</v>
          </cell>
          <cell r="G224">
            <v>25.570793465850091</v>
          </cell>
          <cell r="H224">
            <v>25.345145360325137</v>
          </cell>
          <cell r="I224">
            <v>26.200345357935387</v>
          </cell>
          <cell r="J224">
            <v>26.590256277910417</v>
          </cell>
          <cell r="K224">
            <v>26.125194258412645</v>
          </cell>
          <cell r="L224">
            <v>25.667034573307603</v>
          </cell>
          <cell r="M224">
            <v>25.093211849762149</v>
          </cell>
        </row>
        <row r="231">
          <cell r="B231">
            <v>15.552696823546929</v>
          </cell>
          <cell r="C231">
            <v>14.699742938734465</v>
          </cell>
          <cell r="D231">
            <v>14.735210869103256</v>
          </cell>
          <cell r="E231">
            <v>9.6287718822243935</v>
          </cell>
          <cell r="F231">
            <v>5.0510486264710517</v>
          </cell>
          <cell r="G231">
            <v>3.1441407734730666</v>
          </cell>
          <cell r="H231">
            <v>2.0784551309465349</v>
          </cell>
          <cell r="I231">
            <v>6.7705934744976055</v>
          </cell>
          <cell r="J231">
            <v>6.4198552778650004</v>
          </cell>
          <cell r="K231">
            <v>6.3249091456254956</v>
          </cell>
          <cell r="L231">
            <v>6.1130514997059588</v>
          </cell>
          <cell r="M231">
            <v>2.117879349183756</v>
          </cell>
        </row>
        <row r="233">
          <cell r="B233">
            <v>22.300219500849746</v>
          </cell>
          <cell r="C233">
            <v>26.336648618675564</v>
          </cell>
          <cell r="D233">
            <v>29.723743931911766</v>
          </cell>
          <cell r="E233">
            <v>40.398958965851179</v>
          </cell>
          <cell r="F233">
            <v>57.590753509914613</v>
          </cell>
          <cell r="G233">
            <v>56.514427648371651</v>
          </cell>
          <cell r="H233">
            <v>68.390722637057564</v>
          </cell>
          <cell r="I233">
            <v>85.134881565971725</v>
          </cell>
          <cell r="J233">
            <v>94.17008641043401</v>
          </cell>
          <cell r="K233">
            <v>95.343671813888207</v>
          </cell>
          <cell r="L233">
            <v>94.897496955284637</v>
          </cell>
          <cell r="M233">
            <v>97.03403607654127</v>
          </cell>
        </row>
        <row r="234">
          <cell r="B234">
            <v>52.10884787614691</v>
          </cell>
          <cell r="C234">
            <v>44.451416718494222</v>
          </cell>
          <cell r="D234">
            <v>43.987523081700708</v>
          </cell>
          <cell r="E234">
            <v>36.939503339944174</v>
          </cell>
          <cell r="F234">
            <v>18.54621937848443</v>
          </cell>
          <cell r="G234">
            <v>9.0036959274566559</v>
          </cell>
          <cell r="H234">
            <v>4.7407850267300162</v>
          </cell>
          <cell r="I234">
            <v>4.7406295397854539</v>
          </cell>
          <cell r="J234">
            <v>4.7405155879781233</v>
          </cell>
          <cell r="K234">
            <v>3.3538245729027962</v>
          </cell>
          <cell r="L234">
            <v>3.353792312185639</v>
          </cell>
          <cell r="M234">
            <v>0.70983888718615118</v>
          </cell>
        </row>
        <row r="235">
          <cell r="B235">
            <v>42.950366731968508</v>
          </cell>
          <cell r="C235">
            <v>44.399353143470087</v>
          </cell>
          <cell r="D235">
            <v>44.077112496481099</v>
          </cell>
          <cell r="E235">
            <v>47.382218062348969</v>
          </cell>
          <cell r="F235">
            <v>42.473451340944727</v>
          </cell>
          <cell r="G235">
            <v>38.104956918454022</v>
          </cell>
          <cell r="H235">
            <v>28.126442461728068</v>
          </cell>
          <cell r="I235">
            <v>11.121129475909953</v>
          </cell>
          <cell r="J235">
            <v>6.9727228859780244</v>
          </cell>
          <cell r="K235">
            <v>4.8588067795927961</v>
          </cell>
          <cell r="L235">
            <v>4.8588014142504532</v>
          </cell>
          <cell r="M235">
            <v>3.469844477746582</v>
          </cell>
        </row>
        <row r="236">
          <cell r="B236">
            <v>0</v>
          </cell>
          <cell r="C236">
            <v>0</v>
          </cell>
          <cell r="D236">
            <v>5.4322169479691278E-3</v>
          </cell>
          <cell r="E236">
            <v>6.3467297269891206E-3</v>
          </cell>
          <cell r="F236">
            <v>10.620632061661134</v>
          </cell>
          <cell r="G236">
            <v>20.551702458432025</v>
          </cell>
          <cell r="H236">
            <v>20.990430491436207</v>
          </cell>
          <cell r="I236">
            <v>12.925159193566266</v>
          </cell>
          <cell r="J236">
            <v>5.7363980474846148</v>
          </cell>
          <cell r="K236">
            <v>5.1777136940080926</v>
          </cell>
          <cell r="L236">
            <v>5.1776863166921556</v>
          </cell>
          <cell r="M236">
            <v>5.1776960809480919</v>
          </cell>
        </row>
        <row r="238">
          <cell r="B238">
            <v>9.7867540489323404E-2</v>
          </cell>
          <cell r="C238">
            <v>4.312742788305529E-3</v>
          </cell>
          <cell r="D238">
            <v>0.3777636392517969</v>
          </cell>
          <cell r="E238">
            <v>0.42541528498530679</v>
          </cell>
          <cell r="F238">
            <v>0.42542306525776236</v>
          </cell>
          <cell r="G238">
            <v>0.60151909076844923</v>
          </cell>
          <cell r="H238">
            <v>0.60151815096105721</v>
          </cell>
          <cell r="I238">
            <v>0.60152593870748372</v>
          </cell>
          <cell r="J238">
            <v>0.6015250009359232</v>
          </cell>
          <cell r="K238">
            <v>0.60152918774650466</v>
          </cell>
          <cell r="L238">
            <v>0.60152724427792226</v>
          </cell>
          <cell r="M238">
            <v>0.60153841358086302</v>
          </cell>
        </row>
        <row r="239">
          <cell r="B239">
            <v>5.2192070545932809</v>
          </cell>
          <cell r="C239">
            <v>9.1556937671326946</v>
          </cell>
          <cell r="D239">
            <v>9.349843976762811</v>
          </cell>
          <cell r="E239">
            <v>6.4072244378753904</v>
          </cell>
          <cell r="F239">
            <v>6.5110631977915538</v>
          </cell>
          <cell r="G239">
            <v>7.2707629246940186</v>
          </cell>
          <cell r="H239">
            <v>8.7190515020337021</v>
          </cell>
          <cell r="I239">
            <v>8.8247560175764939</v>
          </cell>
          <cell r="J239">
            <v>8.6458464035105695</v>
          </cell>
          <cell r="K239">
            <v>8.5309513106343484</v>
          </cell>
          <cell r="L239">
            <v>8.7627750424713184</v>
          </cell>
          <cell r="M239">
            <v>7.5723351791068065</v>
          </cell>
        </row>
        <row r="240">
          <cell r="B240">
            <v>9.6515452050329014</v>
          </cell>
          <cell r="C240">
            <v>9.83359604458912</v>
          </cell>
          <cell r="D240">
            <v>8.6906813999598658</v>
          </cell>
          <cell r="E240">
            <v>7.4842895387251085</v>
          </cell>
          <cell r="F240">
            <v>6.2159418452274702</v>
          </cell>
          <cell r="G240">
            <v>4.9478469124544322</v>
          </cell>
          <cell r="H240">
            <v>4.3032797914246306</v>
          </cell>
          <cell r="I240">
            <v>4.8285445859917653</v>
          </cell>
          <cell r="J240">
            <v>3.8455460675591917</v>
          </cell>
          <cell r="K240">
            <v>3.1742050530614452</v>
          </cell>
          <cell r="L240">
            <v>3.1355884715996032</v>
          </cell>
          <cell r="M240">
            <v>2.4637137669287399</v>
          </cell>
        </row>
        <row r="241">
          <cell r="B241">
            <v>2.8666771972782428</v>
          </cell>
          <cell r="C241">
            <v>3.3630566199736047</v>
          </cell>
          <cell r="D241">
            <v>3.3002557643374306</v>
          </cell>
          <cell r="E241">
            <v>3.4357920667909383</v>
          </cell>
          <cell r="F241">
            <v>3.558168046867062</v>
          </cell>
          <cell r="G241">
            <v>3.6579255886926831</v>
          </cell>
          <cell r="H241">
            <v>3.739203830081177</v>
          </cell>
          <cell r="I241">
            <v>3.8153320943180349</v>
          </cell>
          <cell r="J241">
            <v>3.8707915000319337</v>
          </cell>
          <cell r="K241">
            <v>3.9338226511285246</v>
          </cell>
          <cell r="L241">
            <v>3.9340274378834361</v>
          </cell>
          <cell r="M241">
            <v>3.9340346686342396</v>
          </cell>
        </row>
        <row r="242">
          <cell r="B242">
            <v>2.5068254983536971</v>
          </cell>
          <cell r="C242">
            <v>2.9279912958818803</v>
          </cell>
          <cell r="D242">
            <v>2.8895528975847231</v>
          </cell>
          <cell r="E242">
            <v>2.3648643234117479</v>
          </cell>
          <cell r="F242">
            <v>1.7958655274044961</v>
          </cell>
          <cell r="G242">
            <v>1.7669945959360747</v>
          </cell>
          <cell r="H242">
            <v>1.8129525151031824</v>
          </cell>
          <cell r="I242">
            <v>5.4711684161320324</v>
          </cell>
          <cell r="J242">
            <v>5.4711097822406058</v>
          </cell>
          <cell r="K242">
            <v>5.3873154582341058</v>
          </cell>
          <cell r="L242">
            <v>5.4710875544212296</v>
          </cell>
          <cell r="M242">
            <v>4.3650810014783765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2.8933345913582373</v>
          </cell>
          <cell r="C244">
            <v>6.9989251205246283</v>
          </cell>
          <cell r="D244">
            <v>6.9983691374386536</v>
          </cell>
          <cell r="E244">
            <v>9.2015573329084859</v>
          </cell>
          <cell r="F244">
            <v>11.015664725769907</v>
          </cell>
          <cell r="G244">
            <v>18.22380460068619</v>
          </cell>
          <cell r="H244">
            <v>18.223628350085779</v>
          </cell>
          <cell r="I244">
            <v>18.223955105452237</v>
          </cell>
          <cell r="J244">
            <v>18.223561833491164</v>
          </cell>
          <cell r="K244">
            <v>18.22357001884717</v>
          </cell>
          <cell r="L244">
            <v>18.223670283749648</v>
          </cell>
          <cell r="M244">
            <v>14.421582749227154</v>
          </cell>
        </row>
        <row r="245">
          <cell r="B245">
            <v>156.21958828062697</v>
          </cell>
          <cell r="C245">
            <v>162.24273708319927</v>
          </cell>
          <cell r="D245">
            <v>164.13599276542641</v>
          </cell>
          <cell r="E245">
            <v>163.67523942098541</v>
          </cell>
          <cell r="F245">
            <v>163.80434417326137</v>
          </cell>
          <cell r="G245">
            <v>163.78777743941924</v>
          </cell>
          <cell r="H245">
            <v>161.72646988758791</v>
          </cell>
          <cell r="I245">
            <v>162.45767540790905</v>
          </cell>
          <cell r="J245">
            <v>158.69795879750919</v>
          </cell>
          <cell r="K245">
            <v>154.91031968566949</v>
          </cell>
          <cell r="L245">
            <v>154.52950453252197</v>
          </cell>
          <cell r="M245">
            <v>141.86758065056202</v>
          </cell>
        </row>
      </sheetData>
      <sheetData sheetId="73">
        <row r="21">
          <cell r="B21">
            <v>78.578359424153717</v>
          </cell>
          <cell r="C21">
            <v>74.839848393822976</v>
          </cell>
          <cell r="D21">
            <v>78.057743095498694</v>
          </cell>
          <cell r="E21">
            <v>47.70012105089819</v>
          </cell>
          <cell r="F21">
            <v>21.368054013532578</v>
          </cell>
          <cell r="G21">
            <v>9.9263525434495889</v>
          </cell>
          <cell r="H21">
            <v>4.7434687251908665</v>
          </cell>
          <cell r="I21">
            <v>0.27184318287505715</v>
          </cell>
          <cell r="J21">
            <v>0.2263548672384641</v>
          </cell>
          <cell r="K21">
            <v>0.2035304512238334</v>
          </cell>
          <cell r="L21">
            <v>0.18561969625932773</v>
          </cell>
          <cell r="M21">
            <v>0.15838795461370292</v>
          </cell>
        </row>
        <row r="22">
          <cell r="B22">
            <v>116.80883643748209</v>
          </cell>
          <cell r="C22">
            <v>110.19582224040866</v>
          </cell>
          <cell r="D22">
            <v>94.351976341151726</v>
          </cell>
          <cell r="E22">
            <v>62.180606454164149</v>
          </cell>
          <cell r="F22">
            <v>36.186779175846006</v>
          </cell>
          <cell r="G22">
            <v>25.463018903751003</v>
          </cell>
          <cell r="H22">
            <v>12.920992244532536</v>
          </cell>
          <cell r="I22">
            <v>3.7250048813826072E-4</v>
          </cell>
          <cell r="J22">
            <v>4.3038741384296387E-4</v>
          </cell>
          <cell r="K22">
            <v>5.1064975527113487E-4</v>
          </cell>
          <cell r="L22">
            <v>4.60023594806854E-4</v>
          </cell>
          <cell r="M22">
            <v>8.8991255555568032E-4</v>
          </cell>
        </row>
        <row r="23">
          <cell r="B23">
            <v>1.0926831607515259</v>
          </cell>
          <cell r="C23">
            <v>1.3845561972454306</v>
          </cell>
          <cell r="D23">
            <v>1.8212936006439091</v>
          </cell>
          <cell r="E23">
            <v>2.5237335251296291</v>
          </cell>
          <cell r="F23">
            <v>2.3346233823002929</v>
          </cell>
          <cell r="G23">
            <v>2.1205028193658477</v>
          </cell>
          <cell r="H23">
            <v>1.9053660502374457</v>
          </cell>
          <cell r="I23">
            <v>-2.9956736700142983E-6</v>
          </cell>
          <cell r="J23">
            <v>1.3641265899000388E-4</v>
          </cell>
          <cell r="K23">
            <v>1.6806667135993436E-4</v>
          </cell>
          <cell r="L23">
            <v>1.4594714410987031E-4</v>
          </cell>
          <cell r="M23">
            <v>2.7408886515001285E-4</v>
          </cell>
        </row>
        <row r="24">
          <cell r="B24">
            <v>0.23843356988676456</v>
          </cell>
          <cell r="C24">
            <v>0.14208747867082541</v>
          </cell>
          <cell r="D24">
            <v>0.22604887706856672</v>
          </cell>
          <cell r="E24">
            <v>9.9216556569505458E-3</v>
          </cell>
          <cell r="F24">
            <v>1.3352868695923996E-3</v>
          </cell>
          <cell r="G24">
            <v>5.0488782402234589E-4</v>
          </cell>
          <cell r="H24">
            <v>2.9865857409397418E-3</v>
          </cell>
          <cell r="I24">
            <v>1.1959331847496493E-3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4.5505006270061372</v>
          </cell>
          <cell r="C25">
            <v>4.3339926607950909</v>
          </cell>
          <cell r="D25">
            <v>4.5203460178216481</v>
          </cell>
          <cell r="E25">
            <v>2.7631838364108638</v>
          </cell>
          <cell r="F25">
            <v>1.4086185389255075</v>
          </cell>
          <cell r="G25">
            <v>0.57499412555609763</v>
          </cell>
          <cell r="H25">
            <v>2.9523121981709917</v>
          </cell>
          <cell r="I25">
            <v>1.5397001740455243</v>
          </cell>
          <cell r="J25">
            <v>1.2820976324736642</v>
          </cell>
          <cell r="K25">
            <v>1.1525959073415268</v>
          </cell>
          <cell r="L25">
            <v>1.0511936800476185</v>
          </cell>
          <cell r="M25">
            <v>0.89622192489778463</v>
          </cell>
        </row>
        <row r="26">
          <cell r="B26">
            <v>2.9713223532873543</v>
          </cell>
          <cell r="C26">
            <v>2.9709359564012319</v>
          </cell>
          <cell r="D26">
            <v>4.4333147095275667</v>
          </cell>
          <cell r="E26">
            <v>3.1322585761756145</v>
          </cell>
          <cell r="F26">
            <v>2.9718162491302587</v>
          </cell>
          <cell r="G26">
            <v>2.9710215635962607</v>
          </cell>
          <cell r="H26">
            <v>2.9712675262213937</v>
          </cell>
          <cell r="I26">
            <v>4.909159656768348</v>
          </cell>
          <cell r="J26">
            <v>2.9745926475629636</v>
          </cell>
          <cell r="K26">
            <v>2.9768003704308161</v>
          </cell>
          <cell r="L26">
            <v>2.8947803971559183</v>
          </cell>
          <cell r="M26">
            <v>2.7675659903223808</v>
          </cell>
        </row>
        <row r="27">
          <cell r="B27">
            <v>1.9629770682965515E-2</v>
          </cell>
          <cell r="C27">
            <v>2.0640697950117533E-2</v>
          </cell>
          <cell r="D27">
            <v>1.7701409378822024E-3</v>
          </cell>
          <cell r="E27">
            <v>5.2408827415152226E-5</v>
          </cell>
          <cell r="F27">
            <v>4.0604469634490157E-5</v>
          </cell>
          <cell r="G27">
            <v>8.9187842531303926E-4</v>
          </cell>
          <cell r="H27">
            <v>5.9779384840285939E-5</v>
          </cell>
          <cell r="I27">
            <v>1.1705043134310612E-3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3.9856209762403303E-4</v>
          </cell>
          <cell r="C28">
            <v>7.5012117595722202E-6</v>
          </cell>
          <cell r="D28">
            <v>4.9306122533093104E-4</v>
          </cell>
          <cell r="E28">
            <v>2.6758075759700801E-2</v>
          </cell>
          <cell r="F28">
            <v>9.3911529498709402E-4</v>
          </cell>
          <cell r="G28">
            <v>1.3057493537212901E-4</v>
          </cell>
          <cell r="H28">
            <v>3.38240769714296E-4</v>
          </cell>
          <cell r="I28">
            <v>1.6907781833867701</v>
          </cell>
          <cell r="J28">
            <v>1.5095821703739101</v>
          </cell>
          <cell r="K28">
            <v>1.34788235216506</v>
          </cell>
          <cell r="L28">
            <v>1.2035485374759101</v>
          </cell>
          <cell r="M28">
            <v>1.0745228119475501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9.059901281489087E-2</v>
          </cell>
          <cell r="F32">
            <v>0.95863428236591386</v>
          </cell>
          <cell r="G32">
            <v>0.81568007754615723</v>
          </cell>
          <cell r="H32">
            <v>0.98604532861236505</v>
          </cell>
          <cell r="I32">
            <v>0.79818597479720277</v>
          </cell>
          <cell r="J32">
            <v>0.75840734222448258</v>
          </cell>
          <cell r="K32">
            <v>0.87046524633730404</v>
          </cell>
          <cell r="L32">
            <v>0.85047943051905273</v>
          </cell>
          <cell r="M32">
            <v>1.0613760411338984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83.523173908226056</v>
          </cell>
          <cell r="E11">
            <v>83.032065968199234</v>
          </cell>
          <cell r="F11">
            <v>74.047131327151249</v>
          </cell>
          <cell r="G11">
            <v>52.509674366202468</v>
          </cell>
          <cell r="H11">
            <v>26.254838697010442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5.2999195167091511</v>
          </cell>
          <cell r="F12">
            <v>18.511782531815431</v>
          </cell>
          <cell r="G12">
            <v>38.847256078902966</v>
          </cell>
          <cell r="H12">
            <v>68.659000680251381</v>
          </cell>
          <cell r="I12">
            <v>93.853162179644286</v>
          </cell>
          <cell r="J12">
            <v>93.853162901437599</v>
          </cell>
          <cell r="K12">
            <v>94.908915367894409</v>
          </cell>
          <cell r="L12">
            <v>96.620352339930534</v>
          </cell>
          <cell r="M12">
            <v>98.328906248963378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0.16817571641263099</v>
          </cell>
          <cell r="G13">
            <v>0.61609387858972209</v>
          </cell>
          <cell r="H13">
            <v>0.79467255982205298</v>
          </cell>
          <cell r="I13">
            <v>0.830693568527899</v>
          </cell>
          <cell r="J13">
            <v>0.85719840904372901</v>
          </cell>
          <cell r="K13">
            <v>0.88149600216798696</v>
          </cell>
          <cell r="L13">
            <v>0.88185256920827282</v>
          </cell>
          <cell r="M13">
            <v>0.86681959554648447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2.6031368392343079</v>
          </cell>
          <cell r="C53">
            <v>2.3718846128948989</v>
          </cell>
          <cell r="D53">
            <v>2.3736838989745772</v>
          </cell>
          <cell r="E53">
            <v>2.2433471598954244</v>
          </cell>
          <cell r="F53">
            <v>2.2405475297595712</v>
          </cell>
          <cell r="G53">
            <v>2.3256885668069871</v>
          </cell>
          <cell r="H53">
            <v>2.3287496526164024</v>
          </cell>
          <cell r="I53">
            <v>2.3173936563136444</v>
          </cell>
          <cell r="J53">
            <v>2.3178067531112041</v>
          </cell>
          <cell r="K53">
            <v>2.3177860109688115</v>
          </cell>
          <cell r="L53">
            <v>2.3177416829736797</v>
          </cell>
          <cell r="M53">
            <v>2.3178838263433446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6.4915468187795495</v>
          </cell>
          <cell r="C55">
            <v>6.1218734672878083</v>
          </cell>
          <cell r="D55">
            <v>5.5839213830368513</v>
          </cell>
          <cell r="E55">
            <v>4.8947572076101791</v>
          </cell>
          <cell r="F55">
            <v>4.03167493991731</v>
          </cell>
          <cell r="G55">
            <v>3.9021810276256299</v>
          </cell>
          <cell r="H55">
            <v>3.5961844085655619</v>
          </cell>
          <cell r="I55">
            <v>3.1498093086941488</v>
          </cell>
          <cell r="J55">
            <v>3.0517860519506907</v>
          </cell>
          <cell r="K55">
            <v>3.0503729723652189</v>
          </cell>
          <cell r="L55">
            <v>3.050362965256658</v>
          </cell>
          <cell r="M55">
            <v>3.0503478424559636</v>
          </cell>
        </row>
        <row r="56">
          <cell r="B56">
            <v>3.7896286203882399</v>
          </cell>
          <cell r="C56">
            <v>3.4138723022325603</v>
          </cell>
          <cell r="D56">
            <v>3.50016597260396</v>
          </cell>
          <cell r="E56">
            <v>3.00231150708571</v>
          </cell>
          <cell r="F56">
            <v>2.7257651280062301</v>
          </cell>
          <cell r="G56">
            <v>2.277201636329885</v>
          </cell>
          <cell r="H56">
            <v>1.6440091771805851</v>
          </cell>
          <cell r="I56">
            <v>0.35669873144383901</v>
          </cell>
          <cell r="J56">
            <v>0.22293908473331317</v>
          </cell>
          <cell r="K56">
            <v>0.11581574776359603</v>
          </cell>
          <cell r="L56">
            <v>7.3069962646546083E-2</v>
          </cell>
          <cell r="M56">
            <v>2.6980960069514223E-2</v>
          </cell>
        </row>
        <row r="57">
          <cell r="B57">
            <v>7.1743314740154309</v>
          </cell>
          <cell r="C57">
            <v>6.5876383776695837</v>
          </cell>
          <cell r="D57">
            <v>6.5145776201976062</v>
          </cell>
          <cell r="E57">
            <v>6.1022782455961533</v>
          </cell>
          <cell r="F57">
            <v>4.5052419100420016</v>
          </cell>
          <cell r="G57">
            <v>3.6829902770810605</v>
          </cell>
          <cell r="H57">
            <v>2.67812686574824</v>
          </cell>
          <cell r="I57">
            <v>0.791846307531613</v>
          </cell>
          <cell r="J57">
            <v>0.35099082232503037</v>
          </cell>
          <cell r="K57">
            <v>0.20629055337051</v>
          </cell>
          <cell r="L57">
            <v>0.20236918424808864</v>
          </cell>
          <cell r="M57">
            <v>0.11601331512430979</v>
          </cell>
        </row>
        <row r="58">
          <cell r="B58">
            <v>14.551876995970645</v>
          </cell>
          <cell r="C58">
            <v>13.860459470745564</v>
          </cell>
          <cell r="D58">
            <v>12.906298000333427</v>
          </cell>
          <cell r="E58">
            <v>8.3856243413585361</v>
          </cell>
          <cell r="F58">
            <v>4.4651079983157134</v>
          </cell>
          <cell r="G58">
            <v>2.7944728049471275</v>
          </cell>
          <cell r="H58">
            <v>1.4574731517204202</v>
          </cell>
          <cell r="I58">
            <v>2.045668579638503E-2</v>
          </cell>
          <cell r="J58">
            <v>1.699627209340809E-2</v>
          </cell>
          <cell r="K58">
            <v>1.5295085191587161E-2</v>
          </cell>
          <cell r="L58">
            <v>1.3948089325857194E-2</v>
          </cell>
          <cell r="M58">
            <v>1.1949929607650275E-2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-1.1325524217791019</v>
          </cell>
          <cell r="H59">
            <v>-2.2369145776378714</v>
          </cell>
          <cell r="I59">
            <v>-2.4085313113667883</v>
          </cell>
          <cell r="J59">
            <v>-2.4096162530196437</v>
          </cell>
          <cell r="K59">
            <v>-2.4104736258217403</v>
          </cell>
          <cell r="L59">
            <v>-2.4104368925389545</v>
          </cell>
          <cell r="M59">
            <v>-2.410606591905359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-0.70674309553001124</v>
          </cell>
          <cell r="H60">
            <v>-2.9016765643692852</v>
          </cell>
          <cell r="I60">
            <v>-3.0295365834727281</v>
          </cell>
          <cell r="J60">
            <v>-3.0219159261346902</v>
          </cell>
          <cell r="K60">
            <v>-3.0237854403780373</v>
          </cell>
          <cell r="L60">
            <v>-3.026770302399187</v>
          </cell>
          <cell r="M60">
            <v>-3.0295797417921233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-0.32071919712689517</v>
          </cell>
          <cell r="J61">
            <v>-0.69690800062799729</v>
          </cell>
          <cell r="K61">
            <v>-0.81206322024900435</v>
          </cell>
          <cell r="L61">
            <v>-0.89454315099955573</v>
          </cell>
          <cell r="M61">
            <v>-1.0188688853346892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-2.0569495139569061E-5</v>
          </cell>
          <cell r="H62">
            <v>-2.9445509046515057E-5</v>
          </cell>
          <cell r="I62">
            <v>-0.50921780773397374</v>
          </cell>
          <cell r="J62">
            <v>-0.70005729792901561</v>
          </cell>
          <cell r="K62">
            <v>-0.60440886701262864</v>
          </cell>
          <cell r="L62">
            <v>-0.69338184036378403</v>
          </cell>
          <cell r="M62">
            <v>-0.69324911834398462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-1.9786500818185115E-6</v>
          </cell>
          <cell r="H63">
            <v>-3.4077135257032587E-6</v>
          </cell>
          <cell r="I63">
            <v>-0.37957709038858645</v>
          </cell>
          <cell r="J63">
            <v>-0.53941551844899049</v>
          </cell>
          <cell r="K63">
            <v>-1.658242731364522</v>
          </cell>
          <cell r="L63">
            <v>-2.2690576244655074</v>
          </cell>
          <cell r="M63">
            <v>-2.8408564747255354</v>
          </cell>
        </row>
        <row r="77">
          <cell r="B77">
            <v>0.83333351660283794</v>
          </cell>
          <cell r="C77">
            <v>0.27320263602762518</v>
          </cell>
        </row>
        <row r="78">
          <cell r="B78">
            <v>1.7229536256322429E-2</v>
          </cell>
          <cell r="C78">
            <v>1.7363423406403736E-2</v>
          </cell>
        </row>
        <row r="79">
          <cell r="B79">
            <v>0.9887479490475255</v>
          </cell>
          <cell r="C79">
            <v>4.8480495992759689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300.18595638338644</v>
      </c>
      <c r="G2" s="3">
        <f t="shared" ref="G2:K2" si="0">G3+G8+G11+G12+G16+G17+G18+G19</f>
        <v>293.91254661177055</v>
      </c>
      <c r="H2" s="3">
        <f t="shared" si="0"/>
        <v>331.23329772669717</v>
      </c>
      <c r="I2" s="3">
        <f t="shared" si="0"/>
        <v>377.94932403030475</v>
      </c>
      <c r="J2" s="3">
        <f t="shared" si="0"/>
        <v>417.18351815194535</v>
      </c>
      <c r="K2" s="3">
        <f t="shared" si="0"/>
        <v>430.45825526223359</v>
      </c>
      <c r="L2" s="3">
        <f t="shared" ref="L2:O2" si="1">L3+L8+L11+L12+L16+L17+L18+L19</f>
        <v>452.88977664919094</v>
      </c>
      <c r="M2" s="3">
        <f t="shared" si="1"/>
        <v>499.52214353704375</v>
      </c>
      <c r="N2" s="3">
        <f t="shared" si="1"/>
        <v>505.83279575999717</v>
      </c>
      <c r="O2" s="3">
        <f t="shared" si="1"/>
        <v>510.10595746070618</v>
      </c>
      <c r="P2" s="3">
        <f>P3+P8+P11+P12+P16+P17+P18+P19</f>
        <v>513.38999899244141</v>
      </c>
      <c r="Q2" s="3">
        <f>Q3+Q8+Q11+Q12+Q16+Q17+Q18+Q19</f>
        <v>520.63753096949711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44.972428752165179</v>
      </c>
      <c r="G3" s="1">
        <f t="shared" ref="G3:K3" si="4">SUM(G4:G7)</f>
        <v>48.19046772974486</v>
      </c>
      <c r="H3" s="1">
        <f t="shared" si="4"/>
        <v>48.190467978776823</v>
      </c>
      <c r="I3" s="1">
        <f t="shared" si="4"/>
        <v>48.190468160346768</v>
      </c>
      <c r="J3" s="1">
        <f t="shared" si="4"/>
        <v>48.190471157631748</v>
      </c>
      <c r="K3" s="1">
        <f t="shared" si="4"/>
        <v>48.190475490384628</v>
      </c>
      <c r="L3" s="1">
        <f t="shared" ref="L3:O3" si="5">SUM(L4:L7)</f>
        <v>48.955816931219971</v>
      </c>
      <c r="M3" s="1">
        <f t="shared" si="5"/>
        <v>62.702711855977</v>
      </c>
      <c r="N3" s="1">
        <f t="shared" si="5"/>
        <v>62.76148021662609</v>
      </c>
      <c r="O3" s="1">
        <f t="shared" si="5"/>
        <v>62.820236824902011</v>
      </c>
      <c r="P3" s="1">
        <f>SUM(P4:P7)</f>
        <v>62.879014640084115</v>
      </c>
      <c r="Q3" s="1">
        <f>SUM(Q4:Q7)</f>
        <v>62.879030406528848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11.111876686952369</v>
      </c>
      <c r="G4" s="1" cm="1">
        <f t="array" ref="G4">SUMPRODUCT(("RNWWOD1"=[1]OUT_PrimaryEnergyCons!$A$1:$A$1000)*1,[1]OUT_PrimaryEnergyCons!E$1:E$1000)</f>
        <v>11.952883183534205</v>
      </c>
      <c r="H4" s="1" cm="1">
        <f t="array" ref="H4">SUMPRODUCT(("RNWWOD1"=[1]OUT_PrimaryEnergyCons!$A$1:$A$1000)*1,[1]OUT_PrimaryEnergyCons!F$1:F$1000)</f>
        <v>13.214393264958543</v>
      </c>
      <c r="I4" s="1" cm="1">
        <f t="array" ref="I4">SUMPRODUCT(("RNWWOD1"=[1]OUT_PrimaryEnergyCons!$A$1:$A$1000)*1,[1]OUT_PrimaryEnergyCons!G$1:G$1000)</f>
        <v>15.31691039505559</v>
      </c>
      <c r="J4" s="1" cm="1">
        <f t="array" ref="J4">SUMPRODUCT(("RNWWOD1"=[1]OUT_PrimaryEnergyCons!$A$1:$A$1000)*1,[1]OUT_PrimaryEnergyCons!H$1:H$1000)</f>
        <v>15.849139832858663</v>
      </c>
      <c r="K4" s="1" cm="1">
        <f t="array" ref="K4">SUMPRODUCT(("RNWWOD1"=[1]OUT_PrimaryEnergyCons!$A$1:$A$1000)*1,[1]OUT_PrimaryEnergyCons!I$1:I$1000)</f>
        <v>16.266396968834684</v>
      </c>
      <c r="L4" s="1" cm="1">
        <f t="array" ref="L4">SUMPRODUCT(("RNWWOD1"=[1]OUT_PrimaryEnergyCons!$A$1:$A$1000)*1,[1]OUT_PrimaryEnergyCons!J$1:J$1000)</f>
        <v>16.611695862764101</v>
      </c>
      <c r="M4" s="1" cm="1">
        <f t="array" ref="M4">SUMPRODUCT(("RNWWOD1"=[1]OUT_PrimaryEnergyCons!$A$1:$A$1000)*1,[1]OUT_PrimaryEnergyCons!K$1:K$1000)</f>
        <v>16.956994612011854</v>
      </c>
      <c r="N4" s="1" cm="1">
        <f t="array" ref="N4">SUMPRODUCT(("RNWWOD1"=[1]OUT_PrimaryEnergyCons!$A$1:$A$1000)*1,[1]OUT_PrimaryEnergyCons!L$1:L$1000)</f>
        <v>17.015762198218937</v>
      </c>
      <c r="O4" s="1" cm="1">
        <f t="array" ref="O4">SUMPRODUCT(("RNWWOD1"=[1]OUT_PrimaryEnergyCons!$A$1:$A$1000)*1,[1]OUT_PrimaryEnergyCons!M$1:M$1000)</f>
        <v>17.074529144955612</v>
      </c>
      <c r="P4" s="1" cm="1">
        <f t="array" ref="P4">SUMPRODUCT(("RNWWOD1"=[1]OUT_PrimaryEnergyCons!$A$1:$A$1000)*1,[1]OUT_PrimaryEnergyCons!N$1:N$1000)</f>
        <v>17.133296917237619</v>
      </c>
      <c r="Q4" s="1" cm="1">
        <f t="array" ref="Q4">SUMPRODUCT(("RNWWOD1"=[1]OUT_PrimaryEnergyCons!$A$1:$A$1000)*1,[1]OUT_PrimaryEnergyCons!O$1:O$1000)</f>
        <v>17.192064075801195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7.5116697124540943</v>
      </c>
      <c r="G5" s="1" cm="1">
        <f t="array" ref="G5">SUMPRODUCT(("RNWWOD2"=[1]OUT_PrimaryEnergyCons!$A$1:$A$1000)*1,[1]OUT_PrimaryEnergyCons!E$1:E$1000)</f>
        <v>7.5431409241741747</v>
      </c>
      <c r="H5" s="1" cm="1">
        <f t="array" ref="H5">SUMPRODUCT(("RNWWOD2"=[1]OUT_PrimaryEnergyCons!$A$1:$A$1000)*1,[1]OUT_PrimaryEnergyCons!F$1:F$1000)</f>
        <v>7.5903480717912863</v>
      </c>
      <c r="I5" s="1" cm="1">
        <f t="array" ref="I5">SUMPRODUCT(("RNWWOD2"=[1]OUT_PrimaryEnergyCons!$A$1:$A$1000)*1,[1]OUT_PrimaryEnergyCons!G$1:G$1000)</f>
        <v>7.6690269871013257</v>
      </c>
      <c r="J5" s="1" cm="1">
        <f t="array" ref="J5">SUMPRODUCT(("RNWWOD2"=[1]OUT_PrimaryEnergyCons!$A$1:$A$1000)*1,[1]OUT_PrimaryEnergyCons!H$1:H$1000)</f>
        <v>7.669026868483682</v>
      </c>
      <c r="K5" s="1" cm="1">
        <f t="array" ref="K5">SUMPRODUCT(("RNWWOD2"=[1]OUT_PrimaryEnergyCons!$A$1:$A$1000)*1,[1]OUT_PrimaryEnergyCons!I$1:I$1000)</f>
        <v>7.6690270852565758</v>
      </c>
      <c r="L5" s="1" cm="1">
        <f t="array" ref="L5">SUMPRODUCT(("RNWWOD2"=[1]OUT_PrimaryEnergyCons!$A$1:$A$1000)*1,[1]OUT_PrimaryEnergyCons!J$1:J$1000)</f>
        <v>7.6690268326235378</v>
      </c>
      <c r="M5" s="1" cm="1">
        <f t="array" ref="M5">SUMPRODUCT(("RNWWOD2"=[1]OUT_PrimaryEnergyCons!$A$1:$A$1000)*1,[1]OUT_PrimaryEnergyCons!K$1:K$1000)</f>
        <v>7.6690272464758857</v>
      </c>
      <c r="N5" s="1" cm="1">
        <f t="array" ref="N5">SUMPRODUCT(("RNWWOD2"=[1]OUT_PrimaryEnergyCons!$A$1:$A$1000)*1,[1]OUT_PrimaryEnergyCons!L$1:L$1000)</f>
        <v>7.6690273183873172</v>
      </c>
      <c r="O5" s="1" cm="1">
        <f t="array" ref="O5">SUMPRODUCT(("RNWWOD2"=[1]OUT_PrimaryEnergyCons!$A$1:$A$1000)*1,[1]OUT_PrimaryEnergyCons!M$1:M$1000)</f>
        <v>7.6690269137129592</v>
      </c>
      <c r="P5" s="1" cm="1">
        <f t="array" ref="P5">SUMPRODUCT(("RNWWOD2"=[1]OUT_PrimaryEnergyCons!$A$1:$A$1000)*1,[1]OUT_PrimaryEnergyCons!N$1:N$1000)</f>
        <v>7.6690272594086384</v>
      </c>
      <c r="Q5" s="1" cm="1">
        <f t="array" ref="Q5">SUMPRODUCT(("RNWWOD2"=[1]OUT_PrimaryEnergyCons!$A$1:$A$1000)*1,[1]OUT_PrimaryEnergyCons!O$1:O$1000)</f>
        <v>7.6690269747926321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3.1682434873250158</v>
      </c>
      <c r="G6" s="1" cm="1">
        <f t="array" ref="G6">SUMPRODUCT(("RNWWOD3"=[1]OUT_PrimaryEnergyCons!$A$1:$A$1000)*1,[1]OUT_PrimaryEnergyCons!E$1:E$1000)</f>
        <v>3.4956714929705539</v>
      </c>
      <c r="H6" s="1" cm="1">
        <f t="array" ref="H6">SUMPRODUCT(("RNWWOD3"=[1]OUT_PrimaryEnergyCons!$A$1:$A$1000)*1,[1]OUT_PrimaryEnergyCons!F$1:F$1000)</f>
        <v>3.9868142550479746</v>
      </c>
      <c r="I6" s="1" cm="1">
        <f t="array" ref="I6">SUMPRODUCT(("RNWWOD3"=[1]OUT_PrimaryEnergyCons!$A$1:$A$1000)*1,[1]OUT_PrimaryEnergyCons!G$1:G$1000)</f>
        <v>4.8053861208048101</v>
      </c>
      <c r="J6" s="1" cm="1">
        <f t="array" ref="J6">SUMPRODUCT(("RNWWOD3"=[1]OUT_PrimaryEnergyCons!$A$1:$A$1000)*1,[1]OUT_PrimaryEnergyCons!H$1:H$1000)</f>
        <v>4.8053856832011776</v>
      </c>
      <c r="K6" s="1" cm="1">
        <f t="array" ref="K6">SUMPRODUCT(("RNWWOD3"=[1]OUT_PrimaryEnergyCons!$A$1:$A$1000)*1,[1]OUT_PrimaryEnergyCons!I$1:I$1000)</f>
        <v>4.805385900387523</v>
      </c>
      <c r="L6" s="1" cm="1">
        <f t="array" ref="L6">SUMPRODUCT(("RNWWOD3"=[1]OUT_PrimaryEnergyCons!$A$1:$A$1000)*1,[1]OUT_PrimaryEnergyCons!J$1:J$1000)</f>
        <v>4.8053860704134559</v>
      </c>
      <c r="M6" s="1" cm="1">
        <f t="array" ref="M6">SUMPRODUCT(("RNWWOD3"=[1]OUT_PrimaryEnergyCons!$A$1:$A$1000)*1,[1]OUT_PrimaryEnergyCons!K$1:K$1000)</f>
        <v>4.8053865510829832</v>
      </c>
      <c r="N6" s="1" cm="1">
        <f t="array" ref="N6">SUMPRODUCT(("RNWWOD3"=[1]OUT_PrimaryEnergyCons!$A$1:$A$1000)*1,[1]OUT_PrimaryEnergyCons!L$1:L$1000)</f>
        <v>4.8053863350713435</v>
      </c>
      <c r="O6" s="1" cm="1">
        <f t="array" ref="O6">SUMPRODUCT(("RNWWOD3"=[1]OUT_PrimaryEnergyCons!$A$1:$A$1000)*1,[1]OUT_PrimaryEnergyCons!M$1:M$1000)</f>
        <v>4.8053861494310368</v>
      </c>
      <c r="P6" s="1" cm="1">
        <f t="array" ref="P6">SUMPRODUCT(("RNWWOD3"=[1]OUT_PrimaryEnergyCons!$A$1:$A$1000)*1,[1]OUT_PrimaryEnergyCons!N$1:N$1000)</f>
        <v>4.8053862275278387</v>
      </c>
      <c r="Q6" s="1" cm="1">
        <f t="array" ref="Q6">SUMPRODUCT(("RNWWOD3"=[1]OUT_PrimaryEnergyCons!$A$1:$A$1000)*1,[1]OUT_PrimaryEnergyCons!O$1:O$1000)</f>
        <v>4.8053860842087124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23.1806388654337</v>
      </c>
      <c r="G7" s="1" cm="1">
        <f t="array" ref="G7">SUMPRODUCT(("RNWWOD4"=[1]OUT_PrimaryEnergyCons!$A$1:$A$1000)*1+("RNWWOD5"=[1]OUT_PrimaryEnergyCons!$A$1:$A$1000)*1,[1]OUT_PrimaryEnergyCons!E$1:E$1000)</f>
        <v>25.198772129065926</v>
      </c>
      <c r="H7" s="1" cm="1">
        <f t="array" ref="H7">SUMPRODUCT(("RNWWOD4"=[1]OUT_PrimaryEnergyCons!$A$1:$A$1000)*1+("RNWWOD5"=[1]OUT_PrimaryEnergyCons!$A$1:$A$1000)*1,[1]OUT_PrimaryEnergyCons!F$1:F$1000)</f>
        <v>23.398912386979024</v>
      </c>
      <c r="I7" s="1" cm="1">
        <f t="array" ref="I7">SUMPRODUCT(("RNWWOD4"=[1]OUT_PrimaryEnergyCons!$A$1:$A$1000)*1+("RNWWOD5"=[1]OUT_PrimaryEnergyCons!$A$1:$A$1000)*1,[1]OUT_PrimaryEnergyCons!G$1:G$1000)</f>
        <v>20.399144657385044</v>
      </c>
      <c r="J7" s="1" cm="1">
        <f t="array" ref="J7">SUMPRODUCT(("RNWWOD4"=[1]OUT_PrimaryEnergyCons!$A$1:$A$1000)*1+("RNWWOD5"=[1]OUT_PrimaryEnergyCons!$A$1:$A$1000)*1,[1]OUT_PrimaryEnergyCons!H$1:H$1000)</f>
        <v>19.866918773088223</v>
      </c>
      <c r="K7" s="1" cm="1">
        <f t="array" ref="K7">SUMPRODUCT(("RNWWOD4"=[1]OUT_PrimaryEnergyCons!$A$1:$A$1000)*1+("RNWWOD5"=[1]OUT_PrimaryEnergyCons!$A$1:$A$1000)*1,[1]OUT_PrimaryEnergyCons!I$1:I$1000)</f>
        <v>19.449665535905847</v>
      </c>
      <c r="L7" s="1" cm="1">
        <f t="array" ref="L7">SUMPRODUCT(("RNWWOD4"=[1]OUT_PrimaryEnergyCons!$A$1:$A$1000)*1+("RNWWOD5"=[1]OUT_PrimaryEnergyCons!$A$1:$A$1000)*1,[1]OUT_PrimaryEnergyCons!J$1:J$1000)</f>
        <v>19.869708165418878</v>
      </c>
      <c r="M7" s="1" cm="1">
        <f t="array" ref="M7">SUMPRODUCT(("RNWWOD4"=[1]OUT_PrimaryEnergyCons!$A$1:$A$1000)*1+("RNWWOD5"=[1]OUT_PrimaryEnergyCons!$A$1:$A$1000)*1,[1]OUT_PrimaryEnergyCons!K$1:K$1000)</f>
        <v>33.271303446406279</v>
      </c>
      <c r="N7" s="1" cm="1">
        <f t="array" ref="N7">SUMPRODUCT(("RNWWOD4"=[1]OUT_PrimaryEnergyCons!$A$1:$A$1000)*1+("RNWWOD5"=[1]OUT_PrimaryEnergyCons!$A$1:$A$1000)*1,[1]OUT_PrimaryEnergyCons!L$1:L$1000)</f>
        <v>33.271304364948492</v>
      </c>
      <c r="O7" s="1" cm="1">
        <f t="array" ref="O7">SUMPRODUCT(("RNWWOD4"=[1]OUT_PrimaryEnergyCons!$A$1:$A$1000)*1+("RNWWOD5"=[1]OUT_PrimaryEnergyCons!$A$1:$A$1000)*1,[1]OUT_PrimaryEnergyCons!M$1:M$1000)</f>
        <v>33.271294616802408</v>
      </c>
      <c r="P7" s="1" cm="1">
        <f t="array" ref="P7">SUMPRODUCT(("RNWWOD4"=[1]OUT_PrimaryEnergyCons!$A$1:$A$1000)*1+("RNWWOD5"=[1]OUT_PrimaryEnergyCons!$A$1:$A$1000)*1,[1]OUT_PrimaryEnergyCons!N$1:N$1000)</f>
        <v>33.271304235910016</v>
      </c>
      <c r="Q7" s="1" cm="1">
        <f t="array" ref="Q7">SUMPRODUCT(("RNWWOD4"=[1]OUT_PrimaryEnergyCons!$A$1:$A$1000)*1+("RNWWOD5"=[1]OUT_PrimaryEnergyCons!$A$1:$A$1000)*1,[1]OUT_PrimaryEnergyCons!O$1:O$1000)</f>
        <v>33.212553271726307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70.031495333401736</v>
      </c>
      <c r="G8" s="1">
        <f t="shared" ref="G8:K8" si="9">SUM(G9:G10)</f>
        <v>70.696976860274901</v>
      </c>
      <c r="H8" s="1">
        <f t="shared" si="9"/>
        <v>70.304059399844661</v>
      </c>
      <c r="I8" s="1">
        <f t="shared" si="9"/>
        <v>71.062175259053078</v>
      </c>
      <c r="J8" s="1">
        <f t="shared" si="9"/>
        <v>70.959816605513367</v>
      </c>
      <c r="K8" s="1">
        <f t="shared" si="9"/>
        <v>71.426135125828978</v>
      </c>
      <c r="L8" s="1">
        <f t="shared" ref="L8:O8" si="10">SUM(L9:L10)</f>
        <v>75.245233085005736</v>
      </c>
      <c r="M8" s="1">
        <f t="shared" si="10"/>
        <v>77.50367060871929</v>
      </c>
      <c r="N8" s="1">
        <f t="shared" si="10"/>
        <v>78.298965462283576</v>
      </c>
      <c r="O8" s="1">
        <f t="shared" si="10"/>
        <v>78.586016743253111</v>
      </c>
      <c r="P8" s="1">
        <f>SUM(P9:P10)</f>
        <v>78.873029935494245</v>
      </c>
      <c r="Q8" s="1">
        <f>SUM(Q9:Q10)</f>
        <v>79.127573552266114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35.931062985580667</v>
      </c>
      <c r="G9" s="1" cm="1">
        <f t="array" ref="G9">SUMPRODUCT(("RNNWWST1"=[1]OUT_PrimaryEnergyCons!$A$1:$A$1000)*1,[1]OUT_PrimaryEnergyCons!E$1:E$1000)</f>
        <v>35.882383321581585</v>
      </c>
      <c r="H9" s="1" cm="1">
        <f t="array" ref="H9">SUMPRODUCT(("RNNWWST1"=[1]OUT_PrimaryEnergyCons!$A$1:$A$1000)*1,[1]OUT_PrimaryEnergyCons!F$1:F$1000)</f>
        <v>35.489464133216373</v>
      </c>
      <c r="I9" s="1" cm="1">
        <f t="array" ref="I9">SUMPRODUCT(("RNNWWST1"=[1]OUT_PrimaryEnergyCons!$A$1:$A$1000)*1,[1]OUT_PrimaryEnergyCons!G$1:G$1000)</f>
        <v>35.039964246774126</v>
      </c>
      <c r="J9" s="1" cm="1">
        <f t="array" ref="J9">SUMPRODUCT(("RNNWWST1"=[1]OUT_PrimaryEnergyCons!$A$1:$A$1000)*1,[1]OUT_PrimaryEnergyCons!H$1:H$1000)</f>
        <v>34.937583898148056</v>
      </c>
      <c r="K9" s="1" cm="1">
        <f t="array" ref="K9">SUMPRODUCT(("RNNWWST1"=[1]OUT_PrimaryEnergyCons!$A$1:$A$1000)*1,[1]OUT_PrimaryEnergyCons!I$1:I$1000)</f>
        <v>35.403639091805836</v>
      </c>
      <c r="L9" s="1" cm="1">
        <f t="array" ref="L9">SUMPRODUCT(("RNNWWST1"=[1]OUT_PrimaryEnergyCons!$A$1:$A$1000)*1,[1]OUT_PrimaryEnergyCons!J$1:J$1000)</f>
        <v>35.381314195598769</v>
      </c>
      <c r="M9" s="1" cm="1">
        <f t="array" ref="M9">SUMPRODUCT(("RNNWWST1"=[1]OUT_PrimaryEnergyCons!$A$1:$A$1000)*1,[1]OUT_PrimaryEnergyCons!K$1:K$1000)</f>
        <v>35.603178255878291</v>
      </c>
      <c r="N9" s="1" cm="1">
        <f t="array" ref="N9">SUMPRODUCT(("RNNWWST1"=[1]OUT_PrimaryEnergyCons!$A$1:$A$1000)*1,[1]OUT_PrimaryEnergyCons!L$1:L$1000)</f>
        <v>35.603176078161326</v>
      </c>
      <c r="O9" s="1" cm="1">
        <f t="array" ref="O9">SUMPRODUCT(("RNNWWST1"=[1]OUT_PrimaryEnergyCons!$A$1:$A$1000)*1,[1]OUT_PrimaryEnergyCons!M$1:M$1000)</f>
        <v>35.603177338673895</v>
      </c>
      <c r="P9" s="1" cm="1">
        <f t="array" ref="P9">SUMPRODUCT(("RNNWWST1"=[1]OUT_PrimaryEnergyCons!$A$1:$A$1000)*1,[1]OUT_PrimaryEnergyCons!N$1:N$1000)</f>
        <v>35.603176499448132</v>
      </c>
      <c r="Q9" s="1" cm="1">
        <f t="array" ref="Q9">SUMPRODUCT(("RNNWWST1"=[1]OUT_PrimaryEnergyCons!$A$1:$A$1000)*1,[1]OUT_PrimaryEnergyCons!O$1:O$1000)</f>
        <v>35.603178356574276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34.100432347821069</v>
      </c>
      <c r="G10" s="1" cm="1">
        <f t="array" ref="G10">SUMPRODUCT(("RNWWST1"=[1]OUT_PrimaryEnergyCons!$A$1:$A$1000)*1,[1]OUT_PrimaryEnergyCons!E$1:E$1000)</f>
        <v>34.814593538693309</v>
      </c>
      <c r="H10" s="1" cm="1">
        <f t="array" ref="H10">SUMPRODUCT(("RNWWST1"=[1]OUT_PrimaryEnergyCons!$A$1:$A$1000)*1,[1]OUT_PrimaryEnergyCons!F$1:F$1000)</f>
        <v>34.814595266628288</v>
      </c>
      <c r="I10" s="1" cm="1">
        <f t="array" ref="I10">SUMPRODUCT(("RNWWST1"=[1]OUT_PrimaryEnergyCons!$A$1:$A$1000)*1,[1]OUT_PrimaryEnergyCons!G$1:G$1000)</f>
        <v>36.022211012278959</v>
      </c>
      <c r="J10" s="1" cm="1">
        <f t="array" ref="J10">SUMPRODUCT(("RNWWST1"=[1]OUT_PrimaryEnergyCons!$A$1:$A$1000)*1,[1]OUT_PrimaryEnergyCons!H$1:H$1000)</f>
        <v>36.022232707365312</v>
      </c>
      <c r="K10" s="1" cm="1">
        <f t="array" ref="K10">SUMPRODUCT(("RNWWST1"=[1]OUT_PrimaryEnergyCons!$A$1:$A$1000)*1,[1]OUT_PrimaryEnergyCons!I$1:I$1000)</f>
        <v>36.022496034023142</v>
      </c>
      <c r="L10" s="1" cm="1">
        <f t="array" ref="L10">SUMPRODUCT(("RNWWST1"=[1]OUT_PrimaryEnergyCons!$A$1:$A$1000)*1,[1]OUT_PrimaryEnergyCons!J$1:J$1000)</f>
        <v>39.86391888940696</v>
      </c>
      <c r="M10" s="1" cm="1">
        <f t="array" ref="M10">SUMPRODUCT(("RNWWST1"=[1]OUT_PrimaryEnergyCons!$A$1:$A$1000)*1,[1]OUT_PrimaryEnergyCons!K$1:K$1000)</f>
        <v>41.900492352840999</v>
      </c>
      <c r="N10" s="1" cm="1">
        <f t="array" ref="N10">SUMPRODUCT(("RNWWST1"=[1]OUT_PrimaryEnergyCons!$A$1:$A$1000)*1,[1]OUT_PrimaryEnergyCons!L$1:L$1000)</f>
        <v>42.695789384122257</v>
      </c>
      <c r="O10" s="1" cm="1">
        <f t="array" ref="O10">SUMPRODUCT(("RNWWST1"=[1]OUT_PrimaryEnergyCons!$A$1:$A$1000)*1,[1]OUT_PrimaryEnergyCons!M$1:M$1000)</f>
        <v>42.982839404579217</v>
      </c>
      <c r="P10" s="1" cm="1">
        <f t="array" ref="P10">SUMPRODUCT(("RNWWST1"=[1]OUT_PrimaryEnergyCons!$A$1:$A$1000)*1,[1]OUT_PrimaryEnergyCons!N$1:N$1000)</f>
        <v>43.269853436046112</v>
      </c>
      <c r="Q10" s="1" cm="1">
        <f t="array" ref="Q10">SUMPRODUCT(("RNWWST1"=[1]OUT_PrimaryEnergyCons!$A$1:$A$1000)*1,[1]OUT_PrimaryEnergyCons!O$1:O$1000)</f>
        <v>43.524395195691845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3.7980809941163787</v>
      </c>
      <c r="G11" s="1" cm="1">
        <f t="array" ref="G11">SUMPRODUCT(("mnr"=[1]OUT_PrimaryEnergyCons!$C$1:$C$1000)*1,[1]OUT_PrimaryEnergyCons!E$1:E$1000)</f>
        <v>10.13831382579234</v>
      </c>
      <c r="H11" s="1" cm="1">
        <f t="array" ref="H11">SUMPRODUCT(("mnr"=[1]OUT_PrimaryEnergyCons!$C$1:$C$1000)*1,[1]OUT_PrimaryEnergyCons!F$1:F$1000)</f>
        <v>12.540328344685186</v>
      </c>
      <c r="I11" s="1" cm="1">
        <f t="array" ref="I11">SUMPRODUCT(("mnr"=[1]OUT_PrimaryEnergyCons!$C$1:$C$1000)*1,[1]OUT_PrimaryEnergyCons!G$1:G$1000)</f>
        <v>12.540425971386968</v>
      </c>
      <c r="J11" s="1" cm="1">
        <f t="array" ref="J11">SUMPRODUCT(("mnr"=[1]OUT_PrimaryEnergyCons!$C$1:$C$1000)*1,[1]OUT_PrimaryEnergyCons!H$1:H$1000)</f>
        <v>12.540426716231387</v>
      </c>
      <c r="K11" s="1" cm="1">
        <f t="array" ref="K11">SUMPRODUCT(("mnr"=[1]OUT_PrimaryEnergyCons!$C$1:$C$1000)*1,[1]OUT_PrimaryEnergyCons!I$1:I$1000)</f>
        <v>12.542855212489625</v>
      </c>
      <c r="L11" s="1" cm="1">
        <f t="array" ref="L11">SUMPRODUCT(("mnr"=[1]OUT_PrimaryEnergyCons!$C$1:$C$1000)*1,[1]OUT_PrimaryEnergyCons!J$1:J$1000)</f>
        <v>12.544551992784802</v>
      </c>
      <c r="M11" s="1" cm="1">
        <f t="array" ref="M11">SUMPRODUCT(("mnr"=[1]OUT_PrimaryEnergyCons!$C$1:$C$1000)*1,[1]OUT_PrimaryEnergyCons!K$1:K$1000)</f>
        <v>18.811460755593668</v>
      </c>
      <c r="N11" s="1" cm="1">
        <f t="array" ref="N11">SUMPRODUCT(("mnr"=[1]OUT_PrimaryEnergyCons!$C$1:$C$1000)*1,[1]OUT_PrimaryEnergyCons!L$1:L$1000)</f>
        <v>18.811463041604476</v>
      </c>
      <c r="O11" s="1" cm="1">
        <f t="array" ref="O11">SUMPRODUCT(("mnr"=[1]OUT_PrimaryEnergyCons!$C$1:$C$1000)*1,[1]OUT_PrimaryEnergyCons!M$1:M$1000)</f>
        <v>18.811533878498047</v>
      </c>
      <c r="P11" s="1" cm="1">
        <f t="array" ref="P11">SUMPRODUCT(("mnr"=[1]OUT_PrimaryEnergyCons!$C$1:$C$1000)*1,[1]OUT_PrimaryEnergyCons!N$1:N$1000)</f>
        <v>18.811541732581915</v>
      </c>
      <c r="Q11" s="1" cm="1">
        <f t="array" ref="Q11">SUMPRODUCT(("mnr"=[1]OUT_PrimaryEnergyCons!$C$1:$C$1000)*1,[1]OUT_PrimaryEnergyCons!O$1:O$1000)</f>
        <v>18.812037864958558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149.4304817740142</v>
      </c>
      <c r="G12" s="1">
        <f t="shared" ref="G12:K12" si="11">SUM(G13:G15)</f>
        <v>125.60478009134515</v>
      </c>
      <c r="H12" s="1">
        <f t="shared" si="11"/>
        <v>140.86577239729533</v>
      </c>
      <c r="I12" s="1">
        <f t="shared" si="11"/>
        <v>151.12877136848707</v>
      </c>
      <c r="J12" s="1">
        <f t="shared" si="11"/>
        <v>151.55235363126235</v>
      </c>
      <c r="K12" s="1">
        <f t="shared" si="11"/>
        <v>151.61315354100662</v>
      </c>
      <c r="L12" s="1">
        <f t="shared" ref="L12:O12" si="12">SUM(L13:L15)</f>
        <v>151.70659824898897</v>
      </c>
      <c r="M12" s="1">
        <f t="shared" si="12"/>
        <v>153.52123318287778</v>
      </c>
      <c r="N12" s="1">
        <f t="shared" si="12"/>
        <v>152.51623871787757</v>
      </c>
      <c r="O12" s="1">
        <f t="shared" si="12"/>
        <v>152.71620072419813</v>
      </c>
      <c r="P12" s="1">
        <f>SUM(P13:P15)</f>
        <v>153.59897277258216</v>
      </c>
      <c r="Q12" s="1">
        <f>SUM(Q13:Q15)</f>
        <v>154.68205491484679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66.745680058725839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49.798799632544643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68.759543746199654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70.433369154031212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71.581917357674442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72.6663627003811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73.751623294715159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74.836043181596978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74.836043941547715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74.836048947307049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74.836049004635171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74.836046894285602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66.632400530215136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55.763999963470731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65.550193435068593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64.714700449224253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63.735261755671004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62.65081828051909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61.565558966797418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60.481140562776197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60.481139752787094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60.481135504395539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60.481135516722418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60.481141066463053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16.052401185073212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20.041980495329778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6.5560352160270972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15.980701765231604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16.235174517916906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16.295972560106449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16.389415987476394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18.204049438504605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17.199055023542762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17.39901627249554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18.281788251224548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19.364866954098147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12.556449399672337</v>
      </c>
      <c r="G16" s="1" cm="1">
        <f t="array" ref="G16">SUMPRODUCT(ISNUMBER(SEARCH("SOL",[1]OUT_PrimaryEnergyCons!$C$1:$C$1000))*1,[1]OUT_PrimaryEnergyCons!E$1:E$1000)</f>
        <v>16.522147114981276</v>
      </c>
      <c r="H16" s="1" cm="1">
        <f t="array" ref="H16">SUMPRODUCT(ISNUMBER(SEARCH("SOL",[1]OUT_PrimaryEnergyCons!$C$1:$C$1000))*1,[1]OUT_PrimaryEnergyCons!F$1:F$1000)</f>
        <v>32.461641434762122</v>
      </c>
      <c r="I16" s="1" cm="1">
        <f t="array" ref="I16">SUMPRODUCT(ISNUMBER(SEARCH("SOL",[1]OUT_PrimaryEnergyCons!$C$1:$C$1000))*1,[1]OUT_PrimaryEnergyCons!G$1:G$1000)</f>
        <v>58.124009833136583</v>
      </c>
      <c r="J16" s="1" cm="1">
        <f t="array" ref="J16">SUMPRODUCT(ISNUMBER(SEARCH("SOL",[1]OUT_PrimaryEnergyCons!$C$1:$C$1000))*1,[1]OUT_PrimaryEnergyCons!H$1:H$1000)</f>
        <v>77.193809135724678</v>
      </c>
      <c r="K16" s="1" cm="1">
        <f t="array" ref="K16">SUMPRODUCT(ISNUMBER(SEARCH("SOL",[1]OUT_PrimaryEnergyCons!$C$1:$C$1000))*1,[1]OUT_PrimaryEnergyCons!I$1:I$1000)</f>
        <v>83.132642442121778</v>
      </c>
      <c r="L16" s="1" cm="1">
        <f t="array" ref="L16">SUMPRODUCT(ISNUMBER(SEARCH("SOL",[1]OUT_PrimaryEnergyCons!$C$1:$C$1000))*1,[1]OUT_PrimaryEnergyCons!J$1:J$1000)</f>
        <v>89.653304894774365</v>
      </c>
      <c r="M16" s="1" cm="1">
        <f t="array" ref="M16">SUMPRODUCT(ISNUMBER(SEARCH("SOL",[1]OUT_PrimaryEnergyCons!$C$1:$C$1000))*1,[1]OUT_PrimaryEnergyCons!K$1:K$1000)</f>
        <v>97.292902775202535</v>
      </c>
      <c r="N16" s="1" cm="1">
        <f t="array" ref="N16">SUMPRODUCT(ISNUMBER(SEARCH("SOL",[1]OUT_PrimaryEnergyCons!$C$1:$C$1000))*1,[1]OUT_PrimaryEnergyCons!L$1:L$1000)</f>
        <v>100.62621029708673</v>
      </c>
      <c r="O16" s="1" cm="1">
        <f t="array" ref="O16">SUMPRODUCT(ISNUMBER(SEARCH("SOL",[1]OUT_PrimaryEnergyCons!$C$1:$C$1000))*1,[1]OUT_PrimaryEnergyCons!M$1:M$1000)</f>
        <v>103.14923851157978</v>
      </c>
      <c r="P16" s="1" cm="1">
        <f t="array" ref="P16">SUMPRODUCT(ISNUMBER(SEARCH("SOL",[1]OUT_PrimaryEnergyCons!$C$1:$C$1000))*1,[1]OUT_PrimaryEnergyCons!N$1:N$1000)</f>
        <v>104.83829324705403</v>
      </c>
      <c r="Q16" s="1" cm="1">
        <f t="array" ref="Q16">SUMPRODUCT(ISNUMBER(SEARCH("SOL",[1]OUT_PrimaryEnergyCons!$C$1:$C$1000))*1,[1]OUT_PrimaryEnergyCons!O$1:O$1000)</f>
        <v>108.57455946090369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0.52400409926952085</v>
      </c>
      <c r="G17" s="1" cm="1">
        <f t="array" ref="G17">SUMPRODUCT(ISNUMBER(SEARCH("wnd",[1]OUT_PrimaryEnergyCons!$C$1:$C$1000))*1,[1]OUT_PrimaryEnergyCons!E$1:E$1000)</f>
        <v>0.54529245077121069</v>
      </c>
      <c r="H17" s="1" cm="1">
        <f t="array" ref="H17">SUMPRODUCT(ISNUMBER(SEARCH("wnd",[1]OUT_PrimaryEnergyCons!$C$1:$C$1000))*1,[1]OUT_PrimaryEnergyCons!F$1:F$1000)</f>
        <v>0.50316506724409571</v>
      </c>
      <c r="I17" s="1" cm="1">
        <f t="array" ref="I17">SUMPRODUCT(ISNUMBER(SEARCH("wnd",[1]OUT_PrimaryEnergyCons!$C$1:$C$1000))*1,[1]OUT_PrimaryEnergyCons!G$1:G$1000)</f>
        <v>0.84944029291004408</v>
      </c>
      <c r="J17" s="1" cm="1">
        <f t="array" ref="J17">SUMPRODUCT(ISNUMBER(SEARCH("wnd",[1]OUT_PrimaryEnergyCons!$C$1:$C$1000))*1,[1]OUT_PrimaryEnergyCons!H$1:H$1000)</f>
        <v>0.88437981810104105</v>
      </c>
      <c r="K17" s="1" cm="1">
        <f t="array" ref="K17">SUMPRODUCT(ISNUMBER(SEARCH("wnd",[1]OUT_PrimaryEnergyCons!$C$1:$C$1000))*1,[1]OUT_PrimaryEnergyCons!I$1:I$1000)</f>
        <v>0.88440129057038597</v>
      </c>
      <c r="L17" s="1" cm="1">
        <f t="array" ref="L17">SUMPRODUCT(ISNUMBER(SEARCH("wnd",[1]OUT_PrimaryEnergyCons!$C$1:$C$1000))*1,[1]OUT_PrimaryEnergyCons!J$1:J$1000)</f>
        <v>0.98190991044279607</v>
      </c>
      <c r="M17" s="1" cm="1">
        <f t="array" ref="M17">SUMPRODUCT(ISNUMBER(SEARCH("wnd",[1]OUT_PrimaryEnergyCons!$C$1:$C$1000))*1,[1]OUT_PrimaryEnergyCons!K$1:K$1000)</f>
        <v>0.98193874187264762</v>
      </c>
      <c r="N17" s="1" cm="1">
        <f t="array" ref="N17">SUMPRODUCT(ISNUMBER(SEARCH("wnd",[1]OUT_PrimaryEnergyCons!$C$1:$C$1000))*1,[1]OUT_PrimaryEnergyCons!L$1:L$1000)</f>
        <v>0.98193767977678648</v>
      </c>
      <c r="O17" s="1" cm="1">
        <f t="array" ref="O17">SUMPRODUCT(ISNUMBER(SEARCH("wnd",[1]OUT_PrimaryEnergyCons!$C$1:$C$1000))*1,[1]OUT_PrimaryEnergyCons!M$1:M$1000)</f>
        <v>0.98194146468611954</v>
      </c>
      <c r="P17" s="1" cm="1">
        <f t="array" ref="P17">SUMPRODUCT(ISNUMBER(SEARCH("wnd",[1]OUT_PrimaryEnergyCons!$C$1:$C$1000))*1,[1]OUT_PrimaryEnergyCons!N$1:N$1000)</f>
        <v>0.9819426040003616</v>
      </c>
      <c r="Q17" s="1" cm="1">
        <f t="array" ref="Q17">SUMPRODUCT(ISNUMBER(SEARCH("wnd",[1]OUT_PrimaryEnergyCons!$C$1:$C$1000))*1,[1]OUT_PrimaryEnergyCons!O$1:O$1000)</f>
        <v>0.98195271548974616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18.873016030747117</v>
      </c>
      <c r="G18" s="1">
        <f>[1]Overview!C$9-G19</f>
        <v>22.214568538860782</v>
      </c>
      <c r="H18" s="1">
        <f>[1]Overview!D$9-H19</f>
        <v>26.367863104088993</v>
      </c>
      <c r="I18" s="1">
        <f>[1]Overview!E$9-I19</f>
        <v>36.054033144984196</v>
      </c>
      <c r="J18" s="1">
        <f>[1]Overview!F$9-J19</f>
        <v>55.862261087480775</v>
      </c>
      <c r="K18" s="1">
        <f>[1]Overview!G$9-K19</f>
        <v>62.668463825893696</v>
      </c>
      <c r="L18" s="1">
        <f>[1]Overview!H$9-L19</f>
        <v>73.770573516826573</v>
      </c>
      <c r="M18" s="1">
        <f>[1]Overview!I$9-M19</f>
        <v>88.674816965849914</v>
      </c>
      <c r="N18" s="1">
        <f>[1]Overview!J$9-N19</f>
        <v>91.836500344741964</v>
      </c>
      <c r="O18" s="1">
        <f>[1]Overview!K$9-O19</f>
        <v>93.040789313588959</v>
      </c>
      <c r="P18" s="1">
        <f>[1]Overview!L$9-P19</f>
        <v>93.407204060644588</v>
      </c>
      <c r="Q18" s="1">
        <f>[1]Overview!M$9-Q19</f>
        <v>95.580322054503341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1.2833393785846418E-4</v>
      </c>
      <c r="L19" s="1">
        <f>+[1]Overview!H$28</f>
        <v>3.178806914767833E-2</v>
      </c>
      <c r="M19" s="1">
        <f>+[1]Overview!I$28</f>
        <v>3.3408650950942871E-2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779.39954100576222</v>
      </c>
      <c r="G20" s="3">
        <f t="shared" si="13"/>
        <v>702.42258442441243</v>
      </c>
      <c r="H20" s="3">
        <f t="shared" si="13"/>
        <v>657.92374652543583</v>
      </c>
      <c r="I20" s="3">
        <f t="shared" si="13"/>
        <v>570.43995863635746</v>
      </c>
      <c r="J20" s="3">
        <f t="shared" si="13"/>
        <v>458.95915965939656</v>
      </c>
      <c r="K20" s="3">
        <f t="shared" si="13"/>
        <v>365.02341468666282</v>
      </c>
      <c r="L20" s="3">
        <f t="shared" ref="L20:O20" si="14">SUM(L21:L22,L41,L50:L51,L56)</f>
        <v>284.26751133808409</v>
      </c>
      <c r="M20" s="3">
        <f t="shared" si="14"/>
        <v>357.02009107235995</v>
      </c>
      <c r="N20" s="3">
        <f t="shared" si="14"/>
        <v>346.86377530495207</v>
      </c>
      <c r="O20" s="3">
        <f t="shared" si="14"/>
        <v>351.29663586920668</v>
      </c>
      <c r="P20" s="3">
        <f>SUM(P21:P22,P41,P50:P51,P56)</f>
        <v>355.24168856122549</v>
      </c>
      <c r="Q20" s="3">
        <f>SUM(Q21:Q22,Q41,Q50:Q51,Q56)</f>
        <v>351.74489456010917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3.6600022116351432</v>
      </c>
      <c r="G21" s="1" cm="1">
        <f t="array" ref="G21">SUMPRODUCT(("COA"=[1]OUT_PrimaryEnergyCons!$C$4:$C$10000)*1,[1]OUT_PrimaryEnergyCons!E$4:E$10000)</f>
        <v>3.5647169698523538</v>
      </c>
      <c r="H21" s="1" cm="1">
        <f t="array" ref="H21">SUMPRODUCT(("COA"=[1]OUT_PrimaryEnergyCons!$C$4:$C$10000)*1,[1]OUT_PrimaryEnergyCons!F$4:F$10000)</f>
        <v>0.30982378793926296</v>
      </c>
      <c r="I21" s="1" cm="1">
        <f t="array" ref="I21">SUMPRODUCT(("COA"=[1]OUT_PrimaryEnergyCons!$C$4:$C$10000)*1,[1]OUT_PrimaryEnergyCons!G$4:G$10000)</f>
        <v>5.4570704004918336E-4</v>
      </c>
      <c r="J21" s="1" cm="1">
        <f t="array" ref="J21">SUMPRODUCT(("COA"=[1]OUT_PrimaryEnergyCons!$C$4:$C$10000)*1,[1]OUT_PrimaryEnergyCons!H$4:H$10000)</f>
        <v>2.4056592133937384E-4</v>
      </c>
      <c r="K21" s="1" cm="1">
        <f t="array" ref="K21">SUMPRODUCT(("COA"=[1]OUT_PrimaryEnergyCons!$C$4:$C$10000)*1,[1]OUT_PrimaryEnergyCons!I$4:I$10000)</f>
        <v>4.4877285959406819E-4</v>
      </c>
      <c r="L21" s="1" cm="1">
        <f t="array" ref="L21">SUMPRODUCT(("COA"=[1]OUT_PrimaryEnergyCons!$C$4:$C$10000)*1,[1]OUT_PrimaryEnergyCons!J$4:J$10000)</f>
        <v>3.0544674452875664E-4</v>
      </c>
      <c r="M21" s="1" cm="1">
        <f t="array" ref="M21">SUMPRODUCT(("COA"=[1]OUT_PrimaryEnergyCons!$C$4:$C$10000)*1,[1]OUT_PrimaryEnergyCons!K$4:K$10000)</f>
        <v>1.6523490701011756E-4</v>
      </c>
      <c r="N21" s="1" cm="1">
        <f t="array" ref="N21">SUMPRODUCT(("COA"=[1]OUT_PrimaryEnergyCons!$C$4:$C$10000)*1,[1]OUT_PrimaryEnergyCons!L$4:L$10000)</f>
        <v>1.4946446470022901E-4</v>
      </c>
      <c r="O21" s="1" cm="1">
        <f t="array" ref="O21">SUMPRODUCT(("COA"=[1]OUT_PrimaryEnergyCons!$C$4:$C$10000)*1,[1]OUT_PrimaryEnergyCons!M$4:M$10000)</f>
        <v>1.5720536488797088E-4</v>
      </c>
      <c r="P21" s="1" cm="1">
        <f t="array" ref="P21">SUMPRODUCT(("COA"=[1]OUT_PrimaryEnergyCons!$C$4:$C$10000)*1,[1]OUT_PrimaryEnergyCons!N$4:N$10000)</f>
        <v>1.6407040159257595E-4</v>
      </c>
      <c r="Q21" s="1" cm="1">
        <f t="array" ref="Q21">SUMPRODUCT(("COA"=[1]OUT_PrimaryEnergyCons!$C$4:$C$10000)*1,[1]OUT_PrimaryEnergyCons!O$4:O$10000)</f>
        <v>7.6292597156592438E-5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310.6437929947848</v>
      </c>
      <c r="G22" s="1">
        <f t="shared" ref="G22:K22" si="15">G23+G29</f>
        <v>286.95500215525999</v>
      </c>
      <c r="H22" s="1">
        <f t="shared" si="15"/>
        <v>270.521600425266</v>
      </c>
      <c r="I22" s="1">
        <f t="shared" si="15"/>
        <v>194.11041090198825</v>
      </c>
      <c r="J22" s="1">
        <f t="shared" si="15"/>
        <v>125.78759711784159</v>
      </c>
      <c r="K22" s="1">
        <f t="shared" si="15"/>
        <v>103.99880166537989</v>
      </c>
      <c r="L22" s="1">
        <f t="shared" ref="L22:O22" si="16">L23+L29</f>
        <v>106.13322756462944</v>
      </c>
      <c r="M22" s="1">
        <f t="shared" si="16"/>
        <v>107.40327150358991</v>
      </c>
      <c r="N22" s="1">
        <f t="shared" si="16"/>
        <v>103.57504407781974</v>
      </c>
      <c r="O22" s="1">
        <f t="shared" si="16"/>
        <v>103.30528116848811</v>
      </c>
      <c r="P22" s="1">
        <f>P23+P29</f>
        <v>104.16844520125817</v>
      </c>
      <c r="Q22" s="1">
        <f>Q23+Q29</f>
        <v>102.44897736931648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303.91424427594808</v>
      </c>
      <c r="G23" s="1">
        <f t="shared" ref="G23:K23" si="20">SUM(G24:G28)</f>
        <v>280.17837442494152</v>
      </c>
      <c r="H23" s="1">
        <f t="shared" si="20"/>
        <v>262.09702237231431</v>
      </c>
      <c r="I23" s="1">
        <f t="shared" si="20"/>
        <v>181.450185793342</v>
      </c>
      <c r="J23" s="1">
        <f t="shared" si="20"/>
        <v>101.47927236562899</v>
      </c>
      <c r="K23" s="1">
        <f t="shared" si="20"/>
        <v>60.203018469843798</v>
      </c>
      <c r="L23" s="1">
        <f t="shared" ref="L23:O23" si="21">SUM(L24:L28)</f>
        <v>30.112212048879009</v>
      </c>
      <c r="M23" s="1">
        <f t="shared" si="21"/>
        <v>0</v>
      </c>
      <c r="N23" s="1">
        <f t="shared" si="21"/>
        <v>0.11322559428025328</v>
      </c>
      <c r="O23" s="1">
        <f t="shared" si="21"/>
        <v>0.11416617416253193</v>
      </c>
      <c r="P23" s="1">
        <f>SUM(P24:P28)</f>
        <v>9.5966496389642233E-2</v>
      </c>
      <c r="Q23" s="1">
        <f>SUM(Q24:Q28)</f>
        <v>8.6003071699661149E-2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101.72743867100972</v>
      </c>
      <c r="G24" s="1" cm="1">
        <f t="array" ref="G24">SUMPRODUCT(("LFO"=[1]OUT_PrimaryEnergyCons!$C$4:$C$10000)*1,[1]OUT_PrimaryEnergyCons!E$4:E$10000)</f>
        <v>88.577502307904496</v>
      </c>
      <c r="H24" s="1" cm="1">
        <f t="array" ref="H24">SUMPRODUCT(("LFO"=[1]OUT_PrimaryEnergyCons!$C$4:$C$10000)*1,[1]OUT_PrimaryEnergyCons!F$4:F$10000)</f>
        <v>85.266178975558006</v>
      </c>
      <c r="I24" s="1" cm="1">
        <f t="array" ref="I24">SUMPRODUCT(("LFO"=[1]OUT_PrimaryEnergyCons!$C$4:$C$10000)*1,[1]OUT_PrimaryEnergyCons!G$4:G$10000)</f>
        <v>67.369007850733468</v>
      </c>
      <c r="J24" s="1" cm="1">
        <f t="array" ref="J24">SUMPRODUCT(("LFO"=[1]OUT_PrimaryEnergyCons!$C$4:$C$10000)*1,[1]OUT_PrimaryEnergyCons!H$4:H$10000)</f>
        <v>40.696422659848842</v>
      </c>
      <c r="K24" s="1" cm="1">
        <f t="array" ref="K24">SUMPRODUCT(("LFO"=[1]OUT_PrimaryEnergyCons!$C$4:$C$10000)*1,[1]OUT_PrimaryEnergyCons!I$4:I$10000)</f>
        <v>22.36544156996959</v>
      </c>
      <c r="L24" s="1" cm="1">
        <f t="array" ref="L24">SUMPRODUCT(("LFO"=[1]OUT_PrimaryEnergyCons!$C$4:$C$10000)*1,[1]OUT_PrimaryEnergyCons!J$4:J$10000)</f>
        <v>10.483765491206315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6.9475957236327171E-3</v>
      </c>
      <c r="O24" s="1" cm="1">
        <f t="array" ref="O24">SUMPRODUCT(("LFO"=[1]OUT_PrimaryEnergyCons!$C$4:$C$10000)*1,[1]OUT_PrimaryEnergyCons!M$4:M$10000)</f>
        <v>7.3770717873800785E-3</v>
      </c>
      <c r="P24" s="1" cm="1">
        <f t="array" ref="P24">SUMPRODUCT(("LFO"=[1]OUT_PrimaryEnergyCons!$C$4:$C$10000)*1,[1]OUT_PrimaryEnergyCons!N$4:N$10000)</f>
        <v>6.0881398921300029E-3</v>
      </c>
      <c r="Q24" s="1" cm="1">
        <f t="array" ref="Q24">SUMPRODUCT(("LFO"=[1]OUT_PrimaryEnergyCons!$C$4:$C$10000)*1,[1]OUT_PrimaryEnergyCons!O$4:O$10000)</f>
        <v>9.2156374010355386E-3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2.7763695086620785</v>
      </c>
      <c r="G25" s="1" cm="1">
        <f t="array" ref="G25">SUMPRODUCT(("HFO"=[1]OUT_PrimaryEnergyCons!$C$4:$C$10000)*1,[1]OUT_PrimaryEnergyCons!E$4:E$10000)</f>
        <v>2.4001311776989009</v>
      </c>
      <c r="H25" s="1" cm="1">
        <f t="array" ref="H25">SUMPRODUCT(("HFO"=[1]OUT_PrimaryEnergyCons!$C$4:$C$10000)*1,[1]OUT_PrimaryEnergyCons!F$4:F$10000)</f>
        <v>1.1220541769459927E-3</v>
      </c>
      <c r="I25" s="1" cm="1">
        <f t="array" ref="I25">SUMPRODUCT(("HFO"=[1]OUT_PrimaryEnergyCons!$C$4:$C$10000)*1,[1]OUT_PrimaryEnergyCons!G$4:G$10000)</f>
        <v>1.6999256353779111E-4</v>
      </c>
      <c r="J25" s="1" cm="1">
        <f t="array" ref="J25">SUMPRODUCT(("HFO"=[1]OUT_PrimaryEnergyCons!$C$4:$C$10000)*1,[1]OUT_PrimaryEnergyCons!H$4:H$10000)</f>
        <v>1.2365630582927665E-4</v>
      </c>
      <c r="K25" s="1" cm="1">
        <f t="array" ref="K25">SUMPRODUCT(("HFO"=[1]OUT_PrimaryEnergyCons!$C$4:$C$10000)*1,[1]OUT_PrimaryEnergyCons!I$4:I$10000)</f>
        <v>5.8358962389242766E-4</v>
      </c>
      <c r="L25" s="1" cm="1">
        <f t="array" ref="L25">SUMPRODUCT(("HFO"=[1]OUT_PrimaryEnergyCons!$C$4:$C$10000)*1,[1]OUT_PrimaryEnergyCons!J$4:J$10000)</f>
        <v>4.2462273285254703E-4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118.55107545824767</v>
      </c>
      <c r="G26" s="1" cm="1">
        <f t="array" ref="G26">SUMPRODUCT(("DSL"=[1]OUT_PrimaryEnergyCons!$C$4:$C$10000)*1,[1]OUT_PrimaryEnergyCons!E$4:E$10000)</f>
        <v>111.83942616018022</v>
      </c>
      <c r="H26" s="1" cm="1">
        <f t="array" ref="H26">SUMPRODUCT(("DSL"=[1]OUT_PrimaryEnergyCons!$C$4:$C$10000)*1,[1]OUT_PrimaryEnergyCons!F$4:F$10000)</f>
        <v>95.759264521407673</v>
      </c>
      <c r="I26" s="1" cm="1">
        <f t="array" ref="I26">SUMPRODUCT(("DSL"=[1]OUT_PrimaryEnergyCons!$C$4:$C$10000)*1,[1]OUT_PrimaryEnergyCons!G$4:G$10000)</f>
        <v>63.108048950839446</v>
      </c>
      <c r="J26" s="1" cm="1">
        <f t="array" ref="J26">SUMPRODUCT(("DSL"=[1]OUT_PrimaryEnergyCons!$C$4:$C$10000)*1,[1]OUT_PrimaryEnergyCons!H$4:H$10000)</f>
        <v>36.726515899871423</v>
      </c>
      <c r="K26" s="1" cm="1">
        <f t="array" ref="K26">SUMPRODUCT(("DSL"=[1]OUT_PrimaryEnergyCons!$C$4:$C$10000)*1,[1]OUT_PrimaryEnergyCons!I$4:I$10000)</f>
        <v>25.839437385908727</v>
      </c>
      <c r="L26" s="1" cm="1">
        <f t="array" ref="L26">SUMPRODUCT(("DSL"=[1]OUT_PrimaryEnergyCons!$C$4:$C$10000)*1,[1]OUT_PrimaryEnergyCons!J$4:J$10000)</f>
        <v>13.109369608661012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1.1032759707428138E-4</v>
      </c>
      <c r="O26" s="1" cm="1">
        <f t="array" ref="O26">SUMPRODUCT(("DSL"=[1]OUT_PrimaryEnergyCons!$C$4:$C$10000)*1,[1]OUT_PrimaryEnergyCons!M$4:M$10000)</f>
        <v>1.3711982114553197E-4</v>
      </c>
      <c r="P26" s="1" cm="1">
        <f t="array" ref="P26">SUMPRODUCT(("DSL"=[1]OUT_PrimaryEnergyCons!$C$4:$C$10000)*1,[1]OUT_PrimaryEnergyCons!N$4:N$10000)</f>
        <v>1.1404704171979677E-4</v>
      </c>
      <c r="Q26" s="1" cm="1">
        <f t="array" ref="Q26">SUMPRODUCT(("DSL"=[1]OUT_PrimaryEnergyCons!$C$4:$C$10000)*1,[1]OUT_PrimaryEnergyCons!O$4:O$10000)</f>
        <v>2.064680368204355E-4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79.750379363441056</v>
      </c>
      <c r="G27" s="1" cm="1">
        <f t="array" ref="G27">SUMPRODUCT(("GSL"=[1]OUT_PrimaryEnergyCons!$C$4:$C$10000)*1,[1]OUT_PrimaryEnergyCons!E$4:E$10000)</f>
        <v>75.956107301595594</v>
      </c>
      <c r="H27" s="1" cm="1">
        <f t="array" ref="H27">SUMPRODUCT(("GSL"=[1]OUT_PrimaryEnergyCons!$C$4:$C$10000)*1,[1]OUT_PrimaryEnergyCons!F$4:F$10000)</f>
        <v>79.221997873147103</v>
      </c>
      <c r="I27" s="1" cm="1">
        <f t="array" ref="I27">SUMPRODUCT(("GSL"=[1]OUT_PrimaryEnergyCons!$C$4:$C$10000)*1,[1]OUT_PrimaryEnergyCons!G$4:G$10000)</f>
        <v>48.411582602326099</v>
      </c>
      <c r="J27" s="1" cm="1">
        <f t="array" ref="J27">SUMPRODUCT(("GSL"=[1]OUT_PrimaryEnergyCons!$C$4:$C$10000)*1,[1]OUT_PrimaryEnergyCons!H$4:H$10000)</f>
        <v>21.686764982973056</v>
      </c>
      <c r="K27" s="1" cm="1">
        <f t="array" ref="K27">SUMPRODUCT(("GSL"=[1]OUT_PrimaryEnergyCons!$C$4:$C$10000)*1,[1]OUT_PrimaryEnergyCons!I$4:I$10000)</f>
        <v>9.8458740896090688</v>
      </c>
      <c r="L27" s="1" cm="1">
        <f t="array" ref="L27">SUMPRODUCT(("GSL"=[1]OUT_PrimaryEnergyCons!$C$4:$C$10000)*1,[1]OUT_PrimaryEnergyCons!J$4:J$10000)</f>
        <v>4.5854499667694517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0.10606867030085931</v>
      </c>
      <c r="O27" s="1" cm="1">
        <f t="array" ref="O27">SUMPRODUCT(("GSL"=[1]OUT_PrimaryEnergyCons!$C$4:$C$10000)*1,[1]OUT_PrimaryEnergyCons!M$4:M$10000)</f>
        <v>0.1065292128258104</v>
      </c>
      <c r="P27" s="1" cm="1">
        <f t="array" ref="P27">SUMPRODUCT(("GSL"=[1]OUT_PrimaryEnergyCons!$C$4:$C$10000)*1,[1]OUT_PrimaryEnergyCons!N$4:N$10000)</f>
        <v>8.9661593272352111E-2</v>
      </c>
      <c r="Q27" s="1" cm="1">
        <f t="array" ref="Q27">SUMPRODUCT(("GSL"=[1]OUT_PrimaryEnergyCons!$C$4:$C$10000)*1,[1]OUT_PrimaryEnergyCons!O$4:O$10000)</f>
        <v>7.6392140791451763E-2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1.1089812745874823</v>
      </c>
      <c r="G28" s="1" cm="1">
        <f t="array" ref="G28">SUMPRODUCT(("KER"=[1]OUT_PrimaryEnergyCons!$C$4:$C$10000)*1,[1]OUT_PrimaryEnergyCons!E$4:E$10000)</f>
        <v>1.4052074775623535</v>
      </c>
      <c r="H28" s="1" cm="1">
        <f t="array" ref="H28">SUMPRODUCT(("KER"=[1]OUT_PrimaryEnergyCons!$C$4:$C$10000)*1,[1]OUT_PrimaryEnergyCons!F$4:F$10000)</f>
        <v>1.8484589480245932</v>
      </c>
      <c r="I28" s="1" cm="1">
        <f t="array" ref="I28">SUMPRODUCT(("KER"=[1]OUT_PrimaryEnergyCons!$C$4:$C$10000)*1,[1]OUT_PrimaryEnergyCons!G$4:G$10000)</f>
        <v>2.5613763968794401</v>
      </c>
      <c r="J28" s="1" cm="1">
        <f t="array" ref="J28">SUMPRODUCT(("KER"=[1]OUT_PrimaryEnergyCons!$C$4:$C$10000)*1,[1]OUT_PrimaryEnergyCons!H$4:H$10000)</f>
        <v>2.3694451666298337</v>
      </c>
      <c r="K28" s="1" cm="1">
        <f t="array" ref="K28">SUMPRODUCT(("KER"=[1]OUT_PrimaryEnergyCons!$C$4:$C$10000)*1,[1]OUT_PrimaryEnergyCons!I$4:I$10000)</f>
        <v>2.1516818347325124</v>
      </c>
      <c r="L28" s="1" cm="1">
        <f t="array" ref="L28">SUMPRODUCT(("KER"=[1]OUT_PrimaryEnergyCons!$C$4:$C$10000)*1,[1]OUT_PrimaryEnergyCons!J$4:J$10000)</f>
        <v>1.9332023595093755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9.9000658686973421E-5</v>
      </c>
      <c r="O28" s="1" cm="1">
        <f t="array" ref="O28">SUMPRODUCT(("KER"=[1]OUT_PrimaryEnergyCons!$C$4:$C$10000)*1,[1]OUT_PrimaryEnergyCons!M$4:M$10000)</f>
        <v>1.2276972819592031E-4</v>
      </c>
      <c r="P28" s="1" cm="1">
        <f t="array" ref="P28">SUMPRODUCT(("KER"=[1]OUT_PrimaryEnergyCons!$C$4:$C$10000)*1,[1]OUT_PrimaryEnergyCons!N$4:N$10000)</f>
        <v>1.0271618344032128E-4</v>
      </c>
      <c r="Q28" s="1" cm="1">
        <f t="array" ref="Q28">SUMPRODUCT(("KER"=[1]OUT_PrimaryEnergyCons!$C$4:$C$10000)*1,[1]OUT_PrimaryEnergyCons!O$4:O$10000)</f>
        <v>1.8882547035341119E-4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6.7295487188367131</v>
      </c>
      <c r="G29" s="1">
        <f t="shared" ref="G29:K29" si="25">SUM(G30:G32)</f>
        <v>6.7766277303184692</v>
      </c>
      <c r="H29" s="1">
        <f t="shared" si="25"/>
        <v>8.4245780529516949</v>
      </c>
      <c r="I29" s="1">
        <f t="shared" si="25"/>
        <v>12.66022510864625</v>
      </c>
      <c r="J29" s="1">
        <f t="shared" si="25"/>
        <v>24.308324752212606</v>
      </c>
      <c r="K29" s="1">
        <f t="shared" si="25"/>
        <v>43.795783195536082</v>
      </c>
      <c r="L29" s="1">
        <f t="shared" ref="L29:O29" si="26">SUM(L30:L32)</f>
        <v>76.02101551575042</v>
      </c>
      <c r="M29" s="1">
        <f t="shared" si="26"/>
        <v>107.40327150358991</v>
      </c>
      <c r="N29" s="1">
        <f t="shared" si="26"/>
        <v>103.46181848353949</v>
      </c>
      <c r="O29" s="1">
        <f t="shared" si="26"/>
        <v>103.19111499432557</v>
      </c>
      <c r="P29" s="1">
        <f>SUM(P30:P32)</f>
        <v>104.07247870486853</v>
      </c>
      <c r="Q29" s="1">
        <f>SUM(Q30:Q32)</f>
        <v>102.36297429761682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2.2950000478525645</v>
      </c>
      <c r="G30" s="1" cm="1">
        <f t="array" ref="G30">SUMPRODUCT(ISNUMBER(SEARCH("IMPBDS",[1]OUT_SyntheticFuels!$C$4:$C$1000))*1,("Var_Fout"=[1]OUT_SyntheticFuels!$B$4:$B$1000)*1,[1]OUT_SyntheticFuels!F$4:F$1000)-G32</f>
        <v>2.3780052058878005</v>
      </c>
      <c r="H30" s="1" cm="1">
        <f t="array" ref="H30">SUMPRODUCT(ISNUMBER(SEARCH("IMPBDS",[1]OUT_SyntheticFuels!$C$4:$C$1000))*1,("Var_Fout"=[1]OUT_SyntheticFuels!$B$4:$B$1000)*1,[1]OUT_SyntheticFuels!G$4:G$1000)-H32</f>
        <v>4.0205304261853918</v>
      </c>
      <c r="I30" s="1" cm="1">
        <f t="array" ref="I30">SUMPRODUCT(ISNUMBER(SEARCH("IMPBDS",[1]OUT_SyntheticFuels!$C$4:$C$1000))*1,("Var_Fout"=[1]OUT_SyntheticFuels!$B$4:$B$1000)*1,[1]OUT_SyntheticFuels!H$4:H$1000)-I32</f>
        <v>4.5291791289202612</v>
      </c>
      <c r="J30" s="1" cm="1">
        <f t="array" ref="J30">SUMPRODUCT(ISNUMBER(SEARCH("IMPBDS",[1]OUT_SyntheticFuels!$C$4:$C$1000))*1,("Var_Fout"=[1]OUT_SyntheticFuels!$B$4:$B$1000)*1,[1]OUT_SyntheticFuels!I$4:I$1000)-J32</f>
        <v>4.366022402187248</v>
      </c>
      <c r="K30" s="1" cm="1">
        <f t="array" ref="K30">SUMPRODUCT(ISNUMBER(SEARCH("IMPBDS",[1]OUT_SyntheticFuels!$C$4:$C$1000))*1,("Var_Fout"=[1]OUT_SyntheticFuels!$B$4:$B$1000)*1,[1]OUT_SyntheticFuels!J$4:J$1000)-K32</f>
        <v>4.3648844651907055</v>
      </c>
      <c r="L30" s="1" cm="1">
        <f t="array" ref="L30">SUMPRODUCT(ISNUMBER(SEARCH("IMPBDS",[1]OUT_SyntheticFuels!$C$4:$C$1000))*1,("Var_Fout"=[1]OUT_SyntheticFuels!$B$4:$B$1000)*1,[1]OUT_SyntheticFuels!K$4:K$1000)-L32</f>
        <v>4.3653766771503086</v>
      </c>
      <c r="M30" s="1" cm="1">
        <f t="array" ref="M30">SUMPRODUCT(ISNUMBER(SEARCH("IMPBDS",[1]OUT_SyntheticFuels!$C$4:$C$1000))*1,("Var_Fout"=[1]OUT_SyntheticFuels!$B$4:$B$1000)*1,[1]OUT_SyntheticFuels!L$4:L$1000)-M32</f>
        <v>10.296773566479601</v>
      </c>
      <c r="N30" s="1" cm="1">
        <f t="array" ref="N30">SUMPRODUCT(ISNUMBER(SEARCH("IMPBDS",[1]OUT_SyntheticFuels!$C$4:$C$1000))*1,("Var_Fout"=[1]OUT_SyntheticFuels!$B$4:$B$1000)*1,[1]OUT_SyntheticFuels!M$4:M$1000)-N32</f>
        <v>6.7979024934613506</v>
      </c>
      <c r="O30" s="1" cm="1">
        <f t="array" ref="O30">SUMPRODUCT(ISNUMBER(SEARCH("IMPBDS",[1]OUT_SyntheticFuels!$C$4:$C$1000))*1,("Var_Fout"=[1]OUT_SyntheticFuels!$B$4:$B$1000)*1,[1]OUT_SyntheticFuels!N$4:N$1000)-O32</f>
        <v>5.7646780415438172</v>
      </c>
      <c r="P30" s="1" cm="1">
        <f t="array" ref="P30">SUMPRODUCT(ISNUMBER(SEARCH("IMPBDS",[1]OUT_SyntheticFuels!$C$4:$C$1000))*1,("Var_Fout"=[1]OUT_SyntheticFuels!$B$4:$B$1000)*1,[1]OUT_SyntheticFuels!O$4:O$1000)-P32</f>
        <v>5.1817713522214746</v>
      </c>
      <c r="Q30" s="1" cm="1">
        <f t="array" ref="Q30">SUMPRODUCT(ISNUMBER(SEARCH("IMPBDS",[1]OUT_SyntheticFuels!$C$4:$C$1000))*1,("Var_Fout"=[1]OUT_SyntheticFuels!$B$4:$B$1000)*1,[1]OUT_SyntheticFuels!P$4:P$1000)-Q32</f>
        <v>2.0501860669826897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4.4341501088865245</v>
      </c>
      <c r="G31" s="1" cm="1">
        <f t="array" ref="G31">SUMPRODUCT(ISNUMBER(SEARCH("IMPeth",[1]OUT_SyntheticFuels!$C$4:$C$1000))*1,("Var_Fout"=[1]OUT_SyntheticFuels!$B$4:$B$1000)*1,[1]OUT_SyntheticFuels!F$4:F$1000)</f>
        <v>4.3986150232189098</v>
      </c>
      <c r="H31" s="1" cm="1">
        <f t="array" ref="H31">SUMPRODUCT(ISNUMBER(SEARCH("IMPeth",[1]OUT_SyntheticFuels!$C$4:$C$1000))*1,("Var_Fout"=[1]OUT_SyntheticFuels!$B$4:$B$1000)*1,[1]OUT_SyntheticFuels!G$4:G$1000)</f>
        <v>4.4035545655409711</v>
      </c>
      <c r="I31" s="1" cm="1">
        <f t="array" ref="I31">SUMPRODUCT(ISNUMBER(SEARCH("IMPeth",[1]OUT_SyntheticFuels!$C$4:$C$1000))*1,("Var_Fout"=[1]OUT_SyntheticFuels!$B$4:$B$1000)*1,[1]OUT_SyntheticFuels!H$4:H$1000)</f>
        <v>2.8043683872571368</v>
      </c>
      <c r="J31" s="1" cm="1">
        <f t="array" ref="J31">SUMPRODUCT(ISNUMBER(SEARCH("IMPeth",[1]OUT_SyntheticFuels!$C$4:$C$1000))*1,("Var_Fout"=[1]OUT_SyntheticFuels!$B$4:$B$1000)*1,[1]OUT_SyntheticFuels!I$4:I$1000)</f>
        <v>1.4295807029149403</v>
      </c>
      <c r="K31" s="1" cm="1">
        <f t="array" ref="K31">SUMPRODUCT(ISNUMBER(SEARCH("IMPeth",[1]OUT_SyntheticFuels!$C$4:$C$1000))*1,("Var_Fout"=[1]OUT_SyntheticFuels!$B$4:$B$1000)*1,[1]OUT_SyntheticFuels!J$4:J$1000)</f>
        <v>0.58351207650704207</v>
      </c>
      <c r="L31" s="1" cm="1">
        <f t="array" ref="L31">SUMPRODUCT(ISNUMBER(SEARCH("IMPeth",[1]OUT_SyntheticFuels!$C$4:$C$1000))*1,("Var_Fout"=[1]OUT_SyntheticFuels!$B$4:$B$1000)*1,[1]OUT_SyntheticFuels!K$4:K$1000)</f>
        <v>2.9962999175790168</v>
      </c>
      <c r="M31" s="1" cm="1">
        <f t="array" ref="M31">SUMPRODUCT(ISNUMBER(SEARCH("IMPeth",[1]OUT_SyntheticFuels!$C$4:$C$1000))*1,("Var_Fout"=[1]OUT_SyntheticFuels!$B$4:$B$1000)*1,[1]OUT_SyntheticFuels!L$4:L$1000)</f>
        <v>1.5625575740792526</v>
      </c>
      <c r="N31" s="1" cm="1">
        <f t="array" ref="N31">SUMPRODUCT(ISNUMBER(SEARCH("IMPeth",[1]OUT_SyntheticFuels!$C$4:$C$1000))*1,("Var_Fout"=[1]OUT_SyntheticFuels!$B$4:$B$1000)*1,[1]OUT_SyntheticFuels!M$4:M$1000)</f>
        <v>1.3011709182666402</v>
      </c>
      <c r="O31" s="1" cm="1">
        <f t="array" ref="O31">SUMPRODUCT(ISNUMBER(SEARCH("IMPeth",[1]OUT_SyntheticFuels!$C$4:$C$1000))*1,("Var_Fout"=[1]OUT_SyntheticFuels!$B$4:$B$1000)*1,[1]OUT_SyntheticFuels!N$4:N$1000)</f>
        <v>1.1696392327222966</v>
      </c>
      <c r="P31" s="1" cm="1">
        <f t="array" ref="P31">SUMPRODUCT(ISNUMBER(SEARCH("IMPeth",[1]OUT_SyntheticFuels!$C$4:$C$1000))*1,("Var_Fout"=[1]OUT_SyntheticFuels!$B$4:$B$1000)*1,[1]OUT_SyntheticFuels!O$4:O$1000)</f>
        <v>1.0668064752406037</v>
      </c>
      <c r="Q31" s="1" cm="1">
        <f t="array" ref="Q31">SUMPRODUCT(ISNUMBER(SEARCH("IMPeth",[1]OUT_SyntheticFuels!$C$4:$C$1000))*1,("Var_Fout"=[1]OUT_SyntheticFuels!$B$4:$B$1000)*1,[1]OUT_SyntheticFuels!P$4:P$1000)</f>
        <v>0.90935916972320474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3.9856209762403303E-4</v>
      </c>
      <c r="G32" s="1">
        <f>SUM([1]Transport_Aviation_Intl!C$12,[1]Transport!C$28)</f>
        <v>7.5012117595722202E-6</v>
      </c>
      <c r="H32" s="1">
        <f>SUM([1]Transport_Aviation_Intl!D$12,[1]Transport!D$28)</f>
        <v>4.9306122533093104E-4</v>
      </c>
      <c r="I32" s="1">
        <f>SUM([1]Transport_Aviation_Intl!E$12,[1]Transport!E$28)</f>
        <v>5.3266775924688519</v>
      </c>
      <c r="J32" s="1">
        <f>SUM([1]Transport_Aviation_Intl!F$12,[1]Transport!F$28)</f>
        <v>18.512721647110418</v>
      </c>
      <c r="K32" s="1">
        <f>SUM([1]Transport_Aviation_Intl!G$12,[1]Transport!G$28)</f>
        <v>38.847386653838335</v>
      </c>
      <c r="L32" s="1">
        <f>SUM([1]Transport_Aviation_Intl!H$12,[1]Transport!H$28)</f>
        <v>68.659338921021089</v>
      </c>
      <c r="M32" s="1">
        <f>SUM([1]Transport_Aviation_Intl!I$12,[1]Transport!I$28)</f>
        <v>95.543940363031055</v>
      </c>
      <c r="N32" s="1">
        <f>SUM([1]Transport_Aviation_Intl!J$12,[1]Transport!J$28)</f>
        <v>95.362745071811503</v>
      </c>
      <c r="O32" s="1">
        <f>SUM([1]Transport_Aviation_Intl!K$12,[1]Transport!K$28)</f>
        <v>96.256797720059467</v>
      </c>
      <c r="P32" s="1">
        <f>SUM([1]Transport_Aviation_Intl!L$12,[1]Transport!L$28)</f>
        <v>97.823900877406444</v>
      </c>
      <c r="Q32" s="1">
        <f>SUM([1]Transport_Aviation_Intl!M$12,[1]Transport!M$28)</f>
        <v>99.403429060910923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6.7295487188367131</v>
      </c>
      <c r="G33" s="1">
        <f t="shared" si="27"/>
        <v>6.7766277303184692</v>
      </c>
      <c r="H33" s="1">
        <f t="shared" si="27"/>
        <v>8.4245780529516949</v>
      </c>
      <c r="I33" s="1">
        <f t="shared" si="27"/>
        <v>12.66022510864625</v>
      </c>
      <c r="J33" s="1">
        <f t="shared" si="27"/>
        <v>11.122280697571039</v>
      </c>
      <c r="K33" s="1">
        <f>SUM(K34:K36)</f>
        <v>23.461118188808165</v>
      </c>
      <c r="L33" s="1">
        <f t="shared" ref="L33:O33" si="28">SUM(L34:L36)</f>
        <v>46.209063248567659</v>
      </c>
      <c r="M33" s="1">
        <f t="shared" si="28"/>
        <v>74.751075624020601</v>
      </c>
      <c r="N33" s="1">
        <f t="shared" si="28"/>
        <v>103.46181848353949</v>
      </c>
      <c r="O33" s="1">
        <f t="shared" si="28"/>
        <v>102.47825763729716</v>
      </c>
      <c r="P33" s="1">
        <f>SUM(P34:P36)</f>
        <v>102.50537554752154</v>
      </c>
      <c r="Q33" s="1">
        <f>SUM(Q34:Q36)</f>
        <v>100.78344611411234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2.2950000478525645</v>
      </c>
      <c r="G34" s="1">
        <f t="shared" si="29"/>
        <v>2.3780052058878005</v>
      </c>
      <c r="H34" s="1">
        <f t="shared" si="29"/>
        <v>4.0205304261853918</v>
      </c>
      <c r="I34" s="1">
        <f t="shared" si="29"/>
        <v>4.5291791289202612</v>
      </c>
      <c r="J34" s="1">
        <f>IF(J30-MAX(F30:I30)&lt;0,J30,MAX(F30:I30))</f>
        <v>4.366022402187248</v>
      </c>
      <c r="K34" s="1">
        <f>IF(K30-MAX(F30:J30)&lt;0,K30,MAX(F30:J30))</f>
        <v>4.3648844651907055</v>
      </c>
      <c r="L34" s="1">
        <f t="shared" ref="L34:O34" si="30">IF(L30-MAX(G30:K30)&lt;0,L30,MAX(G30:K30))</f>
        <v>4.3653766771503086</v>
      </c>
      <c r="M34" s="1">
        <f t="shared" si="30"/>
        <v>4.5291791289202612</v>
      </c>
      <c r="N34" s="1">
        <f t="shared" si="30"/>
        <v>6.7979024934613506</v>
      </c>
      <c r="O34" s="1">
        <f t="shared" si="30"/>
        <v>5.7646780415438172</v>
      </c>
      <c r="P34" s="1">
        <f>IF(P30-MAX(K30:O30)&lt;0,P30,MAX(K30:O30))</f>
        <v>5.1817713522214746</v>
      </c>
      <c r="Q34" s="1">
        <f>IF(Q30-MAX(L30:P30)&lt;0,Q30,MAX(L30:P30))</f>
        <v>2.0501860669826897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4.4341501088865245</v>
      </c>
      <c r="G35" s="1">
        <f t="shared" si="29"/>
        <v>4.3986150232189098</v>
      </c>
      <c r="H35" s="1">
        <f t="shared" si="29"/>
        <v>4.4035545655409711</v>
      </c>
      <c r="I35" s="1">
        <f t="shared" si="29"/>
        <v>2.8043683872571368</v>
      </c>
      <c r="J35" s="1">
        <f>IF(J31-MAX(F31:I31)&lt;0,J31,MAX(F31:I31))</f>
        <v>1.4295807029149403</v>
      </c>
      <c r="K35" s="1">
        <f>IF(K31-MAX(F31:J31)&lt;0,K31,MAX(F31:J31))</f>
        <v>0.58351207650704207</v>
      </c>
      <c r="L35" s="1">
        <f t="shared" ref="L35:O35" si="31">IF(L31-MAX(G31:K31)&lt;0,L31,MAX(G31:K31))</f>
        <v>2.9962999175790168</v>
      </c>
      <c r="M35" s="1">
        <f t="shared" si="31"/>
        <v>1.5625575740792526</v>
      </c>
      <c r="N35" s="1">
        <f t="shared" si="31"/>
        <v>1.3011709182666402</v>
      </c>
      <c r="O35" s="1">
        <f t="shared" si="31"/>
        <v>1.1696392327222966</v>
      </c>
      <c r="P35" s="1">
        <f>IF(P31-MAX(K31:O31)&lt;0,P31,MAX(K31:O31))</f>
        <v>1.0668064752406037</v>
      </c>
      <c r="Q35" s="1">
        <f>IF(Q31-MAX(L31:P31)&lt;0,Q31,MAX(L31:P31))</f>
        <v>0.90935916972320474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3.9856209762403303E-4</v>
      </c>
      <c r="G36" s="1">
        <f>SUM([1]Transport!C$28,[1]Transport_Aviation_Intl!C$12)</f>
        <v>7.5012117595722202E-6</v>
      </c>
      <c r="H36" s="1">
        <f>SUM([1]Transport!D$28,[1]Transport_Aviation_Intl!D$12)</f>
        <v>4.9306122533093104E-4</v>
      </c>
      <c r="I36" s="1">
        <f>SUM([1]Transport!E$28,[1]Transport_Aviation_Intl!E$12)</f>
        <v>5.3266775924688519</v>
      </c>
      <c r="J36" s="1">
        <f>IF(J32-MAX(F32:I32)&lt;0,J32,MAX(F32:I32))</f>
        <v>5.3266775924688519</v>
      </c>
      <c r="K36" s="1">
        <f>IF(K32-MAX(G32:J32)&lt;0,K32,MAX(G32:J32))</f>
        <v>18.512721647110418</v>
      </c>
      <c r="L36" s="1">
        <f t="shared" ref="L36:O36" si="32">IF(L32-MAX(H32:K32)&lt;0,L32,MAX(H32:K32))</f>
        <v>38.847386653838335</v>
      </c>
      <c r="M36" s="1">
        <f t="shared" si="32"/>
        <v>68.659338921021089</v>
      </c>
      <c r="N36" s="1">
        <f t="shared" si="32"/>
        <v>95.362745071811503</v>
      </c>
      <c r="O36" s="1">
        <f t="shared" si="32"/>
        <v>95.543940363031055</v>
      </c>
      <c r="P36" s="1">
        <f>IF(P32-MAX(L32:O32)&lt;0,P32,MAX(L32:O32))</f>
        <v>96.256797720059467</v>
      </c>
      <c r="Q36" s="1">
        <f>IF(Q32-MAX(M32:P32)&lt;0,Q32,MAX(M32:P32))</f>
        <v>97.823900877406444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13.186044054641567</v>
      </c>
      <c r="K37" s="1">
        <f t="shared" si="33"/>
        <v>20.334665006727917</v>
      </c>
      <c r="L37" s="1">
        <f t="shared" ref="L37:O37" si="34">SUM(L38:L40)</f>
        <v>29.811952267182754</v>
      </c>
      <c r="M37" s="1">
        <f t="shared" si="34"/>
        <v>32.652195879569305</v>
      </c>
      <c r="N37" s="1">
        <f t="shared" si="34"/>
        <v>0</v>
      </c>
      <c r="O37" s="1">
        <f t="shared" si="34"/>
        <v>0.7128573570284118</v>
      </c>
      <c r="P37" s="1">
        <f>SUM(P38:P40)</f>
        <v>1.5671031573469776</v>
      </c>
      <c r="Q37" s="1">
        <f>SUM(Q38:Q40)</f>
        <v>1.579528183504479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5.7675944375593398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13.186044054641567</v>
      </c>
      <c r="K40" s="1">
        <f t="shared" si="35"/>
        <v>20.334665006727917</v>
      </c>
      <c r="L40" s="1">
        <f t="shared" ref="L40:O40" si="39">L32-L36</f>
        <v>29.811952267182754</v>
      </c>
      <c r="M40" s="1">
        <f t="shared" si="39"/>
        <v>26.884601442009966</v>
      </c>
      <c r="N40" s="1">
        <f t="shared" si="39"/>
        <v>0</v>
      </c>
      <c r="O40" s="1">
        <f t="shared" si="39"/>
        <v>0.7128573570284118</v>
      </c>
      <c r="P40" s="1">
        <f t="shared" si="37"/>
        <v>1.5671031573469776</v>
      </c>
      <c r="Q40" s="1">
        <f t="shared" si="37"/>
        <v>1.579528183504479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116.98756717911843</v>
      </c>
      <c r="G41" s="1">
        <f t="shared" ref="G41:K41" si="41">G42+G45</f>
        <v>107.23650042433977</v>
      </c>
      <c r="H41" s="1">
        <f t="shared" si="41"/>
        <v>112.45361344388552</v>
      </c>
      <c r="I41" s="1">
        <f t="shared" si="41"/>
        <v>109.56027219647339</v>
      </c>
      <c r="J41" s="1">
        <f t="shared" si="41"/>
        <v>97.725240685113889</v>
      </c>
      <c r="K41" s="1">
        <f t="shared" si="41"/>
        <v>100.03215118272082</v>
      </c>
      <c r="L41" s="1">
        <f t="shared" ref="L41:O41" si="42">L42+L45</f>
        <v>84.710462397003568</v>
      </c>
      <c r="M41" s="1">
        <f t="shared" si="42"/>
        <v>38.543978478503625</v>
      </c>
      <c r="N41" s="1">
        <f t="shared" si="42"/>
        <v>33.312105567763503</v>
      </c>
      <c r="O41" s="1">
        <f t="shared" si="42"/>
        <v>39.13295896104281</v>
      </c>
      <c r="P41" s="1">
        <f>P42+P45</f>
        <v>45.215425245016284</v>
      </c>
      <c r="Q41" s="1">
        <f>Q42+Q45</f>
        <v>45.800068359675336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116.98756717911843</v>
      </c>
      <c r="G42" s="1">
        <f t="shared" ref="G42:K42" si="43">G43+G44</f>
        <v>106.72000026745562</v>
      </c>
      <c r="H42" s="1">
        <f t="shared" si="43"/>
        <v>111.28647204960824</v>
      </c>
      <c r="I42" s="1">
        <f t="shared" si="43"/>
        <v>105.19332457425743</v>
      </c>
      <c r="J42" s="1">
        <f t="shared" si="43"/>
        <v>91.794742587186917</v>
      </c>
      <c r="K42" s="1">
        <f t="shared" si="43"/>
        <v>91.803898163252924</v>
      </c>
      <c r="L42" s="1">
        <f t="shared" ref="L42:O42" si="44">L43+L44</f>
        <v>73.106154770521997</v>
      </c>
      <c r="M42" s="1">
        <f t="shared" si="44"/>
        <v>21.979214240143822</v>
      </c>
      <c r="N42" s="1">
        <f t="shared" si="44"/>
        <v>9.4586175412599207</v>
      </c>
      <c r="O42" s="1">
        <f t="shared" si="44"/>
        <v>4.5715850220498151</v>
      </c>
      <c r="P42" s="1">
        <f>P43+P44</f>
        <v>2.8398458084660132</v>
      </c>
      <c r="Q42" s="1">
        <f>Q43+Q44</f>
        <v>5.4190590369314583E-3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116.98756717911843</v>
      </c>
      <c r="G43" s="1" cm="1">
        <f t="array" ref="G43">SUMPRODUCT(("NGA"=[1]OUT_PrimaryEnergyCons!$C$4:$C$10000)*1,[1]OUT_PrimaryEnergyCons!E$4:E$10000)</f>
        <v>106.72000026745562</v>
      </c>
      <c r="H43" s="1" cm="1">
        <f t="array" ref="H43">SUMPRODUCT(("NGA"=[1]OUT_PrimaryEnergyCons!$C$4:$C$10000)*1,[1]OUT_PrimaryEnergyCons!F$4:F$10000)</f>
        <v>111.28647204960824</v>
      </c>
      <c r="I43" s="1" cm="1">
        <f t="array" ref="I43">SUMPRODUCT(("NGA"=[1]OUT_PrimaryEnergyCons!$C$4:$C$10000)*1,[1]OUT_PrimaryEnergyCons!G$4:G$10000)</f>
        <v>105.19315876956256</v>
      </c>
      <c r="J43" s="1" cm="1">
        <f t="array" ref="J43">SUMPRODUCT(("NGA"=[1]OUT_PrimaryEnergyCons!$C$4:$C$10000)*1,[1]OUT_PrimaryEnergyCons!H$4:H$10000)</f>
        <v>91.794362509963591</v>
      </c>
      <c r="K43" s="1" cm="1">
        <f t="array" ref="K43">SUMPRODUCT(("NGA"=[1]OUT_PrimaryEnergyCons!$C$4:$C$10000)*1,[1]OUT_PrimaryEnergyCons!I$4:I$10000)</f>
        <v>91.803589071545289</v>
      </c>
      <c r="L43" s="1" cm="1">
        <f t="array" ref="L43">SUMPRODUCT(("NGA"=[1]OUT_PrimaryEnergyCons!$C$4:$C$10000)*1,[1]OUT_PrimaryEnergyCons!J$4:J$10000)</f>
        <v>73.105849245082069</v>
      </c>
      <c r="M43" s="1" cm="1">
        <f t="array" ref="M43">SUMPRODUCT(("NGA"=[1]OUT_PrimaryEnergyCons!$C$4:$C$10000)*1,[1]OUT_PrimaryEnergyCons!K$4:K$10000)</f>
        <v>21.978837843525582</v>
      </c>
      <c r="N43" s="1" cm="1">
        <f t="array" ref="N43">SUMPRODUCT(("NGA"=[1]OUT_PrimaryEnergyCons!$C$4:$C$10000)*1,[1]OUT_PrimaryEnergyCons!L$4:L$10000)</f>
        <v>9.4583247263384163</v>
      </c>
      <c r="O43" s="1" cm="1">
        <f t="array" ref="O43">SUMPRODUCT(("NGA"=[1]OUT_PrimaryEnergyCons!$C$4:$C$10000)*1,[1]OUT_PrimaryEnergyCons!M$4:M$10000)</f>
        <v>4.5697772524333216</v>
      </c>
      <c r="P43" s="1" cm="1">
        <f t="array" ref="P43">SUMPRODUCT(("NGA"=[1]OUT_PrimaryEnergyCons!$C$4:$C$10000)*1,[1]OUT_PrimaryEnergyCons!N$4:N$10000)</f>
        <v>2.8386064341448431</v>
      </c>
      <c r="Q43" s="1" cm="1">
        <f t="array" ref="Q43">SUMPRODUCT(("NGA"=[1]OUT_PrimaryEnergyCons!$C$4:$C$10000)*1,[1]OUT_PrimaryEnergyCons!O$4:O$10000)</f>
        <v>3.297111896742077E-3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1.6580469487749975E-4</v>
      </c>
      <c r="J44" s="1" cm="1">
        <f t="array" ref="J44">SUMPRODUCT(("LNGA"=[1]OUT_PrimaryEnergyCons!$C$4:$C$10000)*1,[1]OUT_PrimaryEnergyCons!H$4:H$10000)</f>
        <v>3.800772233192942E-4</v>
      </c>
      <c r="K44" s="1" cm="1">
        <f t="array" ref="K44">SUMPRODUCT(("LNGA"=[1]OUT_PrimaryEnergyCons!$C$4:$C$10000)*1,[1]OUT_PrimaryEnergyCons!I$4:I$10000)</f>
        <v>3.0909170764195973E-4</v>
      </c>
      <c r="L44" s="1" cm="1">
        <f t="array" ref="L44">SUMPRODUCT(("LNGA"=[1]OUT_PrimaryEnergyCons!$C$4:$C$10000)*1,[1]OUT_PrimaryEnergyCons!J$4:J$10000)</f>
        <v>3.0552543992334928E-4</v>
      </c>
      <c r="M44" s="1" cm="1">
        <f t="array" ref="M44">SUMPRODUCT(("LNGA"=[1]OUT_PrimaryEnergyCons!$C$4:$C$10000)*1,[1]OUT_PrimaryEnergyCons!K$4:K$10000)</f>
        <v>3.7639661823944931E-4</v>
      </c>
      <c r="N44" s="1" cm="1">
        <f t="array" ref="N44">SUMPRODUCT(("LNGA"=[1]OUT_PrimaryEnergyCons!$C$4:$C$10000)*1,[1]OUT_PrimaryEnergyCons!L$4:L$10000)</f>
        <v>2.9281492150495981E-4</v>
      </c>
      <c r="O44" s="1" cm="1">
        <f t="array" ref="O44">SUMPRODUCT(("LNGA"=[1]OUT_PrimaryEnergyCons!$C$4:$C$10000)*1,[1]OUT_PrimaryEnergyCons!M$4:M$10000)</f>
        <v>1.8077696164936789E-3</v>
      </c>
      <c r="P44" s="1" cm="1">
        <f t="array" ref="P44">SUMPRODUCT(("LNGA"=[1]OUT_PrimaryEnergyCons!$C$4:$C$10000)*1,[1]OUT_PrimaryEnergyCons!N$4:N$10000)</f>
        <v>1.239374321170206E-3</v>
      </c>
      <c r="Q44" s="1" cm="1">
        <f t="array" ref="Q44">SUMPRODUCT(("LNGA"=[1]OUT_PrimaryEnergyCons!$C$4:$C$10000)*1,[1]OUT_PrimaryEnergyCons!O$4:O$10000)</f>
        <v>2.1219471401893813E-3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0.51650015688415551</v>
      </c>
      <c r="H45" s="1" cm="1">
        <f t="array" ref="H45">SUMPRODUCT(("BIO"=[1]OUT_PrimaryEnergyCons!$C$4:$C$10000)*1+("LBIO"=[1]OUT_PrimaryEnergyCons!$C$4:$C$10000)*1,[1]OUT_PrimaryEnergyCons!F$4:F$10000)</f>
        <v>1.1671413942772808</v>
      </c>
      <c r="I45" s="1" cm="1">
        <f t="array" ref="I45">SUMPRODUCT(("BIO"=[1]OUT_PrimaryEnergyCons!$C$4:$C$10000)*1+("LBIO"=[1]OUT_PrimaryEnergyCons!$C$4:$C$10000)*1,[1]OUT_PrimaryEnergyCons!G$4:G$10000)</f>
        <v>4.3669476222159531</v>
      </c>
      <c r="J45" s="1" cm="1">
        <f t="array" ref="J45">SUMPRODUCT(("BIO"=[1]OUT_PrimaryEnergyCons!$C$4:$C$10000)*1+("LBIO"=[1]OUT_PrimaryEnergyCons!$C$4:$C$10000)*1,[1]OUT_PrimaryEnergyCons!H$4:H$10000)</f>
        <v>5.9304980979269724</v>
      </c>
      <c r="K45" s="1" cm="1">
        <f t="array" ref="K45">SUMPRODUCT(("BIO"=[1]OUT_PrimaryEnergyCons!$C$4:$C$10000)*1+("LBIO"=[1]OUT_PrimaryEnergyCons!$C$4:$C$10000)*1,[1]OUT_PrimaryEnergyCons!I$4:I$10000)</f>
        <v>8.2282530194678962</v>
      </c>
      <c r="L45" s="1" cm="1">
        <f t="array" ref="L45">SUMPRODUCT(("BIO"=[1]OUT_PrimaryEnergyCons!$C$4:$C$10000)*1+("LBIO"=[1]OUT_PrimaryEnergyCons!$C$4:$C$10000)*1,[1]OUT_PrimaryEnergyCons!J$4:J$10000)</f>
        <v>11.604307626481571</v>
      </c>
      <c r="M45" s="1" cm="1">
        <f t="array" ref="M45">SUMPRODUCT(("BIO"=[1]OUT_PrimaryEnergyCons!$C$4:$C$10000)*1+("LBIO"=[1]OUT_PrimaryEnergyCons!$C$4:$C$10000)*1,[1]OUT_PrimaryEnergyCons!K$4:K$10000)</f>
        <v>16.564764238359803</v>
      </c>
      <c r="N45" s="1" cm="1">
        <f t="array" ref="N45">SUMPRODUCT(("BIO"=[1]OUT_PrimaryEnergyCons!$C$4:$C$10000)*1+("LBIO"=[1]OUT_PrimaryEnergyCons!$C$4:$C$10000)*1,[1]OUT_PrimaryEnergyCons!L$4:L$10000)</f>
        <v>23.853488026503584</v>
      </c>
      <c r="O45" s="1" cm="1">
        <f t="array" ref="O45">SUMPRODUCT(("BIO"=[1]OUT_PrimaryEnergyCons!$C$4:$C$10000)*1+("LBIO"=[1]OUT_PrimaryEnergyCons!$C$4:$C$10000)*1,[1]OUT_PrimaryEnergyCons!M$4:M$10000)</f>
        <v>34.561373938992993</v>
      </c>
      <c r="P45" s="1" cm="1">
        <f t="array" ref="P45">SUMPRODUCT(("BIO"=[1]OUT_PrimaryEnergyCons!$C$4:$C$10000)*1+("LBIO"=[1]OUT_PrimaryEnergyCons!$C$4:$C$10000)*1,[1]OUT_PrimaryEnergyCons!N$4:N$10000)</f>
        <v>42.375579436550268</v>
      </c>
      <c r="Q45" s="1" cm="1">
        <f t="array" ref="Q45">SUMPRODUCT(("BIO"=[1]OUT_PrimaryEnergyCons!$C$4:$C$10000)*1+("LBIO"=[1]OUT_PrimaryEnergyCons!$C$4:$C$10000)*1,[1]OUT_PrimaryEnergyCons!O$4:O$10000)</f>
        <v>45.794649300638405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0.51650015688415551</v>
      </c>
      <c r="H46" s="1">
        <f t="shared" si="46"/>
        <v>1.1671413942772808</v>
      </c>
      <c r="I46" s="1">
        <f t="shared" si="46"/>
        <v>4.3669476222159531</v>
      </c>
      <c r="J46" s="1">
        <f t="shared" si="46"/>
        <v>4.3669476222159531</v>
      </c>
      <c r="K46" s="1">
        <f t="shared" si="46"/>
        <v>5.9304980979269724</v>
      </c>
      <c r="L46" s="1">
        <f t="shared" si="46"/>
        <v>8.2282530194678962</v>
      </c>
      <c r="M46" s="1">
        <f t="shared" si="46"/>
        <v>11.604307626481571</v>
      </c>
      <c r="N46" s="1">
        <f t="shared" si="46"/>
        <v>16.564764238359803</v>
      </c>
      <c r="O46" s="1">
        <f t="shared" si="46"/>
        <v>23.853488026503584</v>
      </c>
      <c r="P46" s="1">
        <f>P47</f>
        <v>34.561373938992993</v>
      </c>
      <c r="Q46" s="1">
        <f>Q47</f>
        <v>42.375579436550268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0.51650015688415551</v>
      </c>
      <c r="H47" s="1">
        <f>H45</f>
        <v>1.1671413942772808</v>
      </c>
      <c r="I47" s="1">
        <f>I45</f>
        <v>4.3669476222159531</v>
      </c>
      <c r="J47" s="1">
        <f>IF(J45-MAX(F45:I45)&lt;0,J45,MAX(F45:I45))</f>
        <v>4.3669476222159531</v>
      </c>
      <c r="K47" s="1">
        <f>IF(K45-MAX(G45:J45)&lt;0,K45,MAX(G45:J45))</f>
        <v>5.9304980979269724</v>
      </c>
      <c r="L47" s="1">
        <f t="shared" ref="L47:O47" si="47">IF(L45-MAX(H45:K45)&lt;0,L45,MAX(H45:K45))</f>
        <v>8.2282530194678962</v>
      </c>
      <c r="M47" s="1">
        <f t="shared" si="47"/>
        <v>11.604307626481571</v>
      </c>
      <c r="N47" s="1">
        <f t="shared" si="47"/>
        <v>16.564764238359803</v>
      </c>
      <c r="O47" s="1">
        <f t="shared" si="47"/>
        <v>23.853488026503584</v>
      </c>
      <c r="P47" s="1">
        <f>IF(P45-MAX(L45:O45)&lt;0,P45,MAX(L45:O45))</f>
        <v>34.561373938992993</v>
      </c>
      <c r="Q47" s="1">
        <f>IF(Q45-MAX(M45:P45)&lt;0,Q45,MAX(M45:P45))</f>
        <v>42.375579436550268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1.5635504757110192</v>
      </c>
      <c r="K48" s="1">
        <f t="shared" si="48"/>
        <v>2.2977549215409239</v>
      </c>
      <c r="L48" s="1">
        <f t="shared" si="48"/>
        <v>3.3760546070136748</v>
      </c>
      <c r="M48" s="1">
        <f t="shared" si="48"/>
        <v>4.9604566118782323</v>
      </c>
      <c r="N48" s="1">
        <f t="shared" si="48"/>
        <v>7.2887237881437805</v>
      </c>
      <c r="O48" s="1">
        <f t="shared" si="48"/>
        <v>10.707885912489409</v>
      </c>
      <c r="P48" s="1">
        <f>P49</f>
        <v>7.8142054975572748</v>
      </c>
      <c r="Q48" s="1">
        <f>Q49</f>
        <v>3.4190698640881365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1.5635504757110192</v>
      </c>
      <c r="K49" s="1">
        <f>K45-K47</f>
        <v>2.2977549215409239</v>
      </c>
      <c r="L49" s="1">
        <f t="shared" ref="L49:O49" si="52">L45-L47</f>
        <v>3.3760546070136748</v>
      </c>
      <c r="M49" s="1">
        <f t="shared" si="52"/>
        <v>4.9604566118782323</v>
      </c>
      <c r="N49" s="1">
        <f t="shared" si="52"/>
        <v>7.2887237881437805</v>
      </c>
      <c r="O49" s="1">
        <f t="shared" si="52"/>
        <v>10.707885912489409</v>
      </c>
      <c r="P49" s="1">
        <f>P45-P47</f>
        <v>7.8142054975572748</v>
      </c>
      <c r="Q49" s="1">
        <f>Q45-Q47</f>
        <v>3.4190698640881365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250.94817677736603</v>
      </c>
      <c r="G50" s="1" cm="1">
        <f t="array" ref="G50">SUMPRODUCT(("urn"=[1]OUT_PrimaryEnergyCons!$C$4:$C$10000)*1,[1]OUT_PrimaryEnergyCons!E$4:E$10000)</f>
        <v>254.39253441547567</v>
      </c>
      <c r="H50" s="1" cm="1">
        <f t="array" ref="H50">SUMPRODUCT(("urn"=[1]OUT_PrimaryEnergyCons!$C$4:$C$10000)*1,[1]OUT_PrimaryEnergyCons!F$4:F$10000)</f>
        <v>224.18690937556593</v>
      </c>
      <c r="I50" s="1" cm="1">
        <f t="array" ref="I50">SUMPRODUCT(("urn"=[1]OUT_PrimaryEnergyCons!$C$4:$C$10000)*1,[1]OUT_PrimaryEnergyCons!G$4:G$10000)</f>
        <v>221.53743752467264</v>
      </c>
      <c r="J50" s="1" cm="1">
        <f t="array" ref="J50">SUMPRODUCT(("urn"=[1]OUT_PrimaryEnergyCons!$C$4:$C$10000)*1,[1]OUT_PrimaryEnergyCons!H$4:H$10000)</f>
        <v>190.5000787825297</v>
      </c>
      <c r="K50" s="1" cm="1">
        <f t="array" ref="K50">SUMPRODUCT(("urn"=[1]OUT_PrimaryEnergyCons!$C$4:$C$10000)*1,[1]OUT_PrimaryEnergyCons!I$4:I$10000)</f>
        <v>100.03560595461204</v>
      </c>
      <c r="L50" s="1" cm="1">
        <f t="array" ref="L50">SUMPRODUCT(("urn"=[1]OUT_PrimaryEnergyCons!$C$4:$C$10000)*1,[1]OUT_PrimaryEnergyCons!J$4:J$10000)</f>
        <v>23.123131290159083</v>
      </c>
      <c r="M50" s="1" cm="1">
        <f t="array" ref="M50">SUMPRODUCT(("urn"=[1]OUT_PrimaryEnergyCons!$C$4:$C$10000)*1,[1]OUT_PrimaryEnergyCons!K$4:K$10000)</f>
        <v>138.84142359246653</v>
      </c>
      <c r="N50" s="1" cm="1">
        <f t="array" ref="N50">SUMPRODUCT(("urn"=[1]OUT_PrimaryEnergyCons!$C$4:$C$10000)*1,[1]OUT_PrimaryEnergyCons!L$4:L$10000)</f>
        <v>138.8414335895508</v>
      </c>
      <c r="O50" s="1" cm="1">
        <f t="array" ref="O50">SUMPRODUCT(("urn"=[1]OUT_PrimaryEnergyCons!$C$4:$C$10000)*1,[1]OUT_PrimaryEnergyCons!M$4:M$10000)</f>
        <v>138.84147654161771</v>
      </c>
      <c r="P50" s="1" cm="1">
        <f t="array" ref="P50">SUMPRODUCT(("urn"=[1]OUT_PrimaryEnergyCons!$C$4:$C$10000)*1,[1]OUT_PrimaryEnergyCons!N$4:N$10000)</f>
        <v>138.84154184043649</v>
      </c>
      <c r="Q50" s="1" cm="1">
        <f t="array" ref="Q50">SUMPRODUCT(("urn"=[1]OUT_PrimaryEnergyCons!$C$4:$C$10000)*1,[1]OUT_PrimaryEnergyCons!O$4:O$10000)</f>
        <v>138.84170855755434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97.16000184285781</v>
      </c>
      <c r="G51" s="1">
        <f t="shared" ref="G51:K51" si="53">SUM(G52:G55)</f>
        <v>50.27383045948465</v>
      </c>
      <c r="H51" s="1">
        <f t="shared" si="53"/>
        <v>50.451799492779159</v>
      </c>
      <c r="I51" s="1">
        <f t="shared" si="53"/>
        <v>45.2312923061832</v>
      </c>
      <c r="J51" s="1">
        <f t="shared" si="53"/>
        <v>44.94600250799003</v>
      </c>
      <c r="K51" s="1">
        <f t="shared" si="53"/>
        <v>56.200382861234246</v>
      </c>
      <c r="L51" s="1">
        <f t="shared" ref="L51:O51" si="54">SUM(L52:L55)</f>
        <v>65.544342373334757</v>
      </c>
      <c r="M51" s="1">
        <f t="shared" si="54"/>
        <v>68.710443861427322</v>
      </c>
      <c r="N51" s="1">
        <f t="shared" si="54"/>
        <v>67.989183413601197</v>
      </c>
      <c r="O51" s="1">
        <f t="shared" si="54"/>
        <v>65.793886762173585</v>
      </c>
      <c r="P51" s="1">
        <f>SUM(P52:P55)</f>
        <v>63.692823121594778</v>
      </c>
      <c r="Q51" s="1">
        <f>SUM(Q52:Q55)</f>
        <v>61.443475731505146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15.013806059284304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6.0088575450581378E-3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3.5711154810107006E-3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5.215078861540318E-3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1.6213353729768937E-3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2.593158068529017E-3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0.79493569444451828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6.905322989501264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8.3802497769305013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9.8250167508990813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9.5670090500406193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9.3680150300926357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28.948621591049228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21.485793132713809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26.636494503051921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15.582981877544443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25.567376385393061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31.336302865634725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38.588286992667975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49.775451402188146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49.166580607073129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49.136719930954804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48.778743967783875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46.795233616404694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46.398476043052987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28.781867820102132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23.811590407601408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29.643029103301121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19.376908190921217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24.861376434289909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26.161008395125918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12.029568859052024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10.442263640210729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6.8320457750297443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5.3469693580751017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5.2800531443856942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6.7990981494712903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1.6064912364868237E-4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1.4346664481234997E-4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6.6246476096522275E-5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9.6596302775966823E-5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1.1040324108097424E-4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1.1129109634370296E-4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1.0061068589067583E-4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8.9389386843128786E-5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1.0430528994525941E-4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1.0074569518445754E-4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1.7394062212064813E-4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4.7560242498562593</v>
      </c>
      <c r="L56" s="1" cm="1">
        <f t="array" ref="L56">SUMPRODUCT(("h2"=[1]OUT_PrimaryEnergyCons!$C$4:$C$10000)*1,[1]OUT_PrimaryEnergyCons!J$4:J$10000)</f>
        <v>4.756042266212706</v>
      </c>
      <c r="M56" s="1" cm="1">
        <f t="array" ref="M56">SUMPRODUCT(("h2"=[1]OUT_PrimaryEnergyCons!$C$4:$C$10000)*1,[1]OUT_PrimaryEnergyCons!K$4:K$10000)</f>
        <v>3.5208084014655441</v>
      </c>
      <c r="N56" s="1" cm="1">
        <f t="array" ref="N56">SUMPRODUCT(("h2"=[1]OUT_PrimaryEnergyCons!$C$4:$C$10000)*1,[1]OUT_PrimaryEnergyCons!L$4:L$10000)</f>
        <v>3.1458591917521677</v>
      </c>
      <c r="O56" s="1" cm="1">
        <f t="array" ref="O56">SUMPRODUCT(("h2"=[1]OUT_PrimaryEnergyCons!$C$4:$C$10000)*1,[1]OUT_PrimaryEnergyCons!M$4:M$10000)</f>
        <v>4.2228752305195485</v>
      </c>
      <c r="P56" s="1" cm="1">
        <f t="array" ref="P56">SUMPRODUCT(("h2"=[1]OUT_PrimaryEnergyCons!$C$4:$C$10000)*1,[1]OUT_PrimaryEnergyCons!N$4:N$10000)</f>
        <v>3.3232890825181789</v>
      </c>
      <c r="Q56" s="1" cm="1">
        <f t="array" ref="Q56">SUMPRODUCT(("h2"=[1]OUT_PrimaryEnergyCons!$C$4:$C$10000)*1,[1]OUT_PrimaryEnergyCons!O$4:O$10000)</f>
        <v>3.2105882494607254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117.17000240485271</v>
      </c>
      <c r="G57" s="3">
        <f t="shared" ref="G57:O57" si="58">G58</f>
        <v>35.676586806460342</v>
      </c>
      <c r="H57" s="3">
        <f t="shared" si="58"/>
        <v>64.430592678640579</v>
      </c>
      <c r="I57" s="3">
        <f t="shared" si="58"/>
        <v>69.655774914888596</v>
      </c>
      <c r="J57" s="3">
        <f t="shared" si="58"/>
        <v>47.577193400667639</v>
      </c>
      <c r="K57" s="3">
        <f t="shared" si="58"/>
        <v>30.500579128622476</v>
      </c>
      <c r="L57" s="3">
        <f t="shared" si="58"/>
        <v>16.512895957239486</v>
      </c>
      <c r="M57" s="3">
        <f t="shared" si="58"/>
        <v>33.926423351648232</v>
      </c>
      <c r="N57" s="3">
        <f t="shared" si="58"/>
        <v>33.546284350353929</v>
      </c>
      <c r="O57" s="3">
        <f t="shared" si="58"/>
        <v>29.229591709505616</v>
      </c>
      <c r="P57" s="3">
        <f>P58</f>
        <v>30.769175985872444</v>
      </c>
      <c r="Q57" s="3">
        <f>Q58</f>
        <v>34.394956322169683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117.17000240485271</v>
      </c>
      <c r="G58" s="1">
        <f t="shared" ref="G58:K58" si="59">SUM(G59:G62)</f>
        <v>35.676586806460342</v>
      </c>
      <c r="H58" s="1">
        <f t="shared" si="59"/>
        <v>64.430592678640579</v>
      </c>
      <c r="I58" s="1">
        <f t="shared" si="59"/>
        <v>69.655774914888596</v>
      </c>
      <c r="J58" s="1">
        <f t="shared" si="59"/>
        <v>47.577193400667639</v>
      </c>
      <c r="K58" s="1">
        <f t="shared" si="59"/>
        <v>30.500579128622476</v>
      </c>
      <c r="L58" s="1">
        <f t="shared" ref="L58:O58" si="60">SUM(L59:L62)</f>
        <v>16.512895957239486</v>
      </c>
      <c r="M58" s="1">
        <f t="shared" si="60"/>
        <v>33.926423351648232</v>
      </c>
      <c r="N58" s="1">
        <f t="shared" si="60"/>
        <v>33.546284350353929</v>
      </c>
      <c r="O58" s="1">
        <f t="shared" si="60"/>
        <v>29.229591709505616</v>
      </c>
      <c r="P58" s="1">
        <f>SUM(P59:P62)</f>
        <v>30.769175985872444</v>
      </c>
      <c r="Q58" s="1">
        <f>SUM(Q59:Q62)</f>
        <v>34.394956322169683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6.2295555885975835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2.3681486790745818E-4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2.9937723409615872E-4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7.5322737461659374E-5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1.1000514368929726E-4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1.0107832910614366E-4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7.7712354134964914E-5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5.1505141983611977E-5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4.5537271294423973E-5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5.0288101490376809E-5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4.7816376618223232E-5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7.9111719841010267E-5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12.753359060903362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1.7399964016000572E-4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1.7694761662432877E-4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1.4193321671015388E-4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1.5610934609149908E-4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1.118746262820347E-4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9.4877552919663905E-5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1.5820233032766594E-4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1.3082787301208114E-4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1.6220516651609571E-4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1.5121805993626946E-4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2.9845324592943779E-4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26.492979760817136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1.2963120236124192E-4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1.4662912859476649E-4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2.2075334187534871E-4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2.0783404322682173E-4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1.4625609528099982E-4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1.1260857944784014E-4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1.1031600466645236E-4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7.3841356157547614E-5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1.1647960422612807E-4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1.129103112236571E-4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2.3500909556646286E-4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71.694107994534633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35.676046360749915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64.429969724661262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69.655336905592549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47.576719452134633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30.500219919571808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16.512610758752984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33.926103328171251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33.546034143853468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29.229262736633384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30.768864041124665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34.394343748108348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250.89998080499018</v>
      </c>
      <c r="G63" s="3">
        <f t="shared" ref="G63:K63" si="65">SUM(G64,G66,G74,G82,G130,G151,G159,G161,G169,G173,G167)</f>
        <v>229.64216663035032</v>
      </c>
      <c r="H63" s="3">
        <f t="shared" si="65"/>
        <v>254.42682105654697</v>
      </c>
      <c r="I63" s="3">
        <f t="shared" si="65"/>
        <v>290.81833261118214</v>
      </c>
      <c r="J63" s="3">
        <f t="shared" si="65"/>
        <v>300.70409461454352</v>
      </c>
      <c r="K63" s="3">
        <f t="shared" si="65"/>
        <v>280.42493547740963</v>
      </c>
      <c r="L63" s="3">
        <f t="shared" ref="L63:O63" si="66">SUM(L64,L66,L74,L82,L130,L151,L159,L161,L169,L173,L167)</f>
        <v>264.15421152671138</v>
      </c>
      <c r="M63" s="3">
        <f t="shared" si="66"/>
        <v>309.66568547672421</v>
      </c>
      <c r="N63" s="3">
        <f t="shared" si="66"/>
        <v>314.04163515165709</v>
      </c>
      <c r="O63" s="3">
        <f t="shared" si="66"/>
        <v>319.03932307620124</v>
      </c>
      <c r="P63" s="3">
        <f>SUM(P64,P66,P74,P82,P130,P151,P159,P161,P169,P173,P167)</f>
        <v>321.69210665030806</v>
      </c>
      <c r="Q63" s="3">
        <f>SUM(Q64,Q66,Q74,Q82,Q130,Q151,Q159,Q161,Q169,Q173,Q167)</f>
        <v>328.37767075910091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82.760000688312246</v>
      </c>
      <c r="G64" s="1">
        <f t="shared" ref="G64:O64" si="67">+G65</f>
        <v>83.109723505538909</v>
      </c>
      <c r="H64" s="1">
        <f t="shared" si="67"/>
        <v>73.079988100218713</v>
      </c>
      <c r="I64" s="1">
        <f t="shared" si="67"/>
        <v>73.079999655273724</v>
      </c>
      <c r="J64" s="1">
        <f t="shared" si="67"/>
        <v>62.881942647192005</v>
      </c>
      <c r="K64" s="1">
        <f t="shared" si="67"/>
        <v>33.169739400429272</v>
      </c>
      <c r="L64" s="1">
        <f t="shared" si="67"/>
        <v>6.5036146465000471</v>
      </c>
      <c r="M64" s="1">
        <f t="shared" si="67"/>
        <v>44.660681180720744</v>
      </c>
      <c r="N64" s="1">
        <f t="shared" si="67"/>
        <v>44.660683774735112</v>
      </c>
      <c r="O64" s="1">
        <f t="shared" si="67"/>
        <v>44.660697469375073</v>
      </c>
      <c r="P64" s="1">
        <f>+P65</f>
        <v>44.660705922164766</v>
      </c>
      <c r="Q64" s="1">
        <f>+Q65</f>
        <v>44.660774900881698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82.760000688312246</v>
      </c>
      <c r="G65" s="1">
        <f>'[1]Electricity and CHPs'!C14</f>
        <v>83.109723505538909</v>
      </c>
      <c r="H65" s="1">
        <f>'[1]Electricity and CHPs'!D14</f>
        <v>73.079988100218713</v>
      </c>
      <c r="I65" s="1">
        <f>'[1]Electricity and CHPs'!E14</f>
        <v>73.079999655273724</v>
      </c>
      <c r="J65" s="1">
        <f>'[1]Electricity and CHPs'!F14</f>
        <v>62.881942647192005</v>
      </c>
      <c r="K65" s="1">
        <f>'[1]Electricity and CHPs'!G14</f>
        <v>33.169739400429272</v>
      </c>
      <c r="L65" s="1">
        <f>'[1]Electricity and CHPs'!H14</f>
        <v>6.5036146465000471</v>
      </c>
      <c r="M65" s="1">
        <f>'[1]Electricity and CHPs'!I14</f>
        <v>44.660681180720744</v>
      </c>
      <c r="N65" s="1">
        <f>'[1]Electricity and CHPs'!J14</f>
        <v>44.660683774735112</v>
      </c>
      <c r="O65" s="1">
        <f>'[1]Electricity and CHPs'!K14</f>
        <v>44.660697469375073</v>
      </c>
      <c r="P65" s="1">
        <f>'[1]Electricity and CHPs'!L14</f>
        <v>44.660705922164766</v>
      </c>
      <c r="Q65" s="1">
        <f>'[1]Electricity and CHPs'!M14</f>
        <v>44.660774900881698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146.220001427646</v>
      </c>
      <c r="G66" s="1">
        <f t="shared" ref="G66:K66" si="71">SUM(G67:G69)</f>
        <v>121.5963838265406</v>
      </c>
      <c r="H66" s="1">
        <f t="shared" si="71"/>
        <v>139.55456525899103</v>
      </c>
      <c r="I66" s="1">
        <f t="shared" si="71"/>
        <v>147.93263098507987</v>
      </c>
      <c r="J66" s="1">
        <f t="shared" si="71"/>
        <v>148.30531857024437</v>
      </c>
      <c r="K66" s="1">
        <f t="shared" si="71"/>
        <v>148.35395923658223</v>
      </c>
      <c r="L66" s="1">
        <f t="shared" ref="L66:O66" si="72">SUM(L67:L69)</f>
        <v>148.42871525947879</v>
      </c>
      <c r="M66" s="1">
        <f t="shared" si="72"/>
        <v>149.88042363706506</v>
      </c>
      <c r="N66" s="1">
        <f t="shared" si="72"/>
        <v>149.07642798871282</v>
      </c>
      <c r="O66" s="1">
        <f t="shared" si="72"/>
        <v>149.23639780027611</v>
      </c>
      <c r="P66" s="1">
        <f>SUM(P67:P69)</f>
        <v>149.94261539735368</v>
      </c>
      <c r="Q66" s="1">
        <f>SUM(Q67:Q69)</f>
        <v>150.80908187025847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66.745680058725839</v>
      </c>
      <c r="G67" s="1">
        <f>'[1]Electricity and CHPs'!C15</f>
        <v>49.798799632544643</v>
      </c>
      <c r="H67" s="1">
        <f>'[1]Electricity and CHPs'!D15</f>
        <v>68.759543746199654</v>
      </c>
      <c r="I67" s="1">
        <f>'[1]Electricity and CHPs'!E15</f>
        <v>70.433369154031212</v>
      </c>
      <c r="J67" s="1">
        <f>'[1]Electricity and CHPs'!F15</f>
        <v>71.581917357674442</v>
      </c>
      <c r="K67" s="1">
        <f>'[1]Electricity and CHPs'!G15</f>
        <v>72.6663627003811</v>
      </c>
      <c r="L67" s="1">
        <f>'[1]Electricity and CHPs'!H15</f>
        <v>73.751623294715159</v>
      </c>
      <c r="M67" s="1">
        <f>'[1]Electricity and CHPs'!I15</f>
        <v>74.836043181596978</v>
      </c>
      <c r="N67" s="1">
        <f>'[1]Electricity and CHPs'!J15</f>
        <v>74.836043941547715</v>
      </c>
      <c r="O67" s="1">
        <f>'[1]Electricity and CHPs'!K15</f>
        <v>74.836048947307049</v>
      </c>
      <c r="P67" s="1">
        <f>'[1]Electricity and CHPs'!L15</f>
        <v>74.836049004635171</v>
      </c>
      <c r="Q67" s="1">
        <f>'[1]Electricity and CHPs'!M15</f>
        <v>74.836046894285602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66.632400530215136</v>
      </c>
      <c r="G68" s="1">
        <f>'[1]Electricity and CHPs'!C16</f>
        <v>55.763999963470731</v>
      </c>
      <c r="H68" s="1">
        <f>'[1]Electricity and CHPs'!D16</f>
        <v>65.550193435068593</v>
      </c>
      <c r="I68" s="1">
        <f>'[1]Electricity and CHPs'!E16</f>
        <v>64.714700449224253</v>
      </c>
      <c r="J68" s="1">
        <f>'[1]Electricity and CHPs'!F16</f>
        <v>63.735261755671004</v>
      </c>
      <c r="K68" s="1">
        <f>'[1]Electricity and CHPs'!G16</f>
        <v>62.65081828051909</v>
      </c>
      <c r="L68" s="1">
        <f>'[1]Electricity and CHPs'!H16</f>
        <v>61.565558966797418</v>
      </c>
      <c r="M68" s="1">
        <f>'[1]Electricity and CHPs'!I16</f>
        <v>60.481140562776197</v>
      </c>
      <c r="N68" s="1">
        <f>'[1]Electricity and CHPs'!J16</f>
        <v>60.481139752787094</v>
      </c>
      <c r="O68" s="1">
        <f>'[1]Electricity and CHPs'!K16</f>
        <v>60.481135504395539</v>
      </c>
      <c r="P68" s="1">
        <f>'[1]Electricity and CHPs'!L16</f>
        <v>60.481135516722418</v>
      </c>
      <c r="Q68" s="1">
        <f>'[1]Electricity and CHPs'!M16</f>
        <v>60.481141066463053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12.841920838705025</v>
      </c>
      <c r="G69" s="1">
        <f>'[1]Electricity and CHPs'!C17</f>
        <v>16.033584230525236</v>
      </c>
      <c r="H69" s="1">
        <f>'[1]Electricity and CHPs'!D17</f>
        <v>5.2448280777227767</v>
      </c>
      <c r="I69" s="1">
        <f>'[1]Electricity and CHPs'!E17</f>
        <v>12.78456138182441</v>
      </c>
      <c r="J69" s="1">
        <f>'[1]Electricity and CHPs'!F17</f>
        <v>12.988139456898915</v>
      </c>
      <c r="K69" s="1">
        <f>'[1]Electricity and CHPs'!G17</f>
        <v>13.036778255682023</v>
      </c>
      <c r="L69" s="1">
        <f>'[1]Electricity and CHPs'!H17</f>
        <v>13.111532997966215</v>
      </c>
      <c r="M69" s="1">
        <f>'[1]Electricity and CHPs'!I17</f>
        <v>14.563239892691882</v>
      </c>
      <c r="N69" s="1">
        <f>'[1]Electricity and CHPs'!J17</f>
        <v>13.759244294378014</v>
      </c>
      <c r="O69" s="1">
        <f>'[1]Electricity and CHPs'!K17</f>
        <v>13.919213348573528</v>
      </c>
      <c r="P69" s="1">
        <f>'[1]Electricity and CHPs'!L17</f>
        <v>14.625430875996084</v>
      </c>
      <c r="Q69" s="1">
        <f>'[1]Electricity and CHPs'!M17</f>
        <v>15.491893909509832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0.11190149723185222</v>
      </c>
      <c r="G70" s="1">
        <f t="shared" ref="G70" si="74">SUM(G71:G73)</f>
        <v>0.17152814704846284</v>
      </c>
      <c r="H70" s="1">
        <f t="shared" ref="H70" si="75">SUM(H71:H73)</f>
        <v>9.686496140961556E-3</v>
      </c>
      <c r="I70" s="1">
        <f t="shared" ref="I70" si="76">SUM(I71:I73)</f>
        <v>0.17152848083818265</v>
      </c>
      <c r="J70" s="1">
        <f t="shared" ref="J70" si="77">SUM(J71:J73)</f>
        <v>0.1715288136003294</v>
      </c>
      <c r="K70" s="1">
        <f t="shared" ref="K70" si="78">SUM(K71:K73)</f>
        <v>0.1715310301287111</v>
      </c>
      <c r="L70" s="1">
        <f t="shared" ref="L70:O70" si="79">SUM(L71:L73)</f>
        <v>0.17153165541397086</v>
      </c>
      <c r="M70" s="1">
        <f t="shared" si="79"/>
        <v>3.7545905649659599E-6</v>
      </c>
      <c r="N70" s="1">
        <f t="shared" si="79"/>
        <v>3.5876242447926516E-3</v>
      </c>
      <c r="O70" s="1">
        <f t="shared" si="79"/>
        <v>3.4713242192496224E-3</v>
      </c>
      <c r="P70" s="1">
        <f>SUM(P71:P73)</f>
        <v>0.17153058798638418</v>
      </c>
      <c r="Q70" s="1">
        <f>SUM(Q71:Q73)</f>
        <v>0.17153087027409458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3.9600469765465142E-2</v>
      </c>
      <c r="G71" s="1">
        <f>'[1]Electricity and CHPs'!C18</f>
        <v>1.7352097847463624E-5</v>
      </c>
      <c r="H71" s="1">
        <f>'[1]Electricity and CHPs'!D18</f>
        <v>1.0520200571407946E-3</v>
      </c>
      <c r="I71" s="1">
        <f>'[1]Electricity and CHPs'!E18</f>
        <v>1.623339418949797E-4</v>
      </c>
      <c r="J71" s="1">
        <f>'[1]Electricity and CHPs'!F18</f>
        <v>1.0943426129379375E-4</v>
      </c>
      <c r="K71" s="1">
        <f>'[1]Electricity and CHPs'!G18</f>
        <v>0.17118818900329241</v>
      </c>
      <c r="L71" s="1">
        <f>'[1]Electricity and CHPs'!H18</f>
        <v>0.17139281161247868</v>
      </c>
      <c r="M71" s="1">
        <f>'[1]Electricity and CHPs'!I18</f>
        <v>3.7545905649659599E-6</v>
      </c>
      <c r="N71" s="1">
        <f>'[1]Electricity and CHPs'!J18</f>
        <v>1.6476900604465497E-3</v>
      </c>
      <c r="O71" s="1">
        <f>'[1]Electricity and CHPs'!K18</f>
        <v>1.535865152195811E-3</v>
      </c>
      <c r="P71" s="1">
        <f>'[1]Electricity and CHPs'!L18</f>
        <v>1.3570682827257158E-3</v>
      </c>
      <c r="Q71" s="1">
        <f>'[1]Electricity and CHPs'!M18</f>
        <v>1.9021997094572027E-3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1.8004100692733157E-3</v>
      </c>
      <c r="G72" s="1">
        <f>'[1]Electricity and CHPs'!C28</f>
        <v>1.1503527549617057E-5</v>
      </c>
      <c r="H72" s="1">
        <f>'[1]Electricity and CHPs'!D28</f>
        <v>3.6824898299967179E-4</v>
      </c>
      <c r="I72" s="1">
        <f>'[1]Electricity and CHPs'!E28</f>
        <v>1.2798295933191662E-4</v>
      </c>
      <c r="J72" s="1">
        <f>'[1]Electricity and CHPs'!F28</f>
        <v>5.1525653322236343E-5</v>
      </c>
      <c r="K72" s="1">
        <f>'[1]Electricity and CHPs'!G28</f>
        <v>3.4284112541867803E-4</v>
      </c>
      <c r="L72" s="1">
        <f>'[1]Electricity and CHPs'!H28</f>
        <v>1.3884380149218435E-4</v>
      </c>
      <c r="M72" s="1">
        <f>'[1]Electricity and CHPs'!I28</f>
        <v>0</v>
      </c>
      <c r="N72" s="1">
        <f>'[1]Electricity and CHPs'!J28</f>
        <v>2.8800010031926382E-5</v>
      </c>
      <c r="O72" s="1">
        <f>'[1]Electricity and CHPs'!K28</f>
        <v>2.8890081647568304E-5</v>
      </c>
      <c r="P72" s="1">
        <f>'[1]Electricity and CHPs'!L28</f>
        <v>2.8937390794155971E-5</v>
      </c>
      <c r="Q72" s="1">
        <f>'[1]Electricity and CHPs'!M28</f>
        <v>2.9964399712219252E-5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7.050061739711376E-2</v>
      </c>
      <c r="G73" s="1">
        <f>'[1]Electricity and CHPs'!C41</f>
        <v>0.17149929142306575</v>
      </c>
      <c r="H73" s="1">
        <f>'[1]Electricity and CHPs'!D41</f>
        <v>8.2662271008210903E-3</v>
      </c>
      <c r="I73" s="1">
        <f>'[1]Electricity and CHPs'!E41</f>
        <v>0.17123816393695576</v>
      </c>
      <c r="J73" s="1">
        <f>'[1]Electricity and CHPs'!F41</f>
        <v>0.17136785368571336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1.9111341743141758E-3</v>
      </c>
      <c r="O73" s="1">
        <f>'[1]Electricity and CHPs'!K41</f>
        <v>1.9065689854062431E-3</v>
      </c>
      <c r="P73" s="1">
        <f>'[1]Electricity and CHPs'!L41</f>
        <v>0.17014458231286431</v>
      </c>
      <c r="Q73" s="1">
        <f>'[1]Electricity and CHPs'!M41</f>
        <v>0.16959870616492517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0.11190149723185222</v>
      </c>
      <c r="G74" s="1">
        <f t="shared" ref="G74:K74" si="83">SUM(G75:G77)</f>
        <v>0.17152814704846284</v>
      </c>
      <c r="H74" s="1">
        <f t="shared" si="83"/>
        <v>9.686496140961556E-3</v>
      </c>
      <c r="I74" s="1">
        <f t="shared" si="83"/>
        <v>0.17152848083818265</v>
      </c>
      <c r="J74" s="1">
        <f t="shared" si="83"/>
        <v>0.1715288136003294</v>
      </c>
      <c r="K74" s="1">
        <f t="shared" si="83"/>
        <v>0.1715310301287111</v>
      </c>
      <c r="L74" s="1">
        <f t="shared" ref="L74:O74" si="84">SUM(L75:L77)</f>
        <v>0.17153165541397086</v>
      </c>
      <c r="M74" s="1">
        <f t="shared" si="84"/>
        <v>3.7545905649659599E-6</v>
      </c>
      <c r="N74" s="1">
        <f t="shared" si="84"/>
        <v>3.5876242447926516E-3</v>
      </c>
      <c r="O74" s="1">
        <f t="shared" si="84"/>
        <v>3.4713242192496224E-3</v>
      </c>
      <c r="P74" s="1">
        <f>SUM(P75:P77)</f>
        <v>0.17153058798638418</v>
      </c>
      <c r="Q74" s="1">
        <f>SUM(Q75:Q77)</f>
        <v>0.17153087027409458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3.9600469765465142E-2</v>
      </c>
      <c r="G75" s="1">
        <f t="shared" ref="G75:K75" si="85">G71</f>
        <v>1.7352097847463624E-5</v>
      </c>
      <c r="H75" s="1">
        <f t="shared" si="85"/>
        <v>1.0520200571407946E-3</v>
      </c>
      <c r="I75" s="1">
        <f t="shared" si="85"/>
        <v>1.623339418949797E-4</v>
      </c>
      <c r="J75" s="1">
        <f t="shared" si="85"/>
        <v>1.0943426129379375E-4</v>
      </c>
      <c r="K75" s="1">
        <f t="shared" si="85"/>
        <v>0.17118818900329241</v>
      </c>
      <c r="L75" s="1">
        <f t="shared" ref="L75:O75" si="86">L71</f>
        <v>0.17139281161247868</v>
      </c>
      <c r="M75" s="1">
        <f t="shared" si="86"/>
        <v>3.7545905649659599E-6</v>
      </c>
      <c r="N75" s="1">
        <f t="shared" si="86"/>
        <v>1.6476900604465497E-3</v>
      </c>
      <c r="O75" s="1">
        <f t="shared" si="86"/>
        <v>1.535865152195811E-3</v>
      </c>
      <c r="P75" s="1">
        <f>P71</f>
        <v>1.3570682827257158E-3</v>
      </c>
      <c r="Q75" s="1">
        <f>Q71</f>
        <v>1.9021997094572027E-3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1.8004100692733157E-3</v>
      </c>
      <c r="G76" s="1">
        <f>'[1]Electricity and CHPs'!C28</f>
        <v>1.1503527549617057E-5</v>
      </c>
      <c r="H76" s="1">
        <f>'[1]Electricity and CHPs'!D28</f>
        <v>3.6824898299967179E-4</v>
      </c>
      <c r="I76" s="1">
        <f>'[1]Electricity and CHPs'!E28</f>
        <v>1.2798295933191662E-4</v>
      </c>
      <c r="J76" s="1">
        <f>'[1]Electricity and CHPs'!F28</f>
        <v>5.1525653322236343E-5</v>
      </c>
      <c r="K76" s="1">
        <f>'[1]Electricity and CHPs'!G28</f>
        <v>3.4284112541867803E-4</v>
      </c>
      <c r="L76" s="1">
        <f>'[1]Electricity and CHPs'!H28</f>
        <v>1.3884380149218435E-4</v>
      </c>
      <c r="M76" s="1">
        <f>'[1]Electricity and CHPs'!I28</f>
        <v>0</v>
      </c>
      <c r="N76" s="1">
        <f>'[1]Electricity and CHPs'!J28</f>
        <v>2.8800010031926382E-5</v>
      </c>
      <c r="O76" s="1">
        <f>'[1]Electricity and CHPs'!K28</f>
        <v>2.8890081647568304E-5</v>
      </c>
      <c r="P76" s="1">
        <f>'[1]Electricity and CHPs'!L28</f>
        <v>2.8937390794155971E-5</v>
      </c>
      <c r="Q76" s="1">
        <f>'[1]Electricity and CHPs'!M28</f>
        <v>2.9964399712219252E-5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7.050061739711376E-2</v>
      </c>
      <c r="G77" s="1">
        <f>'[1]Electricity and CHPs'!C41</f>
        <v>0.17149929142306575</v>
      </c>
      <c r="H77" s="1">
        <f>'[1]Electricity and CHPs'!D41</f>
        <v>8.2662271008210903E-3</v>
      </c>
      <c r="I77" s="1">
        <f>'[1]Electricity and CHPs'!E41</f>
        <v>0.17123816393695576</v>
      </c>
      <c r="J77" s="1">
        <f>'[1]Electricity and CHPs'!F41</f>
        <v>0.17136785368571336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1.9111341743141758E-3</v>
      </c>
      <c r="O77" s="1">
        <f>'[1]Electricity and CHPs'!K41</f>
        <v>1.9065689854062431E-3</v>
      </c>
      <c r="P77" s="1">
        <f>'[1]Electricity and CHPs'!L41</f>
        <v>0.17014458231286431</v>
      </c>
      <c r="Q77" s="1">
        <f>'[1]Electricity and CHPs'!M41</f>
        <v>0.16959870616492517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3.2305724665994271</v>
      </c>
      <c r="G82" s="1">
        <f t="shared" ref="G82:K82" si="90">SUM(G83:G97)</f>
        <v>2.1144200463829805</v>
      </c>
      <c r="H82" s="1">
        <f t="shared" si="90"/>
        <v>2.0650094607168823</v>
      </c>
      <c r="I82" s="1">
        <f t="shared" si="90"/>
        <v>2.8846486500609205</v>
      </c>
      <c r="J82" s="1">
        <f t="shared" si="90"/>
        <v>2.8289100011099468</v>
      </c>
      <c r="K82" s="1">
        <f t="shared" si="90"/>
        <v>3.3992421554432037</v>
      </c>
      <c r="L82" s="1">
        <f t="shared" ref="L82:O82" si="91">SUM(L83:L97)</f>
        <v>3.1469203893588391</v>
      </c>
      <c r="M82" s="1">
        <f t="shared" si="91"/>
        <v>3.1481236722097146</v>
      </c>
      <c r="N82" s="1">
        <f t="shared" si="91"/>
        <v>4.4061261883809779</v>
      </c>
      <c r="O82" s="1">
        <f t="shared" si="91"/>
        <v>4.903747161945164</v>
      </c>
      <c r="P82" s="1">
        <f>SUM(P83:P97)</f>
        <v>5.8970183792606612</v>
      </c>
      <c r="Q82" s="1">
        <f>SUM(Q83:Q97)</f>
        <v>6.1206297930470619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2.1863355999184423E-6</v>
      </c>
      <c r="L83" s="1">
        <f>'[1]Electricity and CHPs'!H21</f>
        <v>2.2449175632895622E-6</v>
      </c>
      <c r="M83" s="1">
        <f>'[1]Electricity and CHPs'!I21</f>
        <v>6.1598884791233283E-5</v>
      </c>
      <c r="N83" s="1">
        <f>'[1]Electricity and CHPs'!J21</f>
        <v>4.9081611254073187E-4</v>
      </c>
      <c r="O83" s="1">
        <f>'[1]Electricity and CHPs'!K21</f>
        <v>7.1935628586129263E-4</v>
      </c>
      <c r="P83" s="1">
        <f>'[1]Electricity and CHPs'!L21</f>
        <v>7.5759242995515185E-4</v>
      </c>
      <c r="Q83" s="1">
        <f>'[1]Electricity and CHPs'!M21</f>
        <v>1.260217887456066E-3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7.1347733375424903E-8</v>
      </c>
      <c r="L84" s="1">
        <f>'[1]Electricity and CHPs'!H22</f>
        <v>0</v>
      </c>
      <c r="M84" s="1">
        <f>'[1]Electricity and CHPs'!I22</f>
        <v>1.074896485130094E-3</v>
      </c>
      <c r="N84" s="1">
        <f>'[1]Electricity and CHPs'!J22</f>
        <v>1.2434783046629963E-3</v>
      </c>
      <c r="O84" s="1">
        <f>'[1]Electricity and CHPs'!K22</f>
        <v>9.6135071863559767E-4</v>
      </c>
      <c r="P84" s="1">
        <f>'[1]Electricity and CHPs'!L22</f>
        <v>8.8292963958049302E-4</v>
      </c>
      <c r="Q84" s="1">
        <f>'[1]Electricity and CHPs'!M22</f>
        <v>1.6323954048026246E-3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1.9916183046075547E-6</v>
      </c>
      <c r="M85" s="1">
        <f>'[1]Electricity and CHPs'!I23</f>
        <v>5.6802146112548136E-5</v>
      </c>
      <c r="N85" s="1">
        <f>'[1]Electricity and CHPs'!J23</f>
        <v>4.4797839385054506E-3</v>
      </c>
      <c r="O85" s="1">
        <f>'[1]Electricity and CHPs'!K23</f>
        <v>6.7963474283874907E-3</v>
      </c>
      <c r="P85" s="1">
        <f>'[1]Electricity and CHPs'!L23</f>
        <v>6.9224465816986464E-3</v>
      </c>
      <c r="Q85" s="1">
        <f>'[1]Electricity and CHPs'!M23</f>
        <v>8.7915491192685838E-3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0.96588040735749225</v>
      </c>
      <c r="G86" s="1">
        <f>'[1]Electricity and CHPs'!C24</f>
        <v>1.0499147373724069E-4</v>
      </c>
      <c r="H86" s="1">
        <f>'[1]Electricity and CHPs'!D24</f>
        <v>6.3613881883284947E-4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0.66996184345003928</v>
      </c>
      <c r="G88" s="1">
        <f>'[1]Electricity and CHPs'!C39</f>
        <v>0.33688445187082094</v>
      </c>
      <c r="H88" s="1">
        <f>'[1]Electricity and CHPs'!D39</f>
        <v>4.9820953311730316E-2</v>
      </c>
      <c r="I88" s="1">
        <f>'[1]Electricity and CHPs'!E39</f>
        <v>0.24376096982005319</v>
      </c>
      <c r="J88" s="1">
        <f>'[1]Electricity and CHPs'!F39</f>
        <v>0.19181439290656696</v>
      </c>
      <c r="K88" s="1">
        <f>'[1]Electricity and CHPs'!G39</f>
        <v>0.66611465559907479</v>
      </c>
      <c r="L88" s="1">
        <f>'[1]Electricity and CHPs'!H39</f>
        <v>0.42319495555955666</v>
      </c>
      <c r="M88" s="1">
        <f>'[1]Electricity and CHPs'!I39</f>
        <v>0.42421431726232295</v>
      </c>
      <c r="N88" s="1">
        <f>'[1]Electricity and CHPs'!J39</f>
        <v>0.3965405434210415</v>
      </c>
      <c r="O88" s="1">
        <f>'[1]Electricity and CHPs'!K39</f>
        <v>0.35988006340967271</v>
      </c>
      <c r="P88" s="1">
        <f>'[1]Electricity and CHPs'!L39</f>
        <v>0.42419579985978312</v>
      </c>
      <c r="Q88" s="1">
        <f>'[1]Electricity and CHPs'!M39</f>
        <v>0.42424005106074253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1.4233621028743235E-3</v>
      </c>
      <c r="L89" s="1">
        <f>'[1]Electricity and CHPs'!H40</f>
        <v>0.2446895876451729</v>
      </c>
      <c r="M89" s="1">
        <f>'[1]Electricity and CHPs'!I40</f>
        <v>0.24528344889258943</v>
      </c>
      <c r="N89" s="1">
        <f>'[1]Electricity and CHPs'!J40</f>
        <v>0.22927780384339938</v>
      </c>
      <c r="O89" s="1">
        <f>'[1]Electricity and CHPs'!K40</f>
        <v>0.20808510200680649</v>
      </c>
      <c r="P89" s="1">
        <f>'[1]Electricity and CHPs'!L40</f>
        <v>0.24527057729921115</v>
      </c>
      <c r="Q89" s="1">
        <f>'[1]Electricity and CHPs'!M40</f>
        <v>0.24529505435868576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1.4821944954485395E-4</v>
      </c>
      <c r="J90" s="1">
        <f>'[1]Electricity and CHPs'!F47</f>
        <v>1.993224180935555E-4</v>
      </c>
      <c r="K90" s="1">
        <f>'[1]Electricity and CHPs'!G47</f>
        <v>2.4366747114887535E-3</v>
      </c>
      <c r="L90" s="1">
        <f>'[1]Electricity and CHPs'!H47</f>
        <v>2.0944120165842274E-3</v>
      </c>
      <c r="M90" s="1">
        <f>'[1]Electricity and CHPs'!I47</f>
        <v>4.8242269642358935E-4</v>
      </c>
      <c r="N90" s="1">
        <f>'[1]Electricity and CHPs'!J47</f>
        <v>7.2755436070083448E-4</v>
      </c>
      <c r="O90" s="1">
        <f>'[1]Electricity and CHPs'!K47</f>
        <v>5.310841285840435E-4</v>
      </c>
      <c r="P90" s="1">
        <f>'[1]Electricity and CHPs'!L47</f>
        <v>5.0722843219669312E-4</v>
      </c>
      <c r="Q90" s="1">
        <f>'[1]Electricity and CHPs'!M47</f>
        <v>4.4340046101105609E-4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1.3298716605213447E-2</v>
      </c>
      <c r="G91" s="1">
        <f>'[1]Electricity and CHPs'!C48</f>
        <v>1.8144401914411291E-3</v>
      </c>
      <c r="H91" s="1">
        <f>'[1]Electricity and CHPs'!D48</f>
        <v>5.1979420561847683E-3</v>
      </c>
      <c r="I91" s="1">
        <f>'[1]Electricity and CHPs'!E48</f>
        <v>3.3563190236984741E-3</v>
      </c>
      <c r="J91" s="1">
        <f>'[1]Electricity and CHPs'!F48</f>
        <v>3.4079947106925978E-3</v>
      </c>
      <c r="K91" s="1">
        <f>'[1]Electricity and CHPs'!G48</f>
        <v>2.0781102982179059E-3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9.3571680157495047E-4</v>
      </c>
      <c r="O91" s="1">
        <f>'[1]Electricity and CHPs'!K48</f>
        <v>1.7295323673553998E-3</v>
      </c>
      <c r="P91" s="1">
        <f>'[1]Electricity and CHPs'!L48</f>
        <v>2.2282737959855962E-3</v>
      </c>
      <c r="Q91" s="1">
        <f>'[1]Electricity and CHPs'!M48</f>
        <v>2.626474673160459E-3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4.0495681753716876E-4</v>
      </c>
      <c r="O92" s="1">
        <f>'[1]Electricity and CHPs'!K49</f>
        <v>7.099740285741213E-4</v>
      </c>
      <c r="P92" s="1">
        <f>'[1]Electricity and CHPs'!L49</f>
        <v>7.0951946724573996E-4</v>
      </c>
      <c r="Q92" s="1">
        <f>'[1]Electricity and CHPs'!M49</f>
        <v>1.3699880653172372E-3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2.7667649514970843E-2</v>
      </c>
      <c r="G93" s="1">
        <f>'[1]Electricity and CHPs'!C51</f>
        <v>4.3804608315860888E-2</v>
      </c>
      <c r="H93" s="1">
        <f>'[1]Electricity and CHPs'!D51</f>
        <v>0.17845167856380001</v>
      </c>
      <c r="I93" s="1">
        <f>'[1]Electricity and CHPs'!E51</f>
        <v>0.17715135056738399</v>
      </c>
      <c r="J93" s="1">
        <f>'[1]Electricity and CHPs'!F51</f>
        <v>0.17844254417388261</v>
      </c>
      <c r="K93" s="1">
        <f>'[1]Electricity and CHPs'!G51</f>
        <v>8.7207710934043281E-2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6.3077345737954673E-4</v>
      </c>
      <c r="O93" s="1">
        <f>'[1]Electricity and CHPs'!K51</f>
        <v>3.0349355544066906E-3</v>
      </c>
      <c r="P93" s="1">
        <f>'[1]Electricity and CHPs'!L51</f>
        <v>1.8348618356588036E-3</v>
      </c>
      <c r="Q93" s="1">
        <f>'[1]Electricity and CHPs'!M51</f>
        <v>3.0489735098515863E-3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7.0766679888183115E-4</v>
      </c>
      <c r="O94" s="1">
        <f>'[1]Electricity and CHPs'!K52</f>
        <v>1.5939492056336099E-3</v>
      </c>
      <c r="P94" s="1">
        <f>'[1]Electricity and CHPs'!L52</f>
        <v>1.2546630327563617E-3</v>
      </c>
      <c r="Q94" s="1">
        <f>'[1]Electricity and CHPs'!M52</f>
        <v>2.5843915333233422E-3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0.95936477579627522</v>
      </c>
      <c r="G95" s="1">
        <f>'[1]Electricity and CHPs'!C54</f>
        <v>1.1059442973758238</v>
      </c>
      <c r="H95" s="1">
        <f>'[1]Electricity and CHPs'!D54</f>
        <v>1.1059683916752578</v>
      </c>
      <c r="I95" s="1">
        <f>'[1]Electricity and CHPs'!E54</f>
        <v>1.1059686639745641</v>
      </c>
      <c r="J95" s="1">
        <f>'[1]Electricity and CHPs'!F54</f>
        <v>1.1059846182026227</v>
      </c>
      <c r="K95" s="1">
        <f>'[1]Electricity and CHPs'!G54</f>
        <v>1.7753776070898382</v>
      </c>
      <c r="L95" s="1">
        <f>'[1]Electricity and CHPs'!H54</f>
        <v>2.4769371976016576</v>
      </c>
      <c r="M95" s="1">
        <f>'[1]Electricity and CHPs'!I54</f>
        <v>2.4769501858423446</v>
      </c>
      <c r="N95" s="1">
        <f>'[1]Electricity and CHPs'!J54</f>
        <v>3.7696143349640803</v>
      </c>
      <c r="O95" s="1">
        <f>'[1]Electricity and CHPs'!K54</f>
        <v>4.3181920881402442</v>
      </c>
      <c r="P95" s="1">
        <f>'[1]Electricity and CHPs'!L54</f>
        <v>5.2113322989438258</v>
      </c>
      <c r="Q95" s="1">
        <f>'[1]Electricity and CHPs'!M54</f>
        <v>5.4270537242214303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0.59439907387543611</v>
      </c>
      <c r="G96" s="1">
        <f>'[1]Electricity and CHPs'!C55</f>
        <v>0.62586725715529656</v>
      </c>
      <c r="H96" s="1">
        <f>'[1]Electricity and CHPs'!D55</f>
        <v>0.72493435629107617</v>
      </c>
      <c r="I96" s="1">
        <f>'[1]Electricity and CHPs'!E55</f>
        <v>1.354263127225676</v>
      </c>
      <c r="J96" s="1">
        <f>'[1]Electricity and CHPs'!F55</f>
        <v>1.3490611286980885</v>
      </c>
      <c r="K96" s="1">
        <f>'[1]Electricity and CHPs'!G55</f>
        <v>0.86460177702433338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7.3689198346266617E-4</v>
      </c>
      <c r="O96" s="1">
        <f>'[1]Electricity and CHPs'!K55</f>
        <v>8.83118777231723E-4</v>
      </c>
      <c r="P96" s="1">
        <f>'[1]Electricity and CHPs'!L55</f>
        <v>6.1378717071067527E-4</v>
      </c>
      <c r="Q96" s="1">
        <f>'[1]Electricity and CHPs'!M55</f>
        <v>1.185098588421201E-3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3.3586757721056645E-4</v>
      </c>
      <c r="O97" s="1">
        <f>'[1]Electricity and CHPs'!K58</f>
        <v>6.3025989377104501E-4</v>
      </c>
      <c r="P97" s="1">
        <f>'[1]Electricity and CHPs'!L58</f>
        <v>5.0840077205352723E-4</v>
      </c>
      <c r="Q97" s="1">
        <f>'[1]Electricity and CHPs'!M58</f>
        <v>1.0984741635912919E-3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2.2126512778627321</v>
      </c>
      <c r="G98" s="1">
        <f t="shared" ref="G98:K98" si="96">G82-G114</f>
        <v>0.96394136917252138</v>
      </c>
      <c r="H98" s="1">
        <f t="shared" si="96"/>
        <v>0.87302295957812936</v>
      </c>
      <c r="I98" s="1">
        <f>I82-I114</f>
        <v>1.7538197383449863</v>
      </c>
      <c r="J98" s="1">
        <f t="shared" si="96"/>
        <v>1.686080628756961</v>
      </c>
      <c r="K98" s="1">
        <f t="shared" si="96"/>
        <v>1.5001612430963787</v>
      </c>
      <c r="L98" s="1">
        <f t="shared" ref="L98:O98" si="97">L82-L114</f>
        <v>0.50939653813069663</v>
      </c>
      <c r="M98" s="1">
        <f t="shared" si="97"/>
        <v>0.25948758364188018</v>
      </c>
      <c r="N98" s="1">
        <f t="shared" si="97"/>
        <v>7.3885842479706199E-3</v>
      </c>
      <c r="O98" s="1">
        <f t="shared" si="97"/>
        <v>3.1333124947128255E-3</v>
      </c>
      <c r="P98" s="1">
        <f t="shared" ref="P98:Q113" si="98">P82-P114</f>
        <v>2.5339418136107739E-3</v>
      </c>
      <c r="Q98" s="1">
        <f t="shared" si="98"/>
        <v>2.7729411991757047E-3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2.019784183801145E-6</v>
      </c>
      <c r="L99" s="1">
        <f t="shared" ref="L99:O99" si="100">L83-L115</f>
        <v>1.7068386926682095E-6</v>
      </c>
      <c r="M99" s="1">
        <f t="shared" si="100"/>
        <v>2.3815222284812791E-5</v>
      </c>
      <c r="N99" s="1">
        <f t="shared" si="100"/>
        <v>5.697358467562474E-6</v>
      </c>
      <c r="O99" s="1">
        <f t="shared" si="100"/>
        <v>3.8492844473083689E-6</v>
      </c>
      <c r="P99" s="1">
        <f t="shared" si="98"/>
        <v>2.7996705650663086E-6</v>
      </c>
      <c r="Q99" s="1">
        <f t="shared" si="98"/>
        <v>5.03839485982145E-6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6.5912581502638474E-8</v>
      </c>
      <c r="L100" s="1">
        <f t="shared" ref="L100:O100" si="102">L84-L116</f>
        <v>0</v>
      </c>
      <c r="M100" s="1">
        <f t="shared" si="102"/>
        <v>4.155740613372334E-4</v>
      </c>
      <c r="N100" s="1">
        <f t="shared" si="102"/>
        <v>1.4434207572421726E-5</v>
      </c>
      <c r="O100" s="1">
        <f t="shared" si="102"/>
        <v>5.1441996718247594E-6</v>
      </c>
      <c r="P100" s="1">
        <f t="shared" si="98"/>
        <v>3.2628521949518369E-6</v>
      </c>
      <c r="Q100" s="1">
        <f t="shared" si="98"/>
        <v>6.5263734935205875E-6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1.5142521217345763E-6</v>
      </c>
      <c r="M101" s="1">
        <f t="shared" si="104"/>
        <v>2.1960717966070581E-5</v>
      </c>
      <c r="N101" s="1">
        <f t="shared" si="104"/>
        <v>5.2001012808593032E-5</v>
      </c>
      <c r="O101" s="1">
        <f t="shared" si="104"/>
        <v>3.6367339757479786E-5</v>
      </c>
      <c r="P101" s="1">
        <f t="shared" si="98"/>
        <v>2.5581789319321056E-5</v>
      </c>
      <c r="Q101" s="1">
        <f t="shared" si="98"/>
        <v>3.5148918558684447E-5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0.94097802074912096</v>
      </c>
      <c r="G102" s="1">
        <f t="shared" si="105"/>
        <v>1.0035504080822314E-4</v>
      </c>
      <c r="H102" s="1">
        <f t="shared" si="105"/>
        <v>5.790823899491271E-4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0.6526888470093164</v>
      </c>
      <c r="G104" s="1">
        <f t="shared" si="109"/>
        <v>0.32200760415805396</v>
      </c>
      <c r="H104" s="1">
        <f t="shared" si="109"/>
        <v>4.5352422866181588E-2</v>
      </c>
      <c r="I104" s="1">
        <f t="shared" si="109"/>
        <v>0.24035397241365802</v>
      </c>
      <c r="J104" s="1">
        <f t="shared" si="109"/>
        <v>0.18771244268907239</v>
      </c>
      <c r="K104" s="1">
        <f t="shared" si="109"/>
        <v>0.61537114705873441</v>
      </c>
      <c r="L104" s="1">
        <f t="shared" ref="L104:O104" si="110">L88-L120</f>
        <v>0.32176037842236127</v>
      </c>
      <c r="M104" s="1">
        <f t="shared" si="110"/>
        <v>0.16400878516294398</v>
      </c>
      <c r="N104" s="1">
        <f t="shared" si="110"/>
        <v>4.6030143776182864E-3</v>
      </c>
      <c r="O104" s="1">
        <f t="shared" si="110"/>
        <v>1.9257227026529544E-3</v>
      </c>
      <c r="P104" s="1">
        <f t="shared" si="98"/>
        <v>1.5676087137809769E-3</v>
      </c>
      <c r="Q104" s="1">
        <f t="shared" si="98"/>
        <v>1.6961264507280305E-3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1.3149327410278365E-3</v>
      </c>
      <c r="L105" s="1">
        <f t="shared" ref="L105:O105" si="112">L89-L121</f>
        <v>0.18604053116044861</v>
      </c>
      <c r="M105" s="1">
        <f t="shared" si="112"/>
        <v>9.4830935299560659E-2</v>
      </c>
      <c r="N105" s="1">
        <f t="shared" si="112"/>
        <v>2.6614404127633939E-3</v>
      </c>
      <c r="O105" s="1">
        <f t="shared" si="112"/>
        <v>1.1134659731406316E-3</v>
      </c>
      <c r="P105" s="1">
        <f t="shared" si="98"/>
        <v>9.0639344928786225E-4</v>
      </c>
      <c r="Q105" s="1">
        <f t="shared" si="98"/>
        <v>9.8069814221987683E-4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1.4614781649978763E-4</v>
      </c>
      <c r="J106" s="1">
        <f t="shared" si="113"/>
        <v>1.9505990877993656E-4</v>
      </c>
      <c r="K106" s="1">
        <f t="shared" si="113"/>
        <v>2.2510528774799228E-3</v>
      </c>
      <c r="L106" s="1">
        <f t="shared" ref="L106:O106" si="114">L90-L122</f>
        <v>1.5924074570724492E-3</v>
      </c>
      <c r="M106" s="1">
        <f t="shared" si="114"/>
        <v>1.8651317778729733E-4</v>
      </c>
      <c r="N106" s="1">
        <f t="shared" si="114"/>
        <v>8.4453991864558544E-6</v>
      </c>
      <c r="O106" s="1">
        <f t="shared" si="114"/>
        <v>2.8418377882432483E-6</v>
      </c>
      <c r="P106" s="1">
        <f t="shared" si="98"/>
        <v>1.8744544628961513E-6</v>
      </c>
      <c r="Q106" s="1">
        <f t="shared" si="98"/>
        <v>1.772730434822093E-6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1.2955848295870447E-2</v>
      </c>
      <c r="G107" s="1">
        <f t="shared" si="115"/>
        <v>1.7343143492952766E-3</v>
      </c>
      <c r="H107" s="1">
        <f t="shared" si="115"/>
        <v>4.7317293326560317E-3</v>
      </c>
      <c r="I107" s="1">
        <f t="shared" si="115"/>
        <v>3.3094084365884176E-3</v>
      </c>
      <c r="J107" s="1">
        <f t="shared" si="115"/>
        <v>3.335114754017213E-3</v>
      </c>
      <c r="K107" s="1">
        <f t="shared" si="115"/>
        <v>1.9198033059020683E-3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1.0861733970176334E-5</v>
      </c>
      <c r="O107" s="1">
        <f t="shared" si="116"/>
        <v>9.2547492440502553E-6</v>
      </c>
      <c r="P107" s="1">
        <f t="shared" si="98"/>
        <v>8.234549753749227E-6</v>
      </c>
      <c r="Q107" s="1">
        <f t="shared" si="98"/>
        <v>1.0500736915753772E-5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4.7007098879645525E-6</v>
      </c>
      <c r="O108" s="1">
        <f t="shared" si="118"/>
        <v>3.7990798716816109E-6</v>
      </c>
      <c r="P108" s="1">
        <f t="shared" si="98"/>
        <v>2.6220177093203142E-6</v>
      </c>
      <c r="Q108" s="1">
        <f t="shared" si="98"/>
        <v>5.4772598413476998E-6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2.6954320515315804E-2</v>
      </c>
      <c r="G109" s="1">
        <f t="shared" si="119"/>
        <v>4.187019287040615E-2</v>
      </c>
      <c r="H109" s="1">
        <f t="shared" si="119"/>
        <v>0.16244602821559873</v>
      </c>
      <c r="I109" s="1">
        <f t="shared" si="119"/>
        <v>0.17467534223689518</v>
      </c>
      <c r="J109" s="1">
        <f t="shared" si="119"/>
        <v>0.17462655090146492</v>
      </c>
      <c r="K109" s="1">
        <f t="shared" si="119"/>
        <v>8.0564372302520004E-2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7.3219733555849546E-6</v>
      </c>
      <c r="O109" s="1">
        <f t="shared" si="120"/>
        <v>1.6239977960536695E-5</v>
      </c>
      <c r="P109" s="1">
        <f t="shared" si="98"/>
        <v>6.7807022207991546E-6</v>
      </c>
      <c r="Q109" s="1">
        <f t="shared" si="98"/>
        <v>1.2189901930989219E-5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8.2145457856941861E-6</v>
      </c>
      <c r="O110" s="1">
        <f t="shared" si="122"/>
        <v>8.5292420565962965E-6</v>
      </c>
      <c r="P110" s="1">
        <f t="shared" si="98"/>
        <v>4.636586933811802E-6</v>
      </c>
      <c r="Q110" s="1">
        <f t="shared" si="98"/>
        <v>1.0332487061858343E-5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0.57907424129310847</v>
      </c>
      <c r="G112" s="1">
        <f t="shared" si="125"/>
        <v>0.59822890275395779</v>
      </c>
      <c r="H112" s="1">
        <f t="shared" si="125"/>
        <v>0.65991369677374356</v>
      </c>
      <c r="I112" s="1">
        <f t="shared" si="125"/>
        <v>1.3353348674413448</v>
      </c>
      <c r="J112" s="1">
        <f t="shared" si="125"/>
        <v>1.3202114605036266</v>
      </c>
      <c r="K112" s="1">
        <f t="shared" si="125"/>
        <v>0.79873784911394941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8.5537896462426107E-6</v>
      </c>
      <c r="O112" s="1">
        <f t="shared" si="126"/>
        <v>4.7255795787673775E-6</v>
      </c>
      <c r="P112" s="1">
        <f t="shared" si="98"/>
        <v>2.2682405566746633E-6</v>
      </c>
      <c r="Q112" s="1">
        <f t="shared" si="98"/>
        <v>4.7380652946739724E-6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3.8987269083215221E-6</v>
      </c>
      <c r="O113" s="1">
        <f t="shared" si="128"/>
        <v>3.3725285432800733E-6</v>
      </c>
      <c r="P113" s="1">
        <f t="shared" si="98"/>
        <v>1.8787868258656089E-6</v>
      </c>
      <c r="Q113" s="1">
        <f t="shared" si="98"/>
        <v>4.3917378372221663E-6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1.017921188736695</v>
      </c>
      <c r="G114" s="1">
        <f t="shared" ref="G114:Q114" si="129">SUM(G115:G129)</f>
        <v>1.1504786772104592</v>
      </c>
      <c r="H114" s="1">
        <f t="shared" si="129"/>
        <v>1.1919865011387529</v>
      </c>
      <c r="I114" s="1">
        <f t="shared" si="129"/>
        <v>1.1308289117159342</v>
      </c>
      <c r="J114" s="1">
        <f t="shared" si="129"/>
        <v>1.1428293723529859</v>
      </c>
      <c r="K114" s="1">
        <f t="shared" si="129"/>
        <v>1.8990809123468251</v>
      </c>
      <c r="L114" s="1">
        <f t="shared" si="129"/>
        <v>2.6375238512281425</v>
      </c>
      <c r="M114" s="1">
        <f t="shared" si="129"/>
        <v>2.8886360885678344</v>
      </c>
      <c r="N114" s="1">
        <f t="shared" si="129"/>
        <v>4.3987376041330073</v>
      </c>
      <c r="O114" s="1">
        <f t="shared" si="129"/>
        <v>4.9006138494504512</v>
      </c>
      <c r="P114" s="1">
        <f t="shared" si="129"/>
        <v>5.8944844374470504</v>
      </c>
      <c r="Q114" s="1">
        <f t="shared" si="129"/>
        <v>6.1178568518478862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1.6655141611729728E-7</v>
      </c>
      <c r="L115" s="1">
        <f>'[1]Electricity and CHPs_IN'!V$23/SUM('[1]Electricity and CHPs_IN'!V$22:V$23)*L83</f>
        <v>5.3807887062135276E-7</v>
      </c>
      <c r="M115" s="1">
        <f>'[1]Electricity and CHPs_IN'!W$23/SUM('[1]Electricity and CHPs_IN'!W$22:W$23)*M83</f>
        <v>3.7783662506420492E-5</v>
      </c>
      <c r="N115" s="1">
        <f>'[1]Electricity and CHPs_IN'!X$23/SUM('[1]Electricity and CHPs_IN'!X$22:X$23)*N83</f>
        <v>4.851187540731694E-4</v>
      </c>
      <c r="O115" s="1">
        <f>'[1]Electricity and CHPs_IN'!Y$23/SUM('[1]Electricity and CHPs_IN'!Y$22:Y$23)*O83</f>
        <v>7.1550700141398426E-4</v>
      </c>
      <c r="P115" s="1">
        <f>'[1]Electricity and CHPs_IN'!Z$23/SUM('[1]Electricity and CHPs_IN'!Z$22:Z$23)*P83</f>
        <v>7.5479275939008554E-4</v>
      </c>
      <c r="Q115" s="1">
        <f>'[1]Electricity and CHPs_IN'!AA$23/SUM('[1]Electricity and CHPs_IN'!AA$22:AA$23)*Q83</f>
        <v>1.2551794925962445E-3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5.4351518727864336E-9</v>
      </c>
      <c r="L116" s="1">
        <f>'[1]Electricity and CHPs_IN'!V$23/SUM('[1]Electricity and CHPs_IN'!V$22:V$23)*L84</f>
        <v>0</v>
      </c>
      <c r="M116" s="1">
        <f>'[1]Electricity and CHPs_IN'!W$23/SUM('[1]Electricity and CHPs_IN'!W$22:W$23)*M84</f>
        <v>6.5932242379286056E-4</v>
      </c>
      <c r="N116" s="1">
        <f>'[1]Electricity and CHPs_IN'!X$23/SUM('[1]Electricity and CHPs_IN'!X$22:X$23)*N84</f>
        <v>1.2290440970905746E-3</v>
      </c>
      <c r="O116" s="1">
        <f>'[1]Electricity and CHPs_IN'!Y$23/SUM('[1]Electricity and CHPs_IN'!Y$22:Y$23)*O84</f>
        <v>9.5620651896377291E-4</v>
      </c>
      <c r="P116" s="1">
        <f>'[1]Electricity and CHPs_IN'!Z$23/SUM('[1]Electricity and CHPs_IN'!Z$22:Z$23)*P84</f>
        <v>8.7966678738554118E-4</v>
      </c>
      <c r="Q116" s="1">
        <f>'[1]Electricity and CHPs_IN'!AA$23/SUM('[1]Electricity and CHPs_IN'!AA$22:AA$23)*Q84</f>
        <v>1.625869031309104E-3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4.7736618287297843E-7</v>
      </c>
      <c r="M117" s="1">
        <f>'[1]Electricity and CHPs_IN'!W$23/SUM('[1]Electricity and CHPs_IN'!W$22:W$23)*M85</f>
        <v>3.4841428146477555E-5</v>
      </c>
      <c r="N117" s="1">
        <f>'[1]Electricity and CHPs_IN'!X$23/SUM('[1]Electricity and CHPs_IN'!X$22:X$23)*N85</f>
        <v>4.4277829256968576E-3</v>
      </c>
      <c r="O117" s="1">
        <f>'[1]Electricity and CHPs_IN'!Y$23/SUM('[1]Electricity and CHPs_IN'!Y$22:Y$23)*O85</f>
        <v>6.759980088630011E-3</v>
      </c>
      <c r="P117" s="1">
        <f>'[1]Electricity and CHPs_IN'!Z$23/SUM('[1]Electricity and CHPs_IN'!Z$22:Z$23)*P85</f>
        <v>6.8968647923793253E-3</v>
      </c>
      <c r="Q117" s="1">
        <f>'[1]Electricity and CHPs_IN'!AA$23/SUM('[1]Electricity and CHPs_IN'!AA$22:AA$23)*Q85</f>
        <v>8.7564002007098993E-3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2.4902386608371272E-2</v>
      </c>
      <c r="G118" s="1">
        <f>'[1]Electricity and CHPs_IN'!Q$23/SUM('[1]Electricity and CHPs_IN'!Q$22:Q$23)*G86</f>
        <v>4.6364329290175519E-6</v>
      </c>
      <c r="H118" s="1">
        <f>'[1]Electricity and CHPs_IN'!R$23/SUM('[1]Electricity and CHPs_IN'!R$22:R$23)*H86</f>
        <v>5.7056428883722404E-5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1.7272996440722943E-2</v>
      </c>
      <c r="G120" s="1">
        <f>'[1]Electricity and CHPs_IN'!Q$23/SUM('[1]Electricity and CHPs_IN'!Q$22:Q$23)*G88</f>
        <v>1.4876847712766974E-2</v>
      </c>
      <c r="H120" s="1">
        <f>'[1]Electricity and CHPs_IN'!R$23/SUM('[1]Electricity and CHPs_IN'!R$22:R$23)*H88</f>
        <v>4.4685304455487291E-3</v>
      </c>
      <c r="I120" s="1">
        <f>'[1]Electricity and CHPs_IN'!S$23/SUM('[1]Electricity and CHPs_IN'!S$22:S$23)*I88</f>
        <v>3.4069974063951694E-3</v>
      </c>
      <c r="J120" s="1">
        <f>'[1]Electricity and CHPs_IN'!T$23/SUM('[1]Electricity and CHPs_IN'!T$22:T$23)*J88</f>
        <v>4.1019502174945771E-3</v>
      </c>
      <c r="K120" s="1">
        <f>'[1]Electricity and CHPs_IN'!U$23/SUM('[1]Electricity and CHPs_IN'!U$22:U$23)*K88</f>
        <v>5.0743508540340376E-2</v>
      </c>
      <c r="L120" s="1">
        <f>'[1]Electricity and CHPs_IN'!V$23/SUM('[1]Electricity and CHPs_IN'!V$22:V$23)*L88</f>
        <v>0.10143457713719539</v>
      </c>
      <c r="M120" s="1">
        <f>'[1]Electricity and CHPs_IN'!W$23/SUM('[1]Electricity and CHPs_IN'!W$22:W$23)*M88</f>
        <v>0.26020553209937897</v>
      </c>
      <c r="N120" s="1">
        <f>'[1]Electricity and CHPs_IN'!X$23/SUM('[1]Electricity and CHPs_IN'!X$22:X$23)*N88</f>
        <v>0.39193752904342322</v>
      </c>
      <c r="O120" s="1">
        <f>'[1]Electricity and CHPs_IN'!Y$23/SUM('[1]Electricity and CHPs_IN'!Y$22:Y$23)*O88</f>
        <v>0.35795434070701976</v>
      </c>
      <c r="P120" s="1">
        <f>'[1]Electricity and CHPs_IN'!Z$23/SUM('[1]Electricity and CHPs_IN'!Z$22:Z$23)*P88</f>
        <v>0.42262819114600214</v>
      </c>
      <c r="Q120" s="1">
        <f>'[1]Electricity and CHPs_IN'!AA$23/SUM('[1]Electricity and CHPs_IN'!AA$22:AA$23)*Q88</f>
        <v>0.4225439246100145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1.0842936184648688E-4</v>
      </c>
      <c r="L121" s="1">
        <f>'[1]Electricity and CHPs_IN'!V$23/SUM('[1]Electricity and CHPs_IN'!V$22:V$23)*L89</f>
        <v>5.8649056484724287E-2</v>
      </c>
      <c r="M121" s="1">
        <f>'[1]Electricity and CHPs_IN'!W$23/SUM('[1]Electricity and CHPs_IN'!W$22:W$23)*M89</f>
        <v>0.15045251359302877</v>
      </c>
      <c r="N121" s="1">
        <f>'[1]Electricity and CHPs_IN'!X$23/SUM('[1]Electricity and CHPs_IN'!X$22:X$23)*N89</f>
        <v>0.22661636343063599</v>
      </c>
      <c r="O121" s="1">
        <f>'[1]Electricity and CHPs_IN'!Y$23/SUM('[1]Electricity and CHPs_IN'!Y$22:Y$23)*O89</f>
        <v>0.20697163603366586</v>
      </c>
      <c r="P121" s="1">
        <f>'[1]Electricity and CHPs_IN'!Z$23/SUM('[1]Electricity and CHPs_IN'!Z$22:Z$23)*P89</f>
        <v>0.24436418384992328</v>
      </c>
      <c r="Q121" s="1">
        <f>'[1]Electricity and CHPs_IN'!AA$23/SUM('[1]Electricity and CHPs_IN'!AA$22:AA$23)*Q89</f>
        <v>0.24431435621646588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2.0716330450663241E-6</v>
      </c>
      <c r="J122" s="1">
        <f>'[1]Electricity and CHPs_IN'!T$23/SUM('[1]Electricity and CHPs_IN'!T$22:T$23)*J90</f>
        <v>4.2625093136189436E-6</v>
      </c>
      <c r="K122" s="1">
        <f>'[1]Electricity and CHPs_IN'!U$23/SUM('[1]Electricity and CHPs_IN'!U$22:U$23)*K90</f>
        <v>1.8562183400883085E-4</v>
      </c>
      <c r="L122" s="1">
        <f>'[1]Electricity and CHPs_IN'!V$23/SUM('[1]Electricity and CHPs_IN'!V$22:V$23)*L90</f>
        <v>5.0200455951177818E-4</v>
      </c>
      <c r="M122" s="1">
        <f>'[1]Electricity and CHPs_IN'!W$23/SUM('[1]Electricity and CHPs_IN'!W$22:W$23)*M90</f>
        <v>2.9590951863629202E-4</v>
      </c>
      <c r="N122" s="1">
        <f>'[1]Electricity and CHPs_IN'!X$23/SUM('[1]Electricity and CHPs_IN'!X$22:X$23)*N90</f>
        <v>7.1910896151437863E-4</v>
      </c>
      <c r="O122" s="1">
        <f>'[1]Electricity and CHPs_IN'!Y$23/SUM('[1]Electricity and CHPs_IN'!Y$22:Y$23)*O90</f>
        <v>5.2824229079580026E-4</v>
      </c>
      <c r="P122" s="1">
        <f>'[1]Electricity and CHPs_IN'!Z$23/SUM('[1]Electricity and CHPs_IN'!Z$22:Z$23)*P90</f>
        <v>5.0535397773379697E-4</v>
      </c>
      <c r="Q122" s="1">
        <f>'[1]Electricity and CHPs_IN'!AA$23/SUM('[1]Electricity and CHPs_IN'!AA$22:AA$23)*Q90</f>
        <v>4.41627730576234E-4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3.4286830934300057E-4</v>
      </c>
      <c r="G123" s="1">
        <f>'[1]Electricity and CHPs_IN'!Q$23/SUM('[1]Electricity and CHPs_IN'!Q$22:Q$23)*G91</f>
        <v>8.0125842145852466E-5</v>
      </c>
      <c r="H123" s="1">
        <f>'[1]Electricity and CHPs_IN'!R$23/SUM('[1]Electricity and CHPs_IN'!R$22:R$23)*H91</f>
        <v>4.6621272352873619E-4</v>
      </c>
      <c r="I123" s="1">
        <f>'[1]Electricity and CHPs_IN'!S$23/SUM('[1]Electricity and CHPs_IN'!S$22:S$23)*I91</f>
        <v>4.6910587110056538E-5</v>
      </c>
      <c r="J123" s="1">
        <f>'[1]Electricity and CHPs_IN'!T$23/SUM('[1]Electricity and CHPs_IN'!T$22:T$23)*J91</f>
        <v>7.287995667538498E-5</v>
      </c>
      <c r="K123" s="1">
        <f>'[1]Electricity and CHPs_IN'!U$23/SUM('[1]Electricity and CHPs_IN'!U$22:U$23)*K91</f>
        <v>1.5830699231583767E-4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9.2485506760477414E-4</v>
      </c>
      <c r="O123" s="1">
        <f>'[1]Electricity and CHPs_IN'!Y$23/SUM('[1]Electricity and CHPs_IN'!Y$22:Y$23)*O91</f>
        <v>1.7202776181113495E-3</v>
      </c>
      <c r="P123" s="1">
        <f>'[1]Electricity and CHPs_IN'!Z$23/SUM('[1]Electricity and CHPs_IN'!Z$22:Z$23)*P91</f>
        <v>2.220039246231847E-3</v>
      </c>
      <c r="Q123" s="1">
        <f>'[1]Electricity and CHPs_IN'!AA$23/SUM('[1]Electricity and CHPs_IN'!AA$22:AA$23)*Q91</f>
        <v>2.6159739362447052E-3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4.0025610764920421E-4</v>
      </c>
      <c r="O124" s="1">
        <f>'[1]Electricity and CHPs_IN'!Y$23/SUM('[1]Electricity and CHPs_IN'!Y$22:Y$23)*O92</f>
        <v>7.0617494870243969E-4</v>
      </c>
      <c r="P124" s="1">
        <f>'[1]Electricity and CHPs_IN'!Z$23/SUM('[1]Electricity and CHPs_IN'!Z$22:Z$23)*P92</f>
        <v>7.0689744953641965E-4</v>
      </c>
      <c r="Q124" s="1">
        <f>'[1]Electricity and CHPs_IN'!AA$23/SUM('[1]Electricity and CHPs_IN'!AA$22:AA$23)*Q92</f>
        <v>1.3645108054758895E-3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7.1332899965503729E-4</v>
      </c>
      <c r="G125" s="1">
        <f>'[1]Electricity and CHPs_IN'!Q$23/SUM('[1]Electricity and CHPs_IN'!Q$22:Q$23)*G93</f>
        <v>1.9344154454547346E-3</v>
      </c>
      <c r="H125" s="1">
        <f>'[1]Electricity and CHPs_IN'!R$23/SUM('[1]Electricity and CHPs_IN'!R$22:R$23)*H93</f>
        <v>1.6005650348201277E-2</v>
      </c>
      <c r="I125" s="1">
        <f>'[1]Electricity and CHPs_IN'!S$23/SUM('[1]Electricity and CHPs_IN'!S$22:S$23)*I93</f>
        <v>2.4760083304887917E-3</v>
      </c>
      <c r="J125" s="1">
        <f>'[1]Electricity and CHPs_IN'!T$23/SUM('[1]Electricity and CHPs_IN'!T$22:T$23)*J93</f>
        <v>3.8159932724176927E-3</v>
      </c>
      <c r="K125" s="1">
        <f>'[1]Electricity and CHPs_IN'!U$23/SUM('[1]Electricity and CHPs_IN'!U$22:U$23)*K93</f>
        <v>6.643338631523282E-3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6.2345148402396177E-4</v>
      </c>
      <c r="O125" s="1">
        <f>'[1]Electricity and CHPs_IN'!Y$23/SUM('[1]Electricity and CHPs_IN'!Y$22:Y$23)*O93</f>
        <v>3.0186955764461539E-3</v>
      </c>
      <c r="P125" s="1">
        <f>'[1]Electricity and CHPs_IN'!Z$23/SUM('[1]Electricity and CHPs_IN'!Z$22:Z$23)*P93</f>
        <v>1.8280811334380044E-3</v>
      </c>
      <c r="Q125" s="1">
        <f>'[1]Electricity and CHPs_IN'!AA$23/SUM('[1]Electricity and CHPs_IN'!AA$22:AA$23)*Q93</f>
        <v>3.036783607920597E-3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6.9945225309613697E-4</v>
      </c>
      <c r="O126" s="1">
        <f>'[1]Electricity and CHPs_IN'!Y$23/SUM('[1]Electricity and CHPs_IN'!Y$22:Y$23)*O94</f>
        <v>1.5854199635770136E-3</v>
      </c>
      <c r="P126" s="1">
        <f>'[1]Electricity and CHPs_IN'!Z$23/SUM('[1]Electricity and CHPs_IN'!Z$22:Z$23)*P94</f>
        <v>1.2500264458225499E-3</v>
      </c>
      <c r="Q126" s="1">
        <f>'[1]Electricity and CHPs_IN'!AA$23/SUM('[1]Electricity and CHPs_IN'!AA$22:AA$23)*Q94</f>
        <v>2.5740590462614839E-3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0.95936477579627522</v>
      </c>
      <c r="G127" s="1">
        <f t="shared" ref="G127:Q127" si="132">G95</f>
        <v>1.1059442973758238</v>
      </c>
      <c r="H127" s="1">
        <f t="shared" si="132"/>
        <v>1.1059683916752578</v>
      </c>
      <c r="I127" s="1">
        <f t="shared" si="132"/>
        <v>1.1059686639745641</v>
      </c>
      <c r="J127" s="1">
        <f t="shared" si="132"/>
        <v>1.1059846182026227</v>
      </c>
      <c r="K127" s="1">
        <f t="shared" si="132"/>
        <v>1.7753776070898382</v>
      </c>
      <c r="L127" s="1">
        <f t="shared" si="132"/>
        <v>2.4769371976016576</v>
      </c>
      <c r="M127" s="1">
        <f t="shared" si="132"/>
        <v>2.4769501858423446</v>
      </c>
      <c r="N127" s="1">
        <f t="shared" si="132"/>
        <v>3.7696143349640803</v>
      </c>
      <c r="O127" s="1">
        <f t="shared" si="132"/>
        <v>4.3181920881402442</v>
      </c>
      <c r="P127" s="1">
        <f t="shared" si="132"/>
        <v>5.2113322989438258</v>
      </c>
      <c r="Q127" s="1">
        <f t="shared" si="132"/>
        <v>5.4270537242214303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1.5324832582327596E-2</v>
      </c>
      <c r="G128" s="1">
        <f>'[1]Electricity and CHPs_IN'!Q$23/SUM('[1]Electricity and CHPs_IN'!Q$22:Q$23)*G96</f>
        <v>2.7638354401338799E-2</v>
      </c>
      <c r="H128" s="1">
        <f>'[1]Electricity and CHPs_IN'!R$23/SUM('[1]Electricity and CHPs_IN'!R$22:R$23)*H96</f>
        <v>6.5020659517332657E-2</v>
      </c>
      <c r="I128" s="1">
        <f>'[1]Electricity and CHPs_IN'!S$23/SUM('[1]Electricity and CHPs_IN'!S$22:S$23)*I96</f>
        <v>1.8928259784331221E-2</v>
      </c>
      <c r="J128" s="1">
        <f>'[1]Electricity and CHPs_IN'!T$23/SUM('[1]Electricity and CHPs_IN'!T$22:T$23)*J96</f>
        <v>2.8849668194461907E-2</v>
      </c>
      <c r="K128" s="1">
        <f>'[1]Electricity and CHPs_IN'!U$23/SUM('[1]Electricity and CHPs_IN'!U$22:U$23)*K96</f>
        <v>6.5863927910383993E-2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7.2833819381642355E-4</v>
      </c>
      <c r="O128" s="1">
        <f>'[1]Electricity and CHPs_IN'!Y$23/SUM('[1]Electricity and CHPs_IN'!Y$22:Y$23)*O96</f>
        <v>8.7839319765295563E-4</v>
      </c>
      <c r="P128" s="1">
        <f>'[1]Electricity and CHPs_IN'!Z$23/SUM('[1]Electricity and CHPs_IN'!Z$22:Z$23)*P96</f>
        <v>6.1151893015400061E-4</v>
      </c>
      <c r="Q128" s="1">
        <f>'[1]Electricity and CHPs_IN'!AA$23/SUM('[1]Electricity and CHPs_IN'!AA$22:AA$23)*Q96</f>
        <v>1.180360523126527E-3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3.3196885030224493E-4</v>
      </c>
      <c r="O129" s="1">
        <f>'[1]Electricity and CHPs_IN'!Y$23/SUM('[1]Electricity and CHPs_IN'!Y$22:Y$23)*O97</f>
        <v>6.2688736522776493E-4</v>
      </c>
      <c r="P129" s="1">
        <f>'[1]Electricity and CHPs_IN'!Z$23/SUM('[1]Electricity and CHPs_IN'!Z$22:Z$23)*P97</f>
        <v>5.0652198522766162E-4</v>
      </c>
      <c r="Q129" s="1">
        <f>'[1]Electricity and CHPs_IN'!AA$23/SUM('[1]Electricity and CHPs_IN'!AA$22:AA$23)*Q97</f>
        <v>1.0940824257540697E-3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8.2845895922384649</v>
      </c>
      <c r="G130" s="1">
        <f t="shared" ref="G130:Q130" si="133">SUM(G131:G136)</f>
        <v>8.9572257298018254</v>
      </c>
      <c r="H130" s="1">
        <f t="shared" si="133"/>
        <v>9.1884634830586727</v>
      </c>
      <c r="I130" s="1">
        <f t="shared" si="133"/>
        <v>9.1596819750250873</v>
      </c>
      <c r="J130" s="1">
        <f t="shared" si="133"/>
        <v>9.2390811163502775</v>
      </c>
      <c r="K130" s="1">
        <f t="shared" si="133"/>
        <v>9.4549993081624191</v>
      </c>
      <c r="L130" s="1">
        <f t="shared" si="133"/>
        <v>10.714004606732111</v>
      </c>
      <c r="M130" s="1">
        <f t="shared" si="133"/>
        <v>11.101584580041436</v>
      </c>
      <c r="N130" s="1">
        <f t="shared" si="133"/>
        <v>11.110824597538594</v>
      </c>
      <c r="O130" s="1">
        <f t="shared" si="133"/>
        <v>11.114178360291067</v>
      </c>
      <c r="P130" s="1">
        <f t="shared" si="133"/>
        <v>11.117511704683045</v>
      </c>
      <c r="Q130" s="1">
        <f t="shared" si="133"/>
        <v>11.12047853893146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6.5070001739189927</v>
      </c>
      <c r="G131" s="1">
        <f>'[1]Electricity and CHPs'!C19</f>
        <v>7.3027683814743618</v>
      </c>
      <c r="H131" s="1">
        <f>'[1]Electricity and CHPs'!D19</f>
        <v>7.4123018650982422</v>
      </c>
      <c r="I131" s="1">
        <f>'[1]Electricity and CHPs'!E19</f>
        <v>7.3981384403480686</v>
      </c>
      <c r="J131" s="1">
        <f>'[1]Electricity and CHPs'!F19</f>
        <v>7.4918603313357615</v>
      </c>
      <c r="K131" s="1">
        <f>'[1]Electricity and CHPs'!G19</f>
        <v>5.6313415811138272</v>
      </c>
      <c r="L131" s="1">
        <f>'[1]Electricity and CHPs'!H19</f>
        <v>4.4767070573736527</v>
      </c>
      <c r="M131" s="1">
        <f>'[1]Electricity and CHPs'!I19</f>
        <v>4.6534307633621586</v>
      </c>
      <c r="N131" s="1">
        <f>'[1]Electricity and CHPs'!J19</f>
        <v>4.6534303105537678</v>
      </c>
      <c r="O131" s="1">
        <f>'[1]Electricity and CHPs'!K19</f>
        <v>4.6534307619093855</v>
      </c>
      <c r="P131" s="1">
        <f>'[1]Electricity and CHPs'!L19</f>
        <v>4.6534303389872766</v>
      </c>
      <c r="Q131" s="1">
        <f>'[1]Electricity and CHPs'!M19</f>
        <v>4.653430469295726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2.0852343237761062</v>
      </c>
      <c r="L132" s="1">
        <f>'[1]Electricity and CHPs'!H20</f>
        <v>4.2715843153671331</v>
      </c>
      <c r="M132" s="1">
        <f>'[1]Electricity and CHPs'!I20</f>
        <v>4.4441159732804261</v>
      </c>
      <c r="N132" s="1">
        <f>'[1]Electricity and CHPs'!J20</f>
        <v>4.4441160837049472</v>
      </c>
      <c r="O132" s="1">
        <f>'[1]Electricity and CHPs'!K20</f>
        <v>4.4441158966178458</v>
      </c>
      <c r="P132" s="1">
        <f>'[1]Electricity and CHPs'!L20</f>
        <v>4.4441156842850393</v>
      </c>
      <c r="Q132" s="1">
        <f>'[1]Electricity and CHPs'!M20</f>
        <v>4.4441158842027075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1.547548352067893</v>
      </c>
      <c r="G133" s="1">
        <f>'[1]Electricity and CHPs'!C26</f>
        <v>1.4243000161091559</v>
      </c>
      <c r="H133" s="1">
        <f>'[1]Electricity and CHPs'!D26</f>
        <v>1.4394558754915494</v>
      </c>
      <c r="I133" s="1">
        <f>'[1]Electricity and CHPs'!E26</f>
        <v>1.4285982111640243</v>
      </c>
      <c r="J133" s="1">
        <f>'[1]Electricity and CHPs'!F26</f>
        <v>1.4180357123652449</v>
      </c>
      <c r="K133" s="1">
        <f>'[1]Electricity and CHPs'!G26</f>
        <v>1.074101264939866</v>
      </c>
      <c r="L133" s="1">
        <f>'[1]Electricity and CHPs'!H26</f>
        <v>0.67063060283390652</v>
      </c>
      <c r="M133" s="1">
        <f>'[1]Electricity and CHPs'!I26</f>
        <v>0.69933082755058396</v>
      </c>
      <c r="N133" s="1">
        <f>'[1]Electricity and CHPs'!J26</f>
        <v>0.70858215162605798</v>
      </c>
      <c r="O133" s="1">
        <f>'[1]Electricity and CHPs'!K26</f>
        <v>0.71192516075325696</v>
      </c>
      <c r="P133" s="1">
        <f>'[1]Electricity and CHPs'!L26</f>
        <v>0.71526340846937086</v>
      </c>
      <c r="Q133" s="1">
        <f>'[1]Electricity and CHPs'!M26</f>
        <v>0.71821656857093796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0.3488046919165948</v>
      </c>
      <c r="L134" s="1">
        <f>'[1]Electricity and CHPs'!H27</f>
        <v>0.69932235423891065</v>
      </c>
      <c r="M134" s="1">
        <f>'[1]Electricity and CHPs'!I27</f>
        <v>0.7117516482986449</v>
      </c>
      <c r="N134" s="1">
        <f>'[1]Electricity and CHPs'!J27</f>
        <v>0.71175162854769125</v>
      </c>
      <c r="O134" s="1">
        <f>'[1]Electricity and CHPs'!K27</f>
        <v>0.71175165263364193</v>
      </c>
      <c r="P134" s="1">
        <f>'[1]Electricity and CHPs'!L27</f>
        <v>0.71175158691494145</v>
      </c>
      <c r="Q134" s="1">
        <f>'[1]Electricity and CHPs'!M27</f>
        <v>0.71175164492006393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0.2300410662515808</v>
      </c>
      <c r="G135" s="1">
        <f>'[1]Electricity and CHPs'!C44</f>
        <v>0.23015733221830867</v>
      </c>
      <c r="H135" s="1">
        <f>'[1]Electricity and CHPs'!D44</f>
        <v>0.33670574246888069</v>
      </c>
      <c r="I135" s="1">
        <f>'[1]Electricity and CHPs'!E44</f>
        <v>0.33294532351299533</v>
      </c>
      <c r="J135" s="1">
        <f>'[1]Electricity and CHPs'!F44</f>
        <v>0.32918507264927077</v>
      </c>
      <c r="K135" s="1">
        <f>'[1]Electricity and CHPs'!G44</f>
        <v>0.20745098504106646</v>
      </c>
      <c r="L135" s="1">
        <f>'[1]Electricity and CHPs'!H44</f>
        <v>8.6810779159740664E-5</v>
      </c>
      <c r="M135" s="1">
        <f>'[1]Electricity and CHPs'!I44</f>
        <v>4.6237852472963305E-5</v>
      </c>
      <c r="N135" s="1">
        <f>'[1]Electricity and CHPs'!J44</f>
        <v>4.674238297940405E-5</v>
      </c>
      <c r="O135" s="1">
        <f>'[1]Electricity and CHPs'!K44</f>
        <v>3.7720132042199892E-5</v>
      </c>
      <c r="P135" s="1">
        <f>'[1]Electricity and CHPs'!L44</f>
        <v>5.6709073332684186E-5</v>
      </c>
      <c r="Q135" s="1">
        <f>'[1]Electricity and CHPs'!M44</f>
        <v>2.328351461774245E-5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0.10806646137495916</v>
      </c>
      <c r="L136" s="1">
        <f>'[1]Electricity and CHPs'!H45</f>
        <v>0.59567346613934979</v>
      </c>
      <c r="M136" s="1">
        <f>'[1]Electricity and CHPs'!I45</f>
        <v>0.59290912969714982</v>
      </c>
      <c r="N136" s="1">
        <f>'[1]Electricity and CHPs'!J45</f>
        <v>0.59289768072315185</v>
      </c>
      <c r="O136" s="1">
        <f>'[1]Electricity and CHPs'!K45</f>
        <v>0.59291716824489438</v>
      </c>
      <c r="P136" s="1">
        <f>'[1]Electricity and CHPs'!L45</f>
        <v>0.59289397695308532</v>
      </c>
      <c r="Q136" s="1">
        <f>'[1]Electricity and CHPs'!M45</f>
        <v>0.59294068842740588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4.0272742629934424</v>
      </c>
      <c r="G137" s="1">
        <f t="shared" ref="G137:K137" si="135">SUM(G138:G141)</f>
        <v>4.3635341987917586</v>
      </c>
      <c r="H137" s="1">
        <f t="shared" si="135"/>
        <v>4.4258788702948957</v>
      </c>
      <c r="I137" s="1">
        <f t="shared" si="135"/>
        <v>4.4133683257560463</v>
      </c>
      <c r="J137" s="1">
        <f t="shared" si="135"/>
        <v>4.4549480218505035</v>
      </c>
      <c r="K137" s="1">
        <f t="shared" si="135"/>
        <v>4.5697409308731975</v>
      </c>
      <c r="L137" s="1">
        <f t="shared" ref="L137:O137" si="136">SUM(L138:L141)</f>
        <v>5.0591221649068014</v>
      </c>
      <c r="M137" s="1">
        <f t="shared" si="136"/>
        <v>5.2543146062459067</v>
      </c>
      <c r="N137" s="1">
        <f t="shared" si="136"/>
        <v>5.2589400872162315</v>
      </c>
      <c r="O137" s="1">
        <f t="shared" si="136"/>
        <v>5.2606117359570659</v>
      </c>
      <c r="P137" s="1">
        <f>SUM(P138:P141)</f>
        <v>5.2622805093283134</v>
      </c>
      <c r="Q137" s="1">
        <f>SUM(Q138:Q141)</f>
        <v>5.2637572834947175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3.2535000869594959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3.6513841907371809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3.7061509325491211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3.6990692201740343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3.7459301656678812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2.815670790556914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2.2383535286868264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2.3267153816810793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2.3267151552768839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2.3267153809546928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2.3267151694936383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2.326715234647863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1.0426171618880531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2.1357921576835666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2.222057986640213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2.2220580418524736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2.2220579483089229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2.2220578421425197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2.2220579421013538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0.77377417603394649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0.71215000805457795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0.7197279377457747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0.71429910558201226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0.70901785618262247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0.53705063246993301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0.3353153014169532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0.34966541377529198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0.35429107581302893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0.35596258037662848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0.35763170423468543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0.35910828428546898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0.1744023459582974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0.34966117711945527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0.3558758241493224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0.35587581427384563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0.35587582631682096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0.35587579345747072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0.35587582246003197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4.2573153292450243</v>
      </c>
      <c r="G144" s="1">
        <f t="shared" ref="G144:K144" si="137">SUM(G145:G150)</f>
        <v>4.5936915310100677</v>
      </c>
      <c r="H144" s="1">
        <f t="shared" si="137"/>
        <v>4.7625846127637761</v>
      </c>
      <c r="I144" s="1">
        <f t="shared" si="137"/>
        <v>4.7463136492690419</v>
      </c>
      <c r="J144" s="1">
        <f t="shared" si="137"/>
        <v>4.7841330944997731</v>
      </c>
      <c r="K144" s="1">
        <f t="shared" si="137"/>
        <v>4.8852583772892224</v>
      </c>
      <c r="L144" s="1">
        <f t="shared" ref="L144:O144" si="138">SUM(L145:L150)</f>
        <v>5.6548824418253112</v>
      </c>
      <c r="M144" s="1">
        <f t="shared" si="138"/>
        <v>5.8472699737955294</v>
      </c>
      <c r="N144" s="1">
        <f t="shared" si="138"/>
        <v>5.8518845103223622</v>
      </c>
      <c r="O144" s="1">
        <f t="shared" si="138"/>
        <v>5.8535666243340021</v>
      </c>
      <c r="P144" s="1">
        <f>SUM(P145:P150)</f>
        <v>5.8552311953547314</v>
      </c>
      <c r="Q144" s="1">
        <f>SUM(Q145:Q150)</f>
        <v>5.8567212554367414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3.2535000869594968</v>
      </c>
      <c r="G145" s="1">
        <f t="shared" ref="G145:K145" si="139">G131-G138</f>
        <v>3.6513841907371809</v>
      </c>
      <c r="H145" s="1">
        <f t="shared" si="139"/>
        <v>3.7061509325491211</v>
      </c>
      <c r="I145" s="1">
        <f t="shared" si="139"/>
        <v>3.6990692201740343</v>
      </c>
      <c r="J145" s="1">
        <f t="shared" si="139"/>
        <v>3.7459301656678803</v>
      </c>
      <c r="K145" s="1">
        <f t="shared" si="139"/>
        <v>2.8156707905569132</v>
      </c>
      <c r="L145" s="1">
        <f t="shared" ref="L145:O145" si="140">L131-L138</f>
        <v>2.2383535286868264</v>
      </c>
      <c r="M145" s="1">
        <f t="shared" si="140"/>
        <v>2.3267153816810793</v>
      </c>
      <c r="N145" s="1">
        <f t="shared" si="140"/>
        <v>2.3267151552768839</v>
      </c>
      <c r="O145" s="1">
        <f t="shared" si="140"/>
        <v>2.3267153809546928</v>
      </c>
      <c r="P145" s="1">
        <f t="shared" ref="P145:Q150" si="141">P131-P138</f>
        <v>2.3267151694936383</v>
      </c>
      <c r="Q145" s="1">
        <f t="shared" si="141"/>
        <v>2.326715234647863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1.0426171618880531</v>
      </c>
      <c r="L146" s="1">
        <f t="shared" ref="L146:O146" si="143">L132-L139</f>
        <v>2.1357921576835666</v>
      </c>
      <c r="M146" s="1">
        <f t="shared" si="143"/>
        <v>2.222057986640213</v>
      </c>
      <c r="N146" s="1">
        <f t="shared" si="143"/>
        <v>2.2220580418524736</v>
      </c>
      <c r="O146" s="1">
        <f t="shared" si="143"/>
        <v>2.2220579483089229</v>
      </c>
      <c r="P146" s="1">
        <f t="shared" si="141"/>
        <v>2.2220578421425197</v>
      </c>
      <c r="Q146" s="1">
        <f t="shared" si="141"/>
        <v>2.2220579421013538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0.77377417603394649</v>
      </c>
      <c r="G147" s="1">
        <f t="shared" si="144"/>
        <v>0.71215000805457795</v>
      </c>
      <c r="H147" s="1">
        <f t="shared" si="144"/>
        <v>0.7197279377457747</v>
      </c>
      <c r="I147" s="1">
        <f t="shared" si="144"/>
        <v>0.71429910558201204</v>
      </c>
      <c r="J147" s="1">
        <f t="shared" si="144"/>
        <v>0.70901785618262247</v>
      </c>
      <c r="K147" s="1">
        <f t="shared" si="144"/>
        <v>0.53705063246993301</v>
      </c>
      <c r="L147" s="1">
        <f t="shared" ref="L147:O147" si="145">L133-L140</f>
        <v>0.33531530141695332</v>
      </c>
      <c r="M147" s="1">
        <f t="shared" si="145"/>
        <v>0.34966541377529198</v>
      </c>
      <c r="N147" s="1">
        <f t="shared" si="145"/>
        <v>0.35429107581302904</v>
      </c>
      <c r="O147" s="1">
        <f t="shared" si="145"/>
        <v>0.35596258037662848</v>
      </c>
      <c r="P147" s="1">
        <f t="shared" si="141"/>
        <v>0.35763170423468543</v>
      </c>
      <c r="Q147" s="1">
        <f t="shared" si="141"/>
        <v>0.35910828428546898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0.1744023459582974</v>
      </c>
      <c r="L148" s="1">
        <f t="shared" ref="L148:O148" si="147">L134-L141</f>
        <v>0.34966117711945538</v>
      </c>
      <c r="M148" s="1">
        <f t="shared" si="147"/>
        <v>0.35587582414932251</v>
      </c>
      <c r="N148" s="1">
        <f t="shared" si="147"/>
        <v>0.35587581427384563</v>
      </c>
      <c r="O148" s="1">
        <f t="shared" si="147"/>
        <v>0.35587582631682096</v>
      </c>
      <c r="P148" s="1">
        <f t="shared" si="141"/>
        <v>0.35587579345747072</v>
      </c>
      <c r="Q148" s="1">
        <f t="shared" si="141"/>
        <v>0.35587582246003197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0.2300410662515808</v>
      </c>
      <c r="G149" s="1">
        <f t="shared" si="148"/>
        <v>0.23015733221830867</v>
      </c>
      <c r="H149" s="1">
        <f t="shared" si="148"/>
        <v>0.33670574246888069</v>
      </c>
      <c r="I149" s="1">
        <f t="shared" si="148"/>
        <v>0.33294532351299533</v>
      </c>
      <c r="J149" s="1">
        <f t="shared" si="148"/>
        <v>0.32918507264927077</v>
      </c>
      <c r="K149" s="1">
        <f t="shared" si="148"/>
        <v>0.20745098504106646</v>
      </c>
      <c r="L149" s="1">
        <f t="shared" ref="L149:O149" si="149">L135-L142</f>
        <v>8.6810779159740664E-5</v>
      </c>
      <c r="M149" s="1">
        <f t="shared" si="149"/>
        <v>4.6237852472963305E-5</v>
      </c>
      <c r="N149" s="1">
        <f t="shared" si="149"/>
        <v>4.674238297940405E-5</v>
      </c>
      <c r="O149" s="1">
        <f t="shared" si="149"/>
        <v>3.7720132042199892E-5</v>
      </c>
      <c r="P149" s="1">
        <f t="shared" si="141"/>
        <v>5.6709073332684186E-5</v>
      </c>
      <c r="Q149" s="1">
        <f t="shared" si="141"/>
        <v>2.328351461774245E-5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0.10806646137495916</v>
      </c>
      <c r="L150" s="1">
        <f t="shared" ref="L150:O150" si="154">L136-L143</f>
        <v>0.59567346613934979</v>
      </c>
      <c r="M150" s="1">
        <f t="shared" si="154"/>
        <v>0.59290912969714982</v>
      </c>
      <c r="N150" s="1">
        <f t="shared" si="154"/>
        <v>0.59289768072315185</v>
      </c>
      <c r="O150" s="1">
        <f t="shared" si="154"/>
        <v>0.59291716824489438</v>
      </c>
      <c r="P150" s="1">
        <f t="shared" si="141"/>
        <v>0.59289397695308532</v>
      </c>
      <c r="Q150" s="1">
        <f t="shared" si="141"/>
        <v>0.59294068842740588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0.3149743959548138</v>
      </c>
      <c r="G151" s="1">
        <f t="shared" ref="G151:K151" si="155">SUM(G152:G158)</f>
        <v>0.31497330480958857</v>
      </c>
      <c r="H151" s="1">
        <f t="shared" si="155"/>
        <v>1.1408806662862516</v>
      </c>
      <c r="I151" s="1">
        <f t="shared" si="155"/>
        <v>1.5255805259605912</v>
      </c>
      <c r="J151" s="1">
        <f t="shared" si="155"/>
        <v>1.5255811159609618</v>
      </c>
      <c r="K151" s="1">
        <f t="shared" si="155"/>
        <v>3.4408419180453742</v>
      </c>
      <c r="L151" s="1">
        <f t="shared" ref="L151:O151" si="156">SUM(L152:L158)</f>
        <v>5.2145168722929345</v>
      </c>
      <c r="M151" s="1">
        <f t="shared" si="156"/>
        <v>5.8867608870633159</v>
      </c>
      <c r="N151" s="1">
        <f t="shared" si="156"/>
        <v>5.8687856227800941</v>
      </c>
      <c r="O151" s="1">
        <f t="shared" si="156"/>
        <v>5.8867604074141404</v>
      </c>
      <c r="P151" s="1">
        <f>SUM(P152:P158)</f>
        <v>5.8771273436555198</v>
      </c>
      <c r="Q151" s="1">
        <f>SUM(Q152:Q158)</f>
        <v>5.8867810464486636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0.14251190987967149</v>
      </c>
      <c r="G152" s="1">
        <f>'[1]Electricity and CHPs'!C25</f>
        <v>1.434588374803977E-4</v>
      </c>
      <c r="H152" s="1">
        <f>'[1]Electricity and CHPs'!D25</f>
        <v>5.6716188330726757E-3</v>
      </c>
      <c r="I152" s="1">
        <f>'[1]Electricity and CHPs'!E25</f>
        <v>5.3464104487720089E-4</v>
      </c>
      <c r="J152" s="1">
        <f>'[1]Electricity and CHPs'!F25</f>
        <v>9.4413731309396086E-4</v>
      </c>
      <c r="K152" s="1">
        <f>'[1]Electricity and CHPs'!G25</f>
        <v>0.52431409387823946</v>
      </c>
      <c r="L152" s="1">
        <f>'[1]Electricity and CHPs'!H25</f>
        <v>0.79781393889865926</v>
      </c>
      <c r="M152" s="1">
        <f>'[1]Electricity and CHPs'!I25</f>
        <v>0.92591995820390738</v>
      </c>
      <c r="N152" s="1">
        <f>'[1]Electricity and CHPs'!J25</f>
        <v>0.92933135224191998</v>
      </c>
      <c r="O152" s="1">
        <f>'[1]Electricity and CHPs'!K25</f>
        <v>0.93286065511781713</v>
      </c>
      <c r="P152" s="1">
        <f>'[1]Electricity and CHPs'!L25</f>
        <v>0.93250989589720135</v>
      </c>
      <c r="Q152" s="1">
        <f>'[1]Electricity and CHPs'!M25</f>
        <v>0.93287872432975749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1.4132708304633729E-4</v>
      </c>
      <c r="L153" s="1">
        <f>'[1]Electricity and CHPs'!H31</f>
        <v>1.7193948079446342E-2</v>
      </c>
      <c r="M153" s="1">
        <f>'[1]Electricity and CHPs'!I31</f>
        <v>0.39672260716248303</v>
      </c>
      <c r="N153" s="1">
        <f>'[1]Electricity and CHPs'!J31</f>
        <v>0.39823377386814429</v>
      </c>
      <c r="O153" s="1">
        <f>'[1]Electricity and CHPs'!K31</f>
        <v>0.39966414510976811</v>
      </c>
      <c r="P153" s="1">
        <f>'[1]Electricity and CHPs'!L31</f>
        <v>0.39955776164320606</v>
      </c>
      <c r="Q153" s="1">
        <f>'[1]Electricity and CHPs'!M31</f>
        <v>0.39956459144441475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0.17246248607514231</v>
      </c>
      <c r="G154" s="1">
        <f>'[1]Electricity and CHPs'!C42</f>
        <v>0.31482984597210817</v>
      </c>
      <c r="H154" s="1">
        <f>'[1]Electricity and CHPs'!D42</f>
        <v>1.1352090474531789</v>
      </c>
      <c r="I154" s="1">
        <f>'[1]Electricity and CHPs'!E42</f>
        <v>1.5240958880997786</v>
      </c>
      <c r="J154" s="1">
        <f>'[1]Electricity and CHPs'!F42</f>
        <v>1.5233842675104432</v>
      </c>
      <c r="K154" s="1">
        <f>'[1]Electricity and CHPs'!G42</f>
        <v>0.86573633513157466</v>
      </c>
      <c r="L154" s="1">
        <f>'[1]Electricity and CHPs'!H42</f>
        <v>0.50572708070814854</v>
      </c>
      <c r="M154" s="1">
        <f>'[1]Electricity and CHPs'!I42</f>
        <v>1.1287437039760532E-3</v>
      </c>
      <c r="N154" s="1">
        <f>'[1]Electricity and CHPs'!J42</f>
        <v>7.2555825048724602E-4</v>
      </c>
      <c r="O154" s="1">
        <f>'[1]Electricity and CHPs'!K42</f>
        <v>6.0065245854053933E-4</v>
      </c>
      <c r="P154" s="1">
        <f>'[1]Electricity and CHPs'!L42</f>
        <v>4.6685300452364479E-4</v>
      </c>
      <c r="Q154" s="1">
        <f>'[1]Electricity and CHPs'!M42</f>
        <v>7.0807294233469868E-4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1.9152543284935168</v>
      </c>
      <c r="L155" s="1">
        <f>'[1]Electricity and CHPs'!H43</f>
        <v>3.6889297434051751</v>
      </c>
      <c r="M155" s="1">
        <f>'[1]Electricity and CHPs'!I43</f>
        <v>4.3611722275382681</v>
      </c>
      <c r="N155" s="1">
        <f>'[1]Electricity and CHPs'!J43</f>
        <v>4.3432016478108926</v>
      </c>
      <c r="O155" s="1">
        <f>'[1]Electricity and CHPs'!K43</f>
        <v>4.3611736302974871</v>
      </c>
      <c r="P155" s="1">
        <f>'[1]Electricity and CHPs'!L43</f>
        <v>4.3515422560219941</v>
      </c>
      <c r="Q155" s="1">
        <f>'[1]Electricity and CHPs'!M43</f>
        <v>4.3611749177828534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2.5688309713831162E-4</v>
      </c>
      <c r="J156" s="1">
        <f>'[1]Electricity and CHPs'!F50</f>
        <v>4.0637308379455226E-4</v>
      </c>
      <c r="K156" s="1">
        <f>'[1]Electricity and CHPs'!G50</f>
        <v>1.5371521864649576E-3</v>
      </c>
      <c r="L156" s="1">
        <f>'[1]Electricity and CHPs'!H50</f>
        <v>2.870330902293901E-3</v>
      </c>
      <c r="M156" s="1">
        <f>'[1]Electricity and CHPs'!I50</f>
        <v>3.5511213929411527E-3</v>
      </c>
      <c r="N156" s="1">
        <f>'[1]Electricity and CHPs'!J50</f>
        <v>2.3995582264550981E-3</v>
      </c>
      <c r="O156" s="1">
        <f>'[1]Electricity and CHPs'!K50</f>
        <v>1.5155570912892846E-3</v>
      </c>
      <c r="P156" s="1">
        <f>'[1]Electricity and CHPs'!L50</f>
        <v>1.7210691064475394E-3</v>
      </c>
      <c r="Q156" s="1">
        <f>'[1]Electricity and CHPs'!M50</f>
        <v>2.614261232004107E-3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3.8648927919779418E-4</v>
      </c>
      <c r="J157" s="1">
        <f>'[1]Electricity and CHPs'!F53</f>
        <v>5.9125045424392566E-4</v>
      </c>
      <c r="K157" s="1">
        <f>'[1]Electricity and CHPs'!G53</f>
        <v>0.13066869619289365</v>
      </c>
      <c r="L157" s="1">
        <f>'[1]Electricity and CHPs'!H53</f>
        <v>0.19642656022166596</v>
      </c>
      <c r="M157" s="1">
        <f>'[1]Electricity and CHPs'!I53</f>
        <v>0.19264429959044241</v>
      </c>
      <c r="N157" s="1">
        <f>'[1]Electricity and CHPs'!J53</f>
        <v>0.19196932177210407</v>
      </c>
      <c r="O157" s="1">
        <f>'[1]Electricity and CHPs'!K53</f>
        <v>0.19006514975093533</v>
      </c>
      <c r="P157" s="1">
        <f>'[1]Electricity and CHPs'!L53</f>
        <v>0.19050995586854647</v>
      </c>
      <c r="Q157" s="1">
        <f>'[1]Electricity and CHPs'!M53</f>
        <v>0.18840054039512621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3.0662443959922852E-4</v>
      </c>
      <c r="J158" s="1">
        <f>'[1]Electricity and CHPs'!F56</f>
        <v>2.5508759938586395E-4</v>
      </c>
      <c r="K158" s="1">
        <f>'[1]Electricity and CHPs'!G56</f>
        <v>3.1899850796382537E-3</v>
      </c>
      <c r="L158" s="1">
        <f>'[1]Electricity and CHPs'!H56</f>
        <v>5.5552700775452395E-3</v>
      </c>
      <c r="M158" s="1">
        <f>'[1]Electricity and CHPs'!I56</f>
        <v>5.6219294712975239E-3</v>
      </c>
      <c r="N158" s="1">
        <f>'[1]Electricity and CHPs'!J56</f>
        <v>2.9244106100906682E-3</v>
      </c>
      <c r="O158" s="1">
        <f>'[1]Electricity and CHPs'!K56</f>
        <v>8.8061758830360938E-4</v>
      </c>
      <c r="P158" s="1">
        <f>'[1]Electricity and CHPs'!L56</f>
        <v>8.1955211360106473E-4</v>
      </c>
      <c r="Q158" s="1">
        <f>'[1]Electricity and CHPs'!M56</f>
        <v>1.4399383221726319E-3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0.54529202324221704</v>
      </c>
      <c r="H159" s="1">
        <f t="shared" si="157"/>
        <v>0.50316462157576636</v>
      </c>
      <c r="I159" s="1">
        <f t="shared" si="157"/>
        <v>0.84943685007805869</v>
      </c>
      <c r="J159" s="1">
        <f t="shared" si="157"/>
        <v>0.88437518023790351</v>
      </c>
      <c r="K159" s="1">
        <f t="shared" si="157"/>
        <v>0.88439837079306094</v>
      </c>
      <c r="L159" s="1">
        <f t="shared" si="157"/>
        <v>0.98190770343425382</v>
      </c>
      <c r="M159" s="1">
        <f t="shared" si="157"/>
        <v>0.98193361594345097</v>
      </c>
      <c r="N159" s="1">
        <f t="shared" si="157"/>
        <v>0.98193412593147922</v>
      </c>
      <c r="O159" s="1">
        <f t="shared" si="157"/>
        <v>0.98193633875692254</v>
      </c>
      <c r="P159" s="1">
        <f>P160</f>
        <v>0.98193717270494163</v>
      </c>
      <c r="Q159" s="1">
        <f>Q160</f>
        <v>0.98194779459771286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0.54529202324221704</v>
      </c>
      <c r="H160" s="1">
        <f>'[1]Electricity and CHPs'!D33</f>
        <v>0.50316462157576636</v>
      </c>
      <c r="I160" s="1">
        <f>'[1]Electricity and CHPs'!E33</f>
        <v>0.84943685007805869</v>
      </c>
      <c r="J160" s="1">
        <f>'[1]Electricity and CHPs'!F33</f>
        <v>0.88437518023790351</v>
      </c>
      <c r="K160" s="1">
        <f>'[1]Electricity and CHPs'!G33</f>
        <v>0.88439837079306094</v>
      </c>
      <c r="L160" s="1">
        <f>'[1]Electricity and CHPs'!H33</f>
        <v>0.98190770343425382</v>
      </c>
      <c r="M160" s="1">
        <f>'[1]Electricity and CHPs'!I33</f>
        <v>0.98193361594345097</v>
      </c>
      <c r="N160" s="1">
        <f>'[1]Electricity and CHPs'!J33</f>
        <v>0.98193412593147922</v>
      </c>
      <c r="O160" s="1">
        <f>'[1]Electricity and CHPs'!K33</f>
        <v>0.98193633875692254</v>
      </c>
      <c r="P160" s="1">
        <f>'[1]Electricity and CHPs'!L33</f>
        <v>0.98193717270494163</v>
      </c>
      <c r="Q160" s="1">
        <f>'[1]Electricity and CHPs'!M33</f>
        <v>0.98194779459771286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12.821333372352992</v>
      </c>
      <c r="H161" s="1">
        <f t="shared" si="158"/>
        <v>28.8000007592155</v>
      </c>
      <c r="I161" s="1">
        <f t="shared" si="158"/>
        <v>54.984864972851533</v>
      </c>
      <c r="J161" s="1">
        <f t="shared" si="158"/>
        <v>73.213986375294397</v>
      </c>
      <c r="K161" s="1">
        <f t="shared" si="158"/>
        <v>77.577784810656155</v>
      </c>
      <c r="L161" s="1">
        <f t="shared" ref="L161:O161" si="159">SUM(L162:L166)</f>
        <v>84.186702958122765</v>
      </c>
      <c r="M161" s="1">
        <f t="shared" si="159"/>
        <v>88.075522794132326</v>
      </c>
      <c r="N161" s="1">
        <f t="shared" si="159"/>
        <v>91.313253049447113</v>
      </c>
      <c r="O161" s="1">
        <f t="shared" si="159"/>
        <v>93.920292040222577</v>
      </c>
      <c r="P161" s="1">
        <f>SUM(P162:P166)</f>
        <v>95.567079432566587</v>
      </c>
      <c r="Q161" s="1">
        <f>SUM(Q162:Q166)</f>
        <v>100.45375682666398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0.1561918687968237</v>
      </c>
      <c r="I162" s="1">
        <f>'[1]Electricity and CHPs'!E34</f>
        <v>0.6420087563002983</v>
      </c>
      <c r="J162" s="1">
        <f>'[1]Electricity and CHPs'!F34</f>
        <v>2.320711248876477</v>
      </c>
      <c r="K162" s="1">
        <f>'[1]Electricity and CHPs'!G34</f>
        <v>3.0682373329427017</v>
      </c>
      <c r="L162" s="1">
        <f>'[1]Electricity and CHPs'!H34</f>
        <v>5.8764179746253005</v>
      </c>
      <c r="M162" s="1">
        <f>'[1]Electricity and CHPs'!I34</f>
        <v>5.770624473097353</v>
      </c>
      <c r="N162" s="1">
        <f>'[1]Electricity and CHPs'!J34</f>
        <v>4.80997600724662</v>
      </c>
      <c r="O162" s="1">
        <f>'[1]Electricity and CHPs'!K34</f>
        <v>3.0044745070633856</v>
      </c>
      <c r="P162" s="1">
        <f>'[1]Electricity and CHPs'!L34</f>
        <v>1.3635395434199039E-2</v>
      </c>
      <c r="Q162" s="1">
        <f>'[1]Electricity and CHPs'!M34</f>
        <v>2.5957201320300591E-2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4.848622236228552</v>
      </c>
      <c r="H163" s="1">
        <f>'[1]Electricity and CHPs'!D35</f>
        <v>11.92707515588485</v>
      </c>
      <c r="I163" s="1">
        <f>'[1]Electricity and CHPs'!E35</f>
        <v>14.116625611950123</v>
      </c>
      <c r="J163" s="1">
        <f>'[1]Electricity and CHPs'!F35</f>
        <v>19.784681245657222</v>
      </c>
      <c r="K163" s="1">
        <f>'[1]Electricity and CHPs'!G35</f>
        <v>20.793899522347854</v>
      </c>
      <c r="L163" s="1">
        <f>'[1]Electricity and CHPs'!H35</f>
        <v>21.854597656596109</v>
      </c>
      <c r="M163" s="1">
        <f>'[1]Electricity and CHPs'!I35</f>
        <v>22.969402022290875</v>
      </c>
      <c r="N163" s="1">
        <f>'[1]Electricity and CHPs'!J35</f>
        <v>24.141072564795003</v>
      </c>
      <c r="O163" s="1">
        <f>'[1]Electricity and CHPs'!K35</f>
        <v>25.372510151228418</v>
      </c>
      <c r="P163" s="1">
        <f>'[1]Electricity and CHPs'!L35</f>
        <v>26.666763451954903</v>
      </c>
      <c r="Q163" s="1">
        <f>'[1]Electricity and CHPs'!M35</f>
        <v>28.027036784470535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3.3906691975834238</v>
      </c>
      <c r="H164" s="1">
        <f>'[1]Electricity and CHPs'!D36</f>
        <v>4.3179462280599834</v>
      </c>
      <c r="I164" s="1">
        <f>'[1]Electricity and CHPs'!E36</f>
        <v>18.917574612227693</v>
      </c>
      <c r="J164" s="1">
        <f>'[1]Electricity and CHPs'!F36</f>
        <v>19.882565527626063</v>
      </c>
      <c r="K164" s="1">
        <f>'[1]Electricity and CHPs'!G36</f>
        <v>20.896776375149862</v>
      </c>
      <c r="L164" s="1">
        <f>'[1]Electricity and CHPs'!H36</f>
        <v>21.962722409448283</v>
      </c>
      <c r="M164" s="1">
        <f>'[1]Electricity and CHPs'!I36</f>
        <v>23.083042616841858</v>
      </c>
      <c r="N164" s="1">
        <f>'[1]Electricity and CHPs'!J36</f>
        <v>24.260510404154978</v>
      </c>
      <c r="O164" s="1">
        <f>'[1]Electricity and CHPs'!K36</f>
        <v>25.498042029692982</v>
      </c>
      <c r="P164" s="1">
        <f>'[1]Electricity and CHPs'!L36</f>
        <v>26.79870109837259</v>
      </c>
      <c r="Q164" s="1">
        <f>'[1]Electricity and CHPs'!M36</f>
        <v>28.165860422152583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1.2875868834694044</v>
      </c>
      <c r="H165" s="1">
        <f>'[1]Electricity and CHPs'!D37</f>
        <v>5.6131136637508661</v>
      </c>
      <c r="I165" s="1">
        <f>'[1]Electricity and CHPs'!E37</f>
        <v>13.460658542291684</v>
      </c>
      <c r="J165" s="1">
        <f>'[1]Electricity and CHPs'!F37</f>
        <v>14.147292323954968</v>
      </c>
      <c r="K165" s="1">
        <f>'[1]Electricity and CHPs'!G37</f>
        <v>14.868946844553376</v>
      </c>
      <c r="L165" s="1">
        <f>'[1]Electricity and CHPs'!H37</f>
        <v>15.627413164831625</v>
      </c>
      <c r="M165" s="1">
        <f>'[1]Electricity and CHPs'!I37</f>
        <v>16.424568869498305</v>
      </c>
      <c r="N165" s="1">
        <f>'[1]Electricity and CHPs'!J37</f>
        <v>17.262387498943937</v>
      </c>
      <c r="O165" s="1">
        <f>'[1]Electricity and CHPs'!K37</f>
        <v>18.142943973984394</v>
      </c>
      <c r="P165" s="1">
        <f>'[1]Electricity and CHPs'!L37</f>
        <v>19.068418363670098</v>
      </c>
      <c r="Q165" s="1">
        <f>'[1]Electricity and CHPs'!M37</f>
        <v>20.041108003518215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3.2944550550716118</v>
      </c>
      <c r="H166" s="1">
        <f>'[1]Electricity and CHPs'!D38</f>
        <v>6.7856738427229759</v>
      </c>
      <c r="I166" s="1">
        <f>'[1]Electricity and CHPs'!E38</f>
        <v>7.847997450081734</v>
      </c>
      <c r="J166" s="1">
        <f>'[1]Electricity and CHPs'!F38</f>
        <v>17.078736029179662</v>
      </c>
      <c r="K166" s="1">
        <f>'[1]Electricity and CHPs'!G38</f>
        <v>17.949924735662368</v>
      </c>
      <c r="L166" s="1">
        <f>'[1]Electricity and CHPs'!H38</f>
        <v>18.865551752621439</v>
      </c>
      <c r="M166" s="1">
        <f>'[1]Electricity and CHPs'!I38</f>
        <v>19.82788481240393</v>
      </c>
      <c r="N166" s="1">
        <f>'[1]Electricity and CHPs'!J38</f>
        <v>20.83930657430658</v>
      </c>
      <c r="O166" s="1">
        <f>'[1]Electricity and CHPs'!K38</f>
        <v>21.902321378253401</v>
      </c>
      <c r="P166" s="1">
        <f>'[1]Electricity and CHPs'!L38</f>
        <v>23.01956112313481</v>
      </c>
      <c r="Q166" s="1">
        <f>'[1]Electricity and CHPs'!M38</f>
        <v>24.193794415202348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4.7489343215549908E-3</v>
      </c>
      <c r="M167" s="1">
        <f>'[1]Electricity and CHPs'!I32</f>
        <v>4.6854948732125822E-3</v>
      </c>
      <c r="N167" s="1">
        <f>'[1]Electricity and CHPs'!J32</f>
        <v>4.7421100622554333E-3</v>
      </c>
      <c r="O167" s="1">
        <f>'[1]Electricity and CHPs'!K32</f>
        <v>4.738187553298869E-3</v>
      </c>
      <c r="P167" s="1">
        <f>'[1]Electricity and CHPs'!L32</f>
        <v>4.9885833219953813E-3</v>
      </c>
      <c r="Q167" s="1">
        <f>'[1]Electricity and CHPs'!M32</f>
        <v>6.5520700044224599E-3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4.7489343215549908E-3</v>
      </c>
      <c r="M168" s="1">
        <f t="shared" si="164"/>
        <v>4.6854948732125822E-3</v>
      </c>
      <c r="N168" s="1">
        <f t="shared" si="164"/>
        <v>4.7421100622554333E-3</v>
      </c>
      <c r="O168" s="1">
        <f t="shared" si="164"/>
        <v>4.738187553298869E-3</v>
      </c>
      <c r="P168" s="1">
        <f>P167</f>
        <v>4.9885833219953813E-3</v>
      </c>
      <c r="Q168" s="1">
        <f>Q167</f>
        <v>6.5520700044224599E-3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3.0165958197746028E-3</v>
      </c>
      <c r="J169" s="1">
        <f t="shared" si="165"/>
        <v>0.88947780392892228</v>
      </c>
      <c r="K169" s="1">
        <f t="shared" si="165"/>
        <v>2.9109677534423168</v>
      </c>
      <c r="L169" s="1">
        <f t="shared" ref="L169:O169" si="166">SUM(L170:L172)</f>
        <v>2.9377664072975338</v>
      </c>
      <c r="M169" s="1">
        <f t="shared" si="166"/>
        <v>2.9347126218968906</v>
      </c>
      <c r="N169" s="1">
        <f t="shared" si="166"/>
        <v>2.9342097930831259</v>
      </c>
      <c r="O169" s="1">
        <f t="shared" si="166"/>
        <v>3.7585039960981841</v>
      </c>
      <c r="P169" s="1">
        <f>SUM(P170:P172)</f>
        <v>3.7579504598775535</v>
      </c>
      <c r="Q169" s="1">
        <f>SUM(Q170:Q172)</f>
        <v>3.7650142261452837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0.22692758222399953</v>
      </c>
      <c r="L170" s="1">
        <f>'[1]Electricity and CHPs'!H30</f>
        <v>0.2496854451464588</v>
      </c>
      <c r="M170" s="1">
        <f>'[1]Electricity and CHPs'!I30</f>
        <v>0.24969843389044849</v>
      </c>
      <c r="N170" s="1">
        <f>'[1]Electricity and CHPs'!J30</f>
        <v>0.24970068206890611</v>
      </c>
      <c r="O170" s="1">
        <f>'[1]Electricity and CHPs'!K30</f>
        <v>1.0733139452552554</v>
      </c>
      <c r="P170" s="1">
        <f>'[1]Electricity and CHPs'!L30</f>
        <v>1.0733150733644325</v>
      </c>
      <c r="Q170" s="1">
        <f>'[1]Electricity and CHPs'!M30</f>
        <v>1.0734890292376207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2.5148321094856196E-3</v>
      </c>
      <c r="J171" s="1">
        <f>'[1]Electricity and CHPs'!F46</f>
        <v>0.88760399313724236</v>
      </c>
      <c r="K171" s="1">
        <f>'[1]Electricity and CHPs'!G46</f>
        <v>2.679510104303465</v>
      </c>
      <c r="L171" s="1">
        <f>'[1]Electricity and CHPs'!H46</f>
        <v>2.6795096532629317</v>
      </c>
      <c r="M171" s="1">
        <f>'[1]Electricity and CHPs'!I46</f>
        <v>2.67950962351417</v>
      </c>
      <c r="N171" s="1">
        <f>'[1]Electricity and CHPs'!J46</f>
        <v>2.6795102211717463</v>
      </c>
      <c r="O171" s="1">
        <f>'[1]Electricity and CHPs'!K46</f>
        <v>2.6795096260785671</v>
      </c>
      <c r="P171" s="1">
        <f>'[1]Electricity and CHPs'!L46</f>
        <v>2.6795102918963352</v>
      </c>
      <c r="Q171" s="1">
        <f>'[1]Electricity and CHPs'!M46</f>
        <v>2.6795135307263469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5.0176371028898335E-4</v>
      </c>
      <c r="J172" s="1">
        <f>'[1]Electricity and CHPs'!F57</f>
        <v>1.8738107916799703E-3</v>
      </c>
      <c r="K172" s="1">
        <f>'[1]Electricity and CHPs'!G57</f>
        <v>4.5300669148520996E-3</v>
      </c>
      <c r="L172" s="1">
        <f>'[1]Electricity and CHPs'!H57</f>
        <v>8.5713088881432305E-3</v>
      </c>
      <c r="M172" s="1">
        <f>'[1]Electricity and CHPs'!I57</f>
        <v>5.5045644922721527E-3</v>
      </c>
      <c r="N172" s="1">
        <f>'[1]Electricity and CHPs'!J57</f>
        <v>4.9988898424734923E-3</v>
      </c>
      <c r="O172" s="1">
        <f>'[1]Electricity and CHPs'!K57</f>
        <v>5.6804247643619807E-3</v>
      </c>
      <c r="P172" s="1">
        <f>'[1]Electricity and CHPs'!L57</f>
        <v>5.1250946167853712E-3</v>
      </c>
      <c r="Q172" s="1">
        <f>'[1]Electricity and CHPs'!M57</f>
        <v>1.2011666181316018E-2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9.8940737007344765E-2</v>
      </c>
      <c r="G173" s="1">
        <f t="shared" ref="G173:K173" si="168">SUM(G174:G180)</f>
        <v>1.1286674632744471E-2</v>
      </c>
      <c r="H173" s="1">
        <f t="shared" si="168"/>
        <v>8.5062210343173447E-2</v>
      </c>
      <c r="I173" s="1">
        <f t="shared" si="168"/>
        <v>0.22694392019445686</v>
      </c>
      <c r="J173" s="1">
        <f t="shared" si="168"/>
        <v>0.76389299062443283</v>
      </c>
      <c r="K173" s="1">
        <f t="shared" si="168"/>
        <v>1.061471493726839</v>
      </c>
      <c r="L173" s="1">
        <f t="shared" ref="L173:O173" si="169">SUM(L174:L180)</f>
        <v>1.8637820937585714</v>
      </c>
      <c r="M173" s="1">
        <f t="shared" si="169"/>
        <v>2.9912532381874946</v>
      </c>
      <c r="N173" s="1">
        <f t="shared" si="169"/>
        <v>3.6810602767407925</v>
      </c>
      <c r="O173" s="1">
        <f t="shared" si="169"/>
        <v>4.5685999900494672</v>
      </c>
      <c r="P173" s="1">
        <f>SUM(P174:P180)</f>
        <v>3.7136416667328782</v>
      </c>
      <c r="Q173" s="1">
        <f>SUM(Q174:Q180)</f>
        <v>4.4011228218480536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9.4507797194679027E-2</v>
      </c>
      <c r="G174" s="1">
        <f>'[1]Electricity and CHPs'!C70</f>
        <v>7.3138090873782957E-3</v>
      </c>
      <c r="H174" s="1">
        <f>'[1]Electricity and CHPs'!D70</f>
        <v>8.0651953947330102E-2</v>
      </c>
      <c r="I174" s="1">
        <f>'[1]Electricity and CHPs'!E70</f>
        <v>4.5818399651112125E-2</v>
      </c>
      <c r="J174" s="1">
        <f>'[1]Electricity and CHPs'!F70</f>
        <v>3.8268127276722838E-2</v>
      </c>
      <c r="K174" s="1">
        <f>'[1]Electricity and CHPs'!G70</f>
        <v>2.8577499515352798E-2</v>
      </c>
      <c r="L174" s="1">
        <f>'[1]Electricity and CHPs'!H70</f>
        <v>1.9548169159512359E-2</v>
      </c>
      <c r="M174" s="1">
        <f>'[1]Electricity and CHPs'!I70</f>
        <v>9.4478802235630654E-2</v>
      </c>
      <c r="N174" s="1">
        <f>'[1]Electricity and CHPs'!J70</f>
        <v>9.4483331250690056E-2</v>
      </c>
      <c r="O174" s="1">
        <f>'[1]Electricity and CHPs'!K70</f>
        <v>9.4488216242943901E-2</v>
      </c>
      <c r="P174" s="1">
        <f>'[1]Electricity and CHPs'!L70</f>
        <v>9.4486263271473733E-2</v>
      </c>
      <c r="Q174" s="1">
        <f>'[1]Electricity and CHPs'!M70</f>
        <v>9.4484584370839758E-2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1.2068351499737913E-3</v>
      </c>
      <c r="G175" s="1">
        <f>'[1]Electricity and CHPs'!C71</f>
        <v>9.6440430495300922E-4</v>
      </c>
      <c r="H175" s="1">
        <f>'[1]Electricity and CHPs'!D71</f>
        <v>1.1953948793842943E-3</v>
      </c>
      <c r="I175" s="1">
        <f>'[1]Electricity and CHPs'!E71</f>
        <v>1.2144507895138401E-3</v>
      </c>
      <c r="J175" s="1">
        <f>'[1]Electricity and CHPs'!F71</f>
        <v>0.3482946108971256</v>
      </c>
      <c r="K175" s="1">
        <f>'[1]Electricity and CHPs'!G71</f>
        <v>0.48225831625353732</v>
      </c>
      <c r="L175" s="1">
        <f>'[1]Electricity and CHPs'!H71</f>
        <v>0.482495093619975</v>
      </c>
      <c r="M175" s="1">
        <f>'[1]Electricity and CHPs'!I71</f>
        <v>1.3052465591865836</v>
      </c>
      <c r="N175" s="1">
        <f>'[1]Electricity and CHPs'!J71</f>
        <v>1.4264555584326211</v>
      </c>
      <c r="O175" s="1">
        <f>'[1]Electricity and CHPs'!K71</f>
        <v>1.4270767276627792</v>
      </c>
      <c r="P175" s="1">
        <f>'[1]Electricity and CHPs'!L71</f>
        <v>1.4287072708726172</v>
      </c>
      <c r="Q175" s="1">
        <f>'[1]Electricity and CHPs'!M71</f>
        <v>1.4299481053008971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1.0954144121549246E-3</v>
      </c>
      <c r="G176" s="1">
        <f>'[1]Electricity and CHPs'!C72</f>
        <v>8.7960971260993227E-4</v>
      </c>
      <c r="H176" s="1">
        <f>'[1]Electricity and CHPs'!D72</f>
        <v>1.0785381688795481E-3</v>
      </c>
      <c r="I176" s="1">
        <f>'[1]Electricity and CHPs'!E72</f>
        <v>1.1398652927676698E-3</v>
      </c>
      <c r="J176" s="1">
        <f>'[1]Electricity and CHPs'!F72</f>
        <v>1.1799397498509974E-2</v>
      </c>
      <c r="K176" s="1">
        <f>'[1]Electricity and CHPs'!G72</f>
        <v>0.17902283494975588</v>
      </c>
      <c r="L176" s="1">
        <f>'[1]Electricity and CHPs'!H72</f>
        <v>0.92760187728965759</v>
      </c>
      <c r="M176" s="1">
        <f>'[1]Electricity and CHPs'!I72</f>
        <v>1.0073670991496864</v>
      </c>
      <c r="N176" s="1">
        <f>'[1]Electricity and CHPs'!J72</f>
        <v>1.556178427831161</v>
      </c>
      <c r="O176" s="1">
        <f>'[1]Electricity and CHPs'!K72</f>
        <v>2.3993284393015175</v>
      </c>
      <c r="P176" s="1">
        <f>'[1]Electricity and CHPs'!L72</f>
        <v>1.5134506621590162</v>
      </c>
      <c r="Q176" s="1">
        <f>'[1]Electricity and CHPs'!M72</f>
        <v>2.1569371825021291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3.5424459821507544E-4</v>
      </c>
      <c r="G177" s="1">
        <f>'[1]Electricity and CHPs'!C73</f>
        <v>3.5396999901814407E-4</v>
      </c>
      <c r="H177" s="1">
        <f>'[1]Electricity and CHPs'!D73</f>
        <v>3.5518527761796133E-4</v>
      </c>
      <c r="I177" s="1">
        <f>'[1]Electricity and CHPs'!E73</f>
        <v>6.585742041661144E-2</v>
      </c>
      <c r="J177" s="1">
        <f>'[1]Electricity and CHPs'!F73</f>
        <v>0.18034992792981844</v>
      </c>
      <c r="K177" s="1">
        <f>'[1]Electricity and CHPs'!G73</f>
        <v>0.27795615717073835</v>
      </c>
      <c r="L177" s="1">
        <f>'[1]Electricity and CHPs'!H73</f>
        <v>0.31062200084609981</v>
      </c>
      <c r="M177" s="1">
        <f>'[1]Electricity and CHPs'!I73</f>
        <v>0.33992892780121464</v>
      </c>
      <c r="N177" s="1">
        <f>'[1]Electricity and CHPs'!J73</f>
        <v>0.37645518013706952</v>
      </c>
      <c r="O177" s="1">
        <f>'[1]Electricity and CHPs'!K73</f>
        <v>0.33241398773745023</v>
      </c>
      <c r="P177" s="1">
        <f>'[1]Electricity and CHPs'!L73</f>
        <v>0.42342030551288667</v>
      </c>
      <c r="Q177" s="1">
        <f>'[1]Electricity and CHPs'!M73</f>
        <v>0.38937168865032623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7.1040634079875338E-4</v>
      </c>
      <c r="G178" s="1">
        <f>'[1]Electricity and CHPs'!C74</f>
        <v>7.0975942521484447E-4</v>
      </c>
      <c r="H178" s="1">
        <f>'[1]Electricity and CHPs'!D74</f>
        <v>7.1234137925166373E-4</v>
      </c>
      <c r="I178" s="1">
        <f>'[1]Electricity and CHPs'!E74</f>
        <v>3.6237910580335042E-2</v>
      </c>
      <c r="J178" s="1">
        <f>'[1]Electricity and CHPs'!F74</f>
        <v>5.1897118970172643E-2</v>
      </c>
      <c r="K178" s="1">
        <f>'[1]Electricity and CHPs'!G74</f>
        <v>3.0976752869084408E-2</v>
      </c>
      <c r="L178" s="1">
        <f>'[1]Electricity and CHPs'!H74</f>
        <v>4.037662104757099E-2</v>
      </c>
      <c r="M178" s="1">
        <f>'[1]Electricity and CHPs'!I74</f>
        <v>8.053046804402636E-2</v>
      </c>
      <c r="N178" s="1">
        <f>'[1]Electricity and CHPs'!J74</f>
        <v>6.3849741719548853E-2</v>
      </c>
      <c r="O178" s="1">
        <f>'[1]Electricity and CHPs'!K74</f>
        <v>0.10324046523063028</v>
      </c>
      <c r="P178" s="1">
        <f>'[1]Electricity and CHPs'!L74</f>
        <v>8.9576898979766603E-2</v>
      </c>
      <c r="Q178" s="1">
        <f>'[1]Electricity and CHPs'!M74</f>
        <v>0.12059285365294531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7.104010239410792E-4</v>
      </c>
      <c r="G179" s="1">
        <f>'[1]Electricity and CHPs'!C75</f>
        <v>7.0975564103922177E-4</v>
      </c>
      <c r="H179" s="1">
        <f>'[1]Electricity and CHPs'!D75</f>
        <v>7.1226280904936046E-4</v>
      </c>
      <c r="I179" s="1">
        <f>'[1]Electricity and CHPs'!E75</f>
        <v>4.4011194452322294E-2</v>
      </c>
      <c r="J179" s="1">
        <f>'[1]Electricity and CHPs'!F75</f>
        <v>7.4670567375230312E-2</v>
      </c>
      <c r="K179" s="1">
        <f>'[1]Electricity and CHPs'!G75</f>
        <v>3.7788682709675864E-2</v>
      </c>
      <c r="L179" s="1">
        <f>'[1]Electricity and CHPs'!H75</f>
        <v>5.0223427942225951E-2</v>
      </c>
      <c r="M179" s="1">
        <f>'[1]Electricity and CHPs'!I75</f>
        <v>9.7876881052696263E-2</v>
      </c>
      <c r="N179" s="1">
        <f>'[1]Electricity and CHPs'!J75</f>
        <v>9.5597334628421266E-2</v>
      </c>
      <c r="O179" s="1">
        <f>'[1]Electricity and CHPs'!K75</f>
        <v>0.12666314916170879</v>
      </c>
      <c r="P179" s="1">
        <f>'[1]Electricity and CHPs'!L75</f>
        <v>9.8357780377268111E-2</v>
      </c>
      <c r="Q179" s="1">
        <f>'[1]Electricity and CHPs'!M75</f>
        <v>0.12575071918130643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3.5563828758211212E-4</v>
      </c>
      <c r="G180" s="1">
        <f>'[1]Electricity and CHPs'!C76</f>
        <v>3.5536646253102582E-4</v>
      </c>
      <c r="H180" s="1">
        <f>'[1]Electricity and CHPs'!D76</f>
        <v>3.5653388166051106E-4</v>
      </c>
      <c r="I180" s="1">
        <f>'[1]Electricity and CHPs'!E76</f>
        <v>3.2664679011794463E-2</v>
      </c>
      <c r="J180" s="1">
        <f>'[1]Electricity and CHPs'!F76</f>
        <v>5.861324067685298E-2</v>
      </c>
      <c r="K180" s="1">
        <f>'[1]Electricity and CHPs'!G76</f>
        <v>2.4891250258694261E-2</v>
      </c>
      <c r="L180" s="1">
        <f>'[1]Electricity and CHPs'!H76</f>
        <v>3.291490385352959E-2</v>
      </c>
      <c r="M180" s="1">
        <f>'[1]Electricity and CHPs'!I76</f>
        <v>6.5824500717656789E-2</v>
      </c>
      <c r="N180" s="1">
        <f>'[1]Electricity and CHPs'!J76</f>
        <v>6.8040702741281073E-2</v>
      </c>
      <c r="O180" s="1">
        <f>'[1]Electricity and CHPs'!K76</f>
        <v>8.5389004712437308E-2</v>
      </c>
      <c r="P180" s="1">
        <f>'[1]Electricity and CHPs'!L76</f>
        <v>6.5642485559849431E-2</v>
      </c>
      <c r="Q180" s="1">
        <f>'[1]Electricity and CHPs'!M76</f>
        <v>8.4037688189609674E-2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31.007796442982894</v>
      </c>
      <c r="G181" s="3">
        <f t="shared" ref="G181:K181" si="170">SUM(G182,G233)</f>
        <v>37.077992847769117</v>
      </c>
      <c r="H181" s="3">
        <f t="shared" si="170"/>
        <v>37.969834717564318</v>
      </c>
      <c r="I181" s="3">
        <f t="shared" si="170"/>
        <v>34.611117001945729</v>
      </c>
      <c r="J181" s="3">
        <f t="shared" si="170"/>
        <v>34.029290352879912</v>
      </c>
      <c r="K181" s="3">
        <f t="shared" si="170"/>
        <v>35.969192979827596</v>
      </c>
      <c r="L181" s="3">
        <f t="shared" ref="L181:O181" si="171">SUM(L182,L233)</f>
        <v>46.036659998926197</v>
      </c>
      <c r="M181" s="3">
        <f t="shared" si="171"/>
        <v>48.208208097837328</v>
      </c>
      <c r="N181" s="3">
        <f t="shared" si="171"/>
        <v>49.573714787352728</v>
      </c>
      <c r="O181" s="3">
        <f t="shared" si="171"/>
        <v>55.871194413564545</v>
      </c>
      <c r="P181" s="3">
        <f>SUM(P182,P233)</f>
        <v>59.470732935798083</v>
      </c>
      <c r="Q181" s="3">
        <f>SUM(Q182,Q233)</f>
        <v>61.505970047195099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24.507883640995978</v>
      </c>
      <c r="G182" s="1">
        <f t="shared" si="172"/>
        <v>29.242133738454939</v>
      </c>
      <c r="H182" s="1">
        <f t="shared" si="172"/>
        <v>29.126925622740156</v>
      </c>
      <c r="I182" s="1">
        <f t="shared" si="172"/>
        <v>24.054278998716605</v>
      </c>
      <c r="J182" s="1">
        <f t="shared" si="172"/>
        <v>23.652175961316949</v>
      </c>
      <c r="K182" s="1">
        <f t="shared" si="172"/>
        <v>22.671848650891597</v>
      </c>
      <c r="L182" s="1">
        <f t="shared" ref="L182:O182" si="173">L183+L210</f>
        <v>29.626003431793251</v>
      </c>
      <c r="M182" s="1">
        <f t="shared" si="173"/>
        <v>32.103333696666702</v>
      </c>
      <c r="N182" s="1">
        <f t="shared" si="173"/>
        <v>32.378145807846543</v>
      </c>
      <c r="O182" s="1">
        <f t="shared" si="173"/>
        <v>38.203645779037871</v>
      </c>
      <c r="P182" s="1">
        <f>P183+P210</f>
        <v>40.527492838103605</v>
      </c>
      <c r="Q182" s="1">
        <f>Q183+Q210</f>
        <v>42.337071549049746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16.927817276604681</v>
      </c>
      <c r="G183" s="1">
        <f t="shared" si="174"/>
        <v>13.300808675628558</v>
      </c>
      <c r="H183" s="1">
        <f t="shared" si="174"/>
        <v>13.382446163255192</v>
      </c>
      <c r="I183" s="1">
        <f t="shared" si="174"/>
        <v>12.781729581792069</v>
      </c>
      <c r="J183" s="1">
        <f t="shared" si="174"/>
        <v>12.34576976630958</v>
      </c>
      <c r="K183" s="1">
        <f t="shared" si="174"/>
        <v>13.759573055913656</v>
      </c>
      <c r="L183" s="1">
        <f t="shared" ref="L183:O183" si="175">SUM(L185,L189,L190,L198,L199,L207,L209)</f>
        <v>13.282875624052009</v>
      </c>
      <c r="M183" s="1">
        <f t="shared" si="175"/>
        <v>14.605449862778899</v>
      </c>
      <c r="N183" s="1">
        <f t="shared" si="175"/>
        <v>15.030955900893996</v>
      </c>
      <c r="O183" s="1">
        <f t="shared" si="175"/>
        <v>15.870809550537054</v>
      </c>
      <c r="P183" s="1">
        <f>SUM(P185,P189,P190,P198,P199,P207,P209)</f>
        <v>16.064026701439602</v>
      </c>
      <c r="Q183" s="1">
        <f>SUM(Q185,Q189,Q190,Q198,Q199,Q207,Q209)</f>
        <v>16.064955298540561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9.2592517848341799E-3</v>
      </c>
      <c r="G184" s="1">
        <f t="shared" ref="G184:O184" si="176">G185</f>
        <v>5.9160998826601977E-5</v>
      </c>
      <c r="H184" s="1">
        <f t="shared" si="176"/>
        <v>1.8938519125697405E-3</v>
      </c>
      <c r="I184" s="1">
        <f t="shared" si="176"/>
        <v>6.581980765641421E-4</v>
      </c>
      <c r="J184" s="1">
        <f t="shared" si="176"/>
        <v>2.6498907422864404E-4</v>
      </c>
      <c r="K184" s="1">
        <f t="shared" si="176"/>
        <v>1.7631829307246274E-3</v>
      </c>
      <c r="L184" s="1">
        <f t="shared" si="176"/>
        <v>7.1405383624551953E-4</v>
      </c>
      <c r="M184" s="1">
        <f t="shared" si="176"/>
        <v>5.1776850220922695E-6</v>
      </c>
      <c r="N184" s="1">
        <f t="shared" si="176"/>
        <v>1.4811433730704999E-4</v>
      </c>
      <c r="O184" s="1">
        <f t="shared" si="176"/>
        <v>1.4857756275892249E-4</v>
      </c>
      <c r="P184" s="1">
        <f>P185</f>
        <v>1.488208669413734E-4</v>
      </c>
      <c r="Q184" s="1">
        <f>Q185</f>
        <v>1.5410262709141323E-4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9.2592517848341799E-3</v>
      </c>
      <c r="G185" s="1">
        <f>'[1]Electricity and CHPs'!C$94</f>
        <v>5.9160998826601977E-5</v>
      </c>
      <c r="H185" s="1">
        <f>'[1]Electricity and CHPs'!D$94</f>
        <v>1.8938519125697405E-3</v>
      </c>
      <c r="I185" s="1">
        <f>'[1]Electricity and CHPs'!E$94</f>
        <v>6.581980765641421E-4</v>
      </c>
      <c r="J185" s="1">
        <f>'[1]Electricity and CHPs'!F$94</f>
        <v>2.6498907422864404E-4</v>
      </c>
      <c r="K185" s="1">
        <f>'[1]Electricity and CHPs'!G$94</f>
        <v>1.7631829307246274E-3</v>
      </c>
      <c r="L185" s="1">
        <f>'[1]Electricity and CHPs'!H$94</f>
        <v>7.1405383624551953E-4</v>
      </c>
      <c r="M185" s="1">
        <f>'[1]Electricity and CHPs'!I$94</f>
        <v>5.1776850220922695E-6</v>
      </c>
      <c r="N185" s="1">
        <f>'[1]Electricity and CHPs'!J$94</f>
        <v>1.4811433730704999E-4</v>
      </c>
      <c r="O185" s="1">
        <f>'[1]Electricity and CHPs'!K$94</f>
        <v>1.4857756275892249E-4</v>
      </c>
      <c r="P185" s="1">
        <f>'[1]Electricity and CHPs'!L$94</f>
        <v>1.488208669413734E-4</v>
      </c>
      <c r="Q185" s="1">
        <f>'[1]Electricity and CHPs'!M$94</f>
        <v>1.5410262709141323E-4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9.2592517848341799E-3</v>
      </c>
      <c r="G186" s="1">
        <f t="shared" ref="G186:K186" si="177">G185-G187</f>
        <v>5.9160998826601977E-5</v>
      </c>
      <c r="H186" s="1">
        <f t="shared" si="177"/>
        <v>1.8938519125697405E-3</v>
      </c>
      <c r="I186" s="1">
        <f t="shared" si="177"/>
        <v>6.581980765641421E-4</v>
      </c>
      <c r="J186" s="1">
        <f t="shared" si="177"/>
        <v>2.6498907422864404E-4</v>
      </c>
      <c r="K186" s="1">
        <f t="shared" si="177"/>
        <v>1.7631829307246274E-3</v>
      </c>
      <c r="L186" s="1">
        <f t="shared" ref="L186:O186" si="178">L185-L187</f>
        <v>7.1405383624551953E-4</v>
      </c>
      <c r="M186" s="1">
        <f t="shared" si="178"/>
        <v>5.1776850220922695E-6</v>
      </c>
      <c r="N186" s="1">
        <f t="shared" si="178"/>
        <v>1.4811433730704999E-4</v>
      </c>
      <c r="O186" s="1">
        <f t="shared" si="178"/>
        <v>1.4857756275892249E-4</v>
      </c>
      <c r="P186" s="1">
        <f>P185-P187</f>
        <v>1.488208669413734E-4</v>
      </c>
      <c r="Q186" s="1">
        <f>Q185-Q187</f>
        <v>1.5410262709141323E-4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1.8035505808797638</v>
      </c>
      <c r="G188" s="1">
        <f t="shared" ref="G188:K188" si="181">SUM(G189:G190)</f>
        <v>2.0174688767545928E-4</v>
      </c>
      <c r="H188" s="1">
        <f t="shared" si="181"/>
        <v>1.2741836860144672E-3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1.8035505808797638</v>
      </c>
      <c r="G189" s="1">
        <f>'[1]Electricity and CHPs'!C$91</f>
        <v>2.0174688767545928E-4</v>
      </c>
      <c r="H189" s="1">
        <f>'[1]Electricity and CHPs'!D$91</f>
        <v>1.2741836860144672E-3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1.7570513316034533</v>
      </c>
      <c r="G191" s="1">
        <f t="shared" ref="G191:K191" si="183">SUM(G192:G193)</f>
        <v>1.9283772695935893E-4</v>
      </c>
      <c r="H191" s="1">
        <f t="shared" si="183"/>
        <v>1.1598998713601906E-3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1.7570513316034533</v>
      </c>
      <c r="G192" s="1">
        <f t="shared" ref="G192:K192" si="185">G189-G195</f>
        <v>1.9283772695935893E-4</v>
      </c>
      <c r="H192" s="1">
        <f t="shared" si="185"/>
        <v>1.1598998713601906E-3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4.6499249276310599E-2</v>
      </c>
      <c r="G194" s="1">
        <f t="shared" ref="G194:K194" si="189">SUM(G195:G196)</f>
        <v>8.909160716100334E-6</v>
      </c>
      <c r="H194" s="1">
        <f t="shared" si="189"/>
        <v>1.1428381465427647E-4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4.6499249276310599E-2</v>
      </c>
      <c r="G195" s="1">
        <f t="shared" si="191"/>
        <v>8.909160716100334E-6</v>
      </c>
      <c r="H195" s="1">
        <f t="shared" si="191"/>
        <v>1.1428381465427647E-4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14.461260406264183</v>
      </c>
      <c r="G197" s="1">
        <f t="shared" ref="G197:K197" si="194">SUM(G198:G199)</f>
        <v>13.051647539930624</v>
      </c>
      <c r="H197" s="1">
        <f t="shared" si="194"/>
        <v>13.177638749276205</v>
      </c>
      <c r="I197" s="1">
        <f t="shared" si="194"/>
        <v>12.779633972520676</v>
      </c>
      <c r="J197" s="1">
        <f t="shared" si="194"/>
        <v>12.342946564354712</v>
      </c>
      <c r="K197" s="1">
        <f t="shared" si="194"/>
        <v>12.110987974831609</v>
      </c>
      <c r="L197" s="1">
        <f t="shared" ref="L197:O197" si="195">SUM(L198:L199)</f>
        <v>10.886514483451966</v>
      </c>
      <c r="M197" s="1">
        <f t="shared" si="195"/>
        <v>10.757711113082085</v>
      </c>
      <c r="N197" s="1">
        <f t="shared" si="195"/>
        <v>10.757711230236298</v>
      </c>
      <c r="O197" s="1">
        <f t="shared" si="195"/>
        <v>10.757710703586014</v>
      </c>
      <c r="P197" s="1">
        <f>SUM(P198:P199)</f>
        <v>10.757710054297082</v>
      </c>
      <c r="Q197" s="1">
        <f>SUM(Q198:Q199)</f>
        <v>10.757711386643233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14.461260406264183</v>
      </c>
      <c r="G198" s="1">
        <f>'[1]Electricity and CHPs'!C$93-G199</f>
        <v>13.051647539930624</v>
      </c>
      <c r="H198" s="1">
        <f>'[1]Electricity and CHPs'!D$93-H199</f>
        <v>13.177638749276205</v>
      </c>
      <c r="I198" s="1">
        <f>'[1]Electricity and CHPs'!E$93-I199</f>
        <v>12.779633972520676</v>
      </c>
      <c r="J198" s="1">
        <f>'[1]Electricity and CHPs'!F$93-J199</f>
        <v>12.342946564354712</v>
      </c>
      <c r="K198" s="1">
        <f>'[1]Electricity and CHPs'!G$93-K199</f>
        <v>8.8382688067259672</v>
      </c>
      <c r="L198" s="1">
        <f>'[1]Electricity and CHPs'!H$93-L199</f>
        <v>4.507761168419421</v>
      </c>
      <c r="M198" s="1">
        <f>'[1]Electricity and CHPs'!I$93-M199</f>
        <v>4.4515915091560867</v>
      </c>
      <c r="N198" s="1">
        <f>'[1]Electricity and CHPs'!J$93-N199</f>
        <v>4.4515918013037501</v>
      </c>
      <c r="O198" s="1">
        <f>'[1]Electricity and CHPs'!K$93-O199</f>
        <v>4.4515910612519498</v>
      </c>
      <c r="P198" s="1">
        <f>'[1]Electricity and CHPs'!L$93-P199</f>
        <v>4.4515909942307008</v>
      </c>
      <c r="Q198" s="1">
        <f>'[1]Electricity and CHPs'!M$93-Q199</f>
        <v>4.4515918126514666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3.2727191681056427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6.3787533150325455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6.3061196039259979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6.306119428932548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6.306119642334064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6.306119060066381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6.3061195739917668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7.2306302031320913</v>
      </c>
      <c r="G200" s="1">
        <f t="shared" ref="G200:K200" si="196">SUM(G201:G202)</f>
        <v>6.5258237699653119</v>
      </c>
      <c r="H200" s="1">
        <f t="shared" si="196"/>
        <v>6.5888193746381027</v>
      </c>
      <c r="I200" s="1">
        <f t="shared" si="196"/>
        <v>6.3898169862603389</v>
      </c>
      <c r="J200" s="1">
        <f t="shared" si="196"/>
        <v>6.1714732821773559</v>
      </c>
      <c r="K200" s="1">
        <f t="shared" si="196"/>
        <v>6.0554939874158045</v>
      </c>
      <c r="L200" s="1">
        <f t="shared" ref="L200:O200" si="197">SUM(L201:L202)</f>
        <v>5.4432572417259824</v>
      </c>
      <c r="M200" s="1">
        <f t="shared" si="197"/>
        <v>5.3788555565410423</v>
      </c>
      <c r="N200" s="1">
        <f t="shared" si="197"/>
        <v>5.378855615118149</v>
      </c>
      <c r="O200" s="1">
        <f t="shared" si="197"/>
        <v>5.3788553517930069</v>
      </c>
      <c r="P200" s="1">
        <f>SUM(P201:P202)</f>
        <v>5.3788550271485409</v>
      </c>
      <c r="Q200" s="1">
        <f>SUM(Q201:Q202)</f>
        <v>5.3788556933216167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7.2306302031320913</v>
      </c>
      <c r="G201" s="1">
        <f t="shared" si="198"/>
        <v>6.5258237699653119</v>
      </c>
      <c r="H201" s="1">
        <f t="shared" si="198"/>
        <v>6.5888193746381027</v>
      </c>
      <c r="I201" s="1">
        <f t="shared" si="198"/>
        <v>6.3898169862603389</v>
      </c>
      <c r="J201" s="1">
        <f t="shared" si="198"/>
        <v>6.1714732821773559</v>
      </c>
      <c r="K201" s="1">
        <f t="shared" si="198"/>
        <v>4.4191344033629836</v>
      </c>
      <c r="L201" s="1">
        <f t="shared" ref="L201:O201" si="199">L198*L140/L133</f>
        <v>2.25388058420971</v>
      </c>
      <c r="M201" s="1">
        <f t="shared" si="199"/>
        <v>2.2257957545780434</v>
      </c>
      <c r="N201" s="1">
        <f t="shared" si="199"/>
        <v>2.225795900651875</v>
      </c>
      <c r="O201" s="1">
        <f t="shared" si="199"/>
        <v>2.2257955306259749</v>
      </c>
      <c r="P201" s="1">
        <f>P198*P140/P133</f>
        <v>2.2257954971153504</v>
      </c>
      <c r="Q201" s="1">
        <f>Q198*Q140/Q133</f>
        <v>2.2257959063257333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1.6363595840528213</v>
      </c>
      <c r="L202" s="1">
        <f t="shared" ref="L202:O202" si="201">L199*IFERROR(L141/L134,0)</f>
        <v>3.1893766575162723</v>
      </c>
      <c r="M202" s="1">
        <f t="shared" si="201"/>
        <v>3.1530598019629985</v>
      </c>
      <c r="N202" s="1">
        <f t="shared" si="201"/>
        <v>3.153059714466274</v>
      </c>
      <c r="O202" s="1">
        <f t="shared" si="201"/>
        <v>3.153059821167032</v>
      </c>
      <c r="P202" s="1">
        <f>P199*IFERROR(P141/P134,0)</f>
        <v>3.1530595300331905</v>
      </c>
      <c r="Q202" s="1">
        <f>Q199*IFERROR(Q141/Q134,0)</f>
        <v>3.1530597869958834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7.2306302031320913</v>
      </c>
      <c r="G203" s="1">
        <f t="shared" ref="G203:K203" si="202">SUM(G204:G205)</f>
        <v>6.5258237699653119</v>
      </c>
      <c r="H203" s="1">
        <f t="shared" si="202"/>
        <v>6.5888193746381027</v>
      </c>
      <c r="I203" s="1">
        <f t="shared" si="202"/>
        <v>6.3898169862603371</v>
      </c>
      <c r="J203" s="1">
        <f t="shared" si="202"/>
        <v>6.1714732821773559</v>
      </c>
      <c r="K203" s="1">
        <f t="shared" si="202"/>
        <v>6.0554939874158045</v>
      </c>
      <c r="L203" s="1">
        <f t="shared" ref="L203:O203" si="203">SUM(L204:L205)</f>
        <v>5.4432572417259841</v>
      </c>
      <c r="M203" s="1">
        <f t="shared" si="203"/>
        <v>5.3788555565410423</v>
      </c>
      <c r="N203" s="1">
        <f t="shared" si="203"/>
        <v>5.378855615118149</v>
      </c>
      <c r="O203" s="1">
        <f t="shared" si="203"/>
        <v>5.3788553517930069</v>
      </c>
      <c r="P203" s="1">
        <f>SUM(P204:P205)</f>
        <v>5.3788550271485409</v>
      </c>
      <c r="Q203" s="1">
        <f>SUM(Q204:Q205)</f>
        <v>5.3788556933216167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7.2306302031320913</v>
      </c>
      <c r="G204" s="1">
        <f t="shared" si="204"/>
        <v>6.5258237699653119</v>
      </c>
      <c r="H204" s="1">
        <f t="shared" si="204"/>
        <v>6.5888193746381027</v>
      </c>
      <c r="I204" s="1">
        <f t="shared" si="204"/>
        <v>6.3898169862603371</v>
      </c>
      <c r="J204" s="1">
        <f t="shared" si="204"/>
        <v>6.1714732821773559</v>
      </c>
      <c r="K204" s="1">
        <f t="shared" si="204"/>
        <v>4.4191344033629836</v>
      </c>
      <c r="L204" s="1">
        <f t="shared" ref="L204:O204" si="205">L198-L201</f>
        <v>2.2538805842097109</v>
      </c>
      <c r="M204" s="1">
        <f t="shared" si="205"/>
        <v>2.2257957545780434</v>
      </c>
      <c r="N204" s="1">
        <f t="shared" si="205"/>
        <v>2.225795900651875</v>
      </c>
      <c r="O204" s="1">
        <f t="shared" si="205"/>
        <v>2.2257955306259749</v>
      </c>
      <c r="P204" s="1">
        <f>P198-P201</f>
        <v>2.2257954971153504</v>
      </c>
      <c r="Q204" s="1">
        <f>Q198-Q201</f>
        <v>2.2257959063257333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1.6363595840528213</v>
      </c>
      <c r="L205" s="1">
        <f t="shared" ref="L205:O205" si="206">L199-L202</f>
        <v>3.1893766575162732</v>
      </c>
      <c r="M205" s="1">
        <f t="shared" si="206"/>
        <v>3.1530598019629994</v>
      </c>
      <c r="N205" s="1">
        <f t="shared" si="206"/>
        <v>3.153059714466274</v>
      </c>
      <c r="O205" s="1">
        <f t="shared" si="206"/>
        <v>3.153059821167032</v>
      </c>
      <c r="P205" s="1">
        <f>P199-P202</f>
        <v>3.1530595300331905</v>
      </c>
      <c r="Q205" s="1">
        <f>Q199-Q202</f>
        <v>3.1530597869958834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0.65374703767590192</v>
      </c>
      <c r="G206" s="1">
        <f t="shared" ref="G206:O206" si="207">G207</f>
        <v>0.24890022781143081</v>
      </c>
      <c r="H206" s="1">
        <f t="shared" si="207"/>
        <v>0.20163937838040183</v>
      </c>
      <c r="I206" s="1">
        <f t="shared" si="207"/>
        <v>1.4374111948281096E-3</v>
      </c>
      <c r="J206" s="1">
        <f t="shared" si="207"/>
        <v>2.5582128806401509E-3</v>
      </c>
      <c r="K206" s="1">
        <f t="shared" si="207"/>
        <v>1.3712669768793204</v>
      </c>
      <c r="L206" s="1">
        <f t="shared" si="207"/>
        <v>2.0865127261062764</v>
      </c>
      <c r="M206" s="1">
        <f t="shared" si="207"/>
        <v>3.5326379292452743</v>
      </c>
      <c r="N206" s="1">
        <f t="shared" si="207"/>
        <v>3.9579980765667724</v>
      </c>
      <c r="O206" s="1">
        <f t="shared" si="207"/>
        <v>3.7585302908518892</v>
      </c>
      <c r="P206" s="1">
        <f>P207</f>
        <v>3.9517464241728435</v>
      </c>
      <c r="Q206" s="1">
        <f>Q207</f>
        <v>3.9524488914227649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0.65374703767590192</v>
      </c>
      <c r="G207" s="1">
        <f>'[1]Electricity and CHPs'!C$92</f>
        <v>0.24890022781143081</v>
      </c>
      <c r="H207" s="1">
        <f>'[1]Electricity and CHPs'!D$92</f>
        <v>0.20163937838040183</v>
      </c>
      <c r="I207" s="1">
        <f>'[1]Electricity and CHPs'!E$92</f>
        <v>1.4374111948281096E-3</v>
      </c>
      <c r="J207" s="1">
        <f>'[1]Electricity and CHPs'!F$92</f>
        <v>2.5582128806401509E-3</v>
      </c>
      <c r="K207" s="1">
        <f>'[1]Electricity and CHPs'!G$92</f>
        <v>1.3712669768793204</v>
      </c>
      <c r="L207" s="1">
        <f>'[1]Electricity and CHPs'!H$92</f>
        <v>2.0865127261062764</v>
      </c>
      <c r="M207" s="1">
        <f>'[1]Electricity and CHPs'!I$92</f>
        <v>3.5326379292452743</v>
      </c>
      <c r="N207" s="1">
        <f>'[1]Electricity and CHPs'!J$92</f>
        <v>3.9579980765667724</v>
      </c>
      <c r="O207" s="1">
        <f>'[1]Electricity and CHPs'!K$92</f>
        <v>3.7585302908518892</v>
      </c>
      <c r="P207" s="1">
        <f>'[1]Electricity and CHPs'!L$92</f>
        <v>3.9517464241728435</v>
      </c>
      <c r="Q207" s="1">
        <f>'[1]Electricity and CHPs'!M$92</f>
        <v>3.9524488914227649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0.27555492127199849</v>
      </c>
      <c r="L208" s="1">
        <f t="shared" si="208"/>
        <v>0.3091343606575197</v>
      </c>
      <c r="M208" s="1">
        <f t="shared" si="208"/>
        <v>0.31509564276651797</v>
      </c>
      <c r="N208" s="1">
        <f t="shared" si="208"/>
        <v>0.31509847975361915</v>
      </c>
      <c r="O208" s="1">
        <f t="shared" si="208"/>
        <v>1.3544199785363931</v>
      </c>
      <c r="P208" s="1">
        <f>+P209</f>
        <v>1.3544214021027334</v>
      </c>
      <c r="Q208" s="1">
        <f>+Q209</f>
        <v>1.3546409178474714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0.27555492127199849</v>
      </c>
      <c r="L209" s="1">
        <f>'[1]Electricity and CHPs'!H$96</f>
        <v>0.3091343606575197</v>
      </c>
      <c r="M209" s="1">
        <f>'[1]Electricity and CHPs'!I$96</f>
        <v>0.31509564276651797</v>
      </c>
      <c r="N209" s="1">
        <f>'[1]Electricity and CHPs'!J$96</f>
        <v>0.31509847975361915</v>
      </c>
      <c r="O209" s="1">
        <f>'[1]Electricity and CHPs'!K$96</f>
        <v>1.3544199785363931</v>
      </c>
      <c r="P209" s="1">
        <f>'[1]Electricity and CHPs'!L$96</f>
        <v>1.3544214021027334</v>
      </c>
      <c r="Q209" s="1">
        <f>'[1]Electricity and CHPs'!M$96</f>
        <v>1.3546409178474714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7.5800663643912962</v>
      </c>
      <c r="G210" s="1">
        <f t="shared" ref="G210:K210" si="209">SUM(G211,G217,G219,G225,G227,G229,G231)</f>
        <v>15.94132506282638</v>
      </c>
      <c r="H210" s="1">
        <f t="shared" si="209"/>
        <v>15.744479459484964</v>
      </c>
      <c r="I210" s="1">
        <f t="shared" si="209"/>
        <v>11.272549416924534</v>
      </c>
      <c r="J210" s="1">
        <f t="shared" si="209"/>
        <v>11.306406195007369</v>
      </c>
      <c r="K210" s="1">
        <f t="shared" si="209"/>
        <v>8.9122755949779418</v>
      </c>
      <c r="L210" s="1">
        <f t="shared" ref="L210:O210" si="210">SUM(L211,L217,L219,L225,L227,L229,L231)</f>
        <v>16.34312780774124</v>
      </c>
      <c r="M210" s="1">
        <f t="shared" si="210"/>
        <v>17.497883833887801</v>
      </c>
      <c r="N210" s="1">
        <f t="shared" si="210"/>
        <v>17.347189906952547</v>
      </c>
      <c r="O210" s="1">
        <f t="shared" si="210"/>
        <v>22.33283622850082</v>
      </c>
      <c r="P210" s="1">
        <f>SUM(P211,P217,P219,P225,P227,P229,P231)</f>
        <v>24.463466136664003</v>
      </c>
      <c r="Q210" s="1">
        <f>SUM(Q211,Q217,Q219,Q225,Q227,Q229,Q231)</f>
        <v>26.272116250509185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2.6346740107875566</v>
      </c>
      <c r="G211" s="1">
        <f t="shared" ref="G211:O211" si="211">+G212</f>
        <v>2.7154989977176807</v>
      </c>
      <c r="H211" s="1">
        <f t="shared" si="211"/>
        <v>2.7773305686844947</v>
      </c>
      <c r="I211" s="1">
        <f t="shared" si="211"/>
        <v>0.90177415213361656</v>
      </c>
      <c r="J211" s="1">
        <f t="shared" si="211"/>
        <v>0.90177472435937367</v>
      </c>
      <c r="K211" s="1">
        <f t="shared" si="211"/>
        <v>0.90177474806796853</v>
      </c>
      <c r="L211" s="1">
        <f t="shared" si="211"/>
        <v>0.90177289089972223</v>
      </c>
      <c r="M211" s="1">
        <f t="shared" si="211"/>
        <v>0.90177330517434007</v>
      </c>
      <c r="N211" s="1">
        <f t="shared" si="211"/>
        <v>0.90177225015424201</v>
      </c>
      <c r="O211" s="1">
        <f t="shared" si="211"/>
        <v>5.7721133626839078</v>
      </c>
      <c r="P211" s="1">
        <f>+P212</f>
        <v>7.8461544105870633</v>
      </c>
      <c r="Q211" s="1">
        <f>+Q212</f>
        <v>9.5242296338737251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2.6346740107875566</v>
      </c>
      <c r="G212" s="1">
        <f>'[1]Electricity and CHPs'!C$97+G216</f>
        <v>2.7154989977176807</v>
      </c>
      <c r="H212" s="1">
        <f>'[1]Electricity and CHPs'!D$97+H216</f>
        <v>2.7773305686844947</v>
      </c>
      <c r="I212" s="1">
        <f>'[1]Electricity and CHPs'!E$97+I216</f>
        <v>0.90177415213361656</v>
      </c>
      <c r="J212" s="1">
        <f>'[1]Electricity and CHPs'!F$97+J216</f>
        <v>0.90177472435937367</v>
      </c>
      <c r="K212" s="1">
        <f>'[1]Electricity and CHPs'!G$97+K216</f>
        <v>0.90177474806796853</v>
      </c>
      <c r="L212" s="1">
        <f>'[1]Electricity and CHPs'!H$97+L216</f>
        <v>0.90177289089972223</v>
      </c>
      <c r="M212" s="1">
        <f>'[1]Electricity and CHPs'!I$97+M216</f>
        <v>0.90177330517434007</v>
      </c>
      <c r="N212" s="1">
        <f>'[1]Electricity and CHPs'!J$97+N216</f>
        <v>0.90177225015424201</v>
      </c>
      <c r="O212" s="1">
        <f>'[1]Electricity and CHPs'!K$97+O216</f>
        <v>5.7721133626839078</v>
      </c>
      <c r="P212" s="1">
        <f>'[1]Electricity and CHPs'!L$97+P216</f>
        <v>7.8461544105870633</v>
      </c>
      <c r="Q212" s="1">
        <f>'[1]Electricity and CHPs'!M$97+Q216</f>
        <v>9.5242296338737251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1.7328991831297422</v>
      </c>
      <c r="G213" s="1">
        <f t="shared" ref="G213:O213" si="212">G214</f>
        <v>1.8137250404939977</v>
      </c>
      <c r="H213" s="1">
        <f t="shared" si="212"/>
        <v>1.8755564584544864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1.7328991831297422</v>
      </c>
      <c r="G214" s="1">
        <f t="shared" ref="G214:K214" si="213">G212-G216</f>
        <v>1.8137250404939977</v>
      </c>
      <c r="H214" s="1">
        <f t="shared" si="213"/>
        <v>1.8755564584544864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0.90177482765781425</v>
      </c>
      <c r="G215" s="1">
        <f t="shared" ref="G215:O215" si="215">G216</f>
        <v>0.90177395722368281</v>
      </c>
      <c r="H215" s="1">
        <f t="shared" si="215"/>
        <v>0.9017741102300082</v>
      </c>
      <c r="I215" s="1">
        <f t="shared" si="215"/>
        <v>0.90177415213361656</v>
      </c>
      <c r="J215" s="1">
        <f t="shared" si="215"/>
        <v>0.90177472435937367</v>
      </c>
      <c r="K215" s="1">
        <f t="shared" si="215"/>
        <v>0.90177474806796853</v>
      </c>
      <c r="L215" s="1">
        <f t="shared" si="215"/>
        <v>0.90177289089972223</v>
      </c>
      <c r="M215" s="1">
        <f t="shared" si="215"/>
        <v>0.90177330517434007</v>
      </c>
      <c r="N215" s="1">
        <f t="shared" si="215"/>
        <v>0.90177225015424201</v>
      </c>
      <c r="O215" s="1">
        <f t="shared" si="215"/>
        <v>5.7721133626839078</v>
      </c>
      <c r="P215" s="1">
        <f>P216</f>
        <v>7.8461544105870633</v>
      </c>
      <c r="Q215" s="1">
        <f>Q216</f>
        <v>9.5242296338737251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0.90177482765781425</v>
      </c>
      <c r="G216" s="1">
        <f>'[1]Electricity and CHPs'!C$98</f>
        <v>0.90177395722368281</v>
      </c>
      <c r="H216" s="1">
        <f>'[1]Electricity and CHPs'!D$98</f>
        <v>0.9017741102300082</v>
      </c>
      <c r="I216" s="1">
        <f>'[1]Electricity and CHPs'!E$98</f>
        <v>0.90177415213361656</v>
      </c>
      <c r="J216" s="1">
        <f>'[1]Electricity and CHPs'!F$98</f>
        <v>0.90177472435937367</v>
      </c>
      <c r="K216" s="1">
        <f>'[1]Electricity and CHPs'!G$98</f>
        <v>0.90177474806796853</v>
      </c>
      <c r="L216" s="1">
        <f>'[1]Electricity and CHPs'!H$98</f>
        <v>0.90177289089972223</v>
      </c>
      <c r="M216" s="1">
        <f>'[1]Electricity and CHPs'!I$98</f>
        <v>0.90177330517434007</v>
      </c>
      <c r="N216" s="1">
        <f>'[1]Electricity and CHPs'!J$98</f>
        <v>0.90177225015424201</v>
      </c>
      <c r="O216" s="1">
        <f>'[1]Electricity and CHPs'!K$98</f>
        <v>5.7721133626839078</v>
      </c>
      <c r="P216" s="1">
        <f>'[1]Electricity and CHPs'!L$98</f>
        <v>7.8461544105870633</v>
      </c>
      <c r="Q216" s="1">
        <f>'[1]Electricity and CHPs'!M$98</f>
        <v>9.5242296338737251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2.9000098336260947</v>
      </c>
      <c r="G217" s="1">
        <f t="shared" ref="G217:O217" si="216">+G218</f>
        <v>7.6037884498958244</v>
      </c>
      <c r="H217" s="1">
        <f t="shared" si="216"/>
        <v>7.6034220231739811</v>
      </c>
      <c r="I217" s="1">
        <f t="shared" si="216"/>
        <v>2.3005184727114312</v>
      </c>
      <c r="J217" s="1">
        <f t="shared" si="216"/>
        <v>1.7126895282378132</v>
      </c>
      <c r="K217" s="1">
        <f t="shared" si="216"/>
        <v>0</v>
      </c>
      <c r="L217" s="1">
        <f t="shared" si="216"/>
        <v>7.8924082863216025</v>
      </c>
      <c r="M217" s="1">
        <f t="shared" si="216"/>
        <v>9.3353660324990972</v>
      </c>
      <c r="N217" s="1">
        <f t="shared" si="216"/>
        <v>9.3353665677655915</v>
      </c>
      <c r="O217" s="1">
        <f t="shared" si="216"/>
        <v>9.3353939133061665</v>
      </c>
      <c r="P217" s="1">
        <f>+P218</f>
        <v>9.3353760258320087</v>
      </c>
      <c r="Q217" s="1">
        <f>+Q218</f>
        <v>9.3354026015128433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2.9000098336260947</v>
      </c>
      <c r="G218" s="1">
        <f>'[1]Electricity and CHPs'!C$99</f>
        <v>7.6037884498958244</v>
      </c>
      <c r="H218" s="1">
        <f>'[1]Electricity and CHPs'!D$99</f>
        <v>7.6034220231739811</v>
      </c>
      <c r="I218" s="1">
        <f>'[1]Electricity and CHPs'!E$99</f>
        <v>2.3005184727114312</v>
      </c>
      <c r="J218" s="1">
        <f>'[1]Electricity and CHPs'!F$99</f>
        <v>1.7126895282378132</v>
      </c>
      <c r="K218" s="1">
        <f>'[1]Electricity and CHPs'!G$99</f>
        <v>0</v>
      </c>
      <c r="L218" s="1">
        <f>'[1]Electricity and CHPs'!H$99</f>
        <v>7.8924082863216025</v>
      </c>
      <c r="M218" s="1">
        <f>'[1]Electricity and CHPs'!I$99</f>
        <v>9.3353660324990972</v>
      </c>
      <c r="N218" s="1">
        <f>'[1]Electricity and CHPs'!J$99</f>
        <v>9.3353665677655915</v>
      </c>
      <c r="O218" s="1">
        <f>'[1]Electricity and CHPs'!K$99</f>
        <v>9.3353939133061665</v>
      </c>
      <c r="P218" s="1">
        <f>'[1]Electricity and CHPs'!L$99</f>
        <v>9.3353760258320087</v>
      </c>
      <c r="Q218" s="1">
        <f>'[1]Electricity and CHPs'!M$99</f>
        <v>9.3354026015128433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0.18406541070085994</v>
      </c>
      <c r="G219" s="1">
        <f t="shared" ref="G219:O219" si="217">+G220</f>
        <v>0.18585929851745417</v>
      </c>
      <c r="H219" s="1">
        <f t="shared" si="217"/>
        <v>5.3308541624646086E-2</v>
      </c>
      <c r="I219" s="1">
        <f t="shared" si="217"/>
        <v>5.3540766215253055E-2</v>
      </c>
      <c r="J219" s="1">
        <f t="shared" si="217"/>
        <v>3.3221284608494497E-4</v>
      </c>
      <c r="K219" s="1">
        <f t="shared" si="217"/>
        <v>4.1142207723030576E-5</v>
      </c>
      <c r="L219" s="1">
        <f t="shared" si="217"/>
        <v>8.7771944974099009E-5</v>
      </c>
      <c r="M219" s="1">
        <f t="shared" si="217"/>
        <v>2.9734125456487708E-5</v>
      </c>
      <c r="N219" s="1">
        <f t="shared" si="217"/>
        <v>0</v>
      </c>
      <c r="O219" s="1">
        <f t="shared" si="217"/>
        <v>0</v>
      </c>
      <c r="P219" s="1">
        <f>+P220</f>
        <v>0</v>
      </c>
      <c r="Q219" s="1">
        <f>+Q220</f>
        <v>0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0.18406541070085994</v>
      </c>
      <c r="G220" s="1">
        <f>'[1]Electricity and CHPs'!C$100</f>
        <v>0.18585929851745417</v>
      </c>
      <c r="H220" s="1">
        <f>'[1]Electricity and CHPs'!D$100</f>
        <v>5.3308541624646086E-2</v>
      </c>
      <c r="I220" s="1">
        <f>'[1]Electricity and CHPs'!E$100</f>
        <v>5.3540766215253055E-2</v>
      </c>
      <c r="J220" s="1">
        <f>'[1]Electricity and CHPs'!F$100</f>
        <v>3.3221284608494497E-4</v>
      </c>
      <c r="K220" s="1">
        <f>'[1]Electricity and CHPs'!G$100</f>
        <v>4.1142207723030576E-5</v>
      </c>
      <c r="L220" s="1">
        <f>'[1]Electricity and CHPs'!H$100</f>
        <v>8.7771944974099009E-5</v>
      </c>
      <c r="M220" s="1">
        <f>'[1]Electricity and CHPs'!I$100</f>
        <v>2.9734125456487708E-5</v>
      </c>
      <c r="N220" s="1">
        <f>'[1]Electricity and CHPs'!J$100</f>
        <v>0</v>
      </c>
      <c r="O220" s="1">
        <f>'[1]Electricity and CHPs'!K$100</f>
        <v>0</v>
      </c>
      <c r="P220" s="1">
        <f>'[1]Electricity and CHPs'!L$100</f>
        <v>0</v>
      </c>
      <c r="Q220" s="1">
        <f>'[1]Electricity and CHPs'!M$100</f>
        <v>0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0.18406541070085994</v>
      </c>
      <c r="G221" s="1">
        <f t="shared" ref="G221:O221" si="218">G222</f>
        <v>0.18585929851745417</v>
      </c>
      <c r="H221" s="1">
        <f t="shared" si="218"/>
        <v>5.3308541624646086E-2</v>
      </c>
      <c r="I221" s="1">
        <f t="shared" si="218"/>
        <v>5.3540766215253055E-2</v>
      </c>
      <c r="J221" s="1">
        <f t="shared" si="218"/>
        <v>3.3221284608494497E-4</v>
      </c>
      <c r="K221" s="1">
        <f t="shared" si="218"/>
        <v>4.1142207723030576E-5</v>
      </c>
      <c r="L221" s="1">
        <f>L222</f>
        <v>8.7771944974099009E-5</v>
      </c>
      <c r="M221" s="1">
        <f t="shared" si="218"/>
        <v>2.9734125456487708E-5</v>
      </c>
      <c r="N221" s="1">
        <f t="shared" si="218"/>
        <v>0</v>
      </c>
      <c r="O221" s="1">
        <f t="shared" si="218"/>
        <v>0</v>
      </c>
      <c r="P221" s="1">
        <f>P222</f>
        <v>0</v>
      </c>
      <c r="Q221" s="1">
        <f>Q222</f>
        <v>0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0.18406541070085994</v>
      </c>
      <c r="G222" s="1">
        <f t="shared" ref="G222:K222" si="219">G220-G224</f>
        <v>0.18585929851745417</v>
      </c>
      <c r="H222" s="1">
        <f t="shared" si="219"/>
        <v>5.3308541624646086E-2</v>
      </c>
      <c r="I222" s="1">
        <f t="shared" si="219"/>
        <v>5.3540766215253055E-2</v>
      </c>
      <c r="J222" s="1">
        <f t="shared" si="219"/>
        <v>3.3221284608494497E-4</v>
      </c>
      <c r="K222" s="1">
        <f t="shared" si="219"/>
        <v>4.1142207723030576E-5</v>
      </c>
      <c r="L222" s="1">
        <f>L220-L224</f>
        <v>8.7771944974099009E-5</v>
      </c>
      <c r="M222" s="1">
        <f t="shared" ref="M222:O222" si="220">M220-M224</f>
        <v>2.9734125456487708E-5</v>
      </c>
      <c r="N222" s="1">
        <f t="shared" si="220"/>
        <v>0</v>
      </c>
      <c r="O222" s="1">
        <f t="shared" si="220"/>
        <v>0</v>
      </c>
      <c r="P222" s="1">
        <f>P220-P224</f>
        <v>0</v>
      </c>
      <c r="Q222" s="1">
        <f>Q220-Q224</f>
        <v>0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1.8613171092767844</v>
      </c>
      <c r="G225" s="1">
        <f t="shared" ref="G225:O225" si="222">+G226</f>
        <v>1.6798385347563281</v>
      </c>
      <c r="H225" s="1">
        <f t="shared" si="222"/>
        <v>1.440257227171063</v>
      </c>
      <c r="I225" s="1">
        <f t="shared" si="222"/>
        <v>3.6067329983269625</v>
      </c>
      <c r="J225" s="1">
        <f t="shared" si="222"/>
        <v>4.056635134448368</v>
      </c>
      <c r="K225" s="1">
        <f t="shared" si="222"/>
        <v>3.1389470274046301</v>
      </c>
      <c r="L225" s="1">
        <f t="shared" si="222"/>
        <v>2.4288570242370136</v>
      </c>
      <c r="M225" s="1">
        <f t="shared" si="222"/>
        <v>1.8794055201851765</v>
      </c>
      <c r="N225" s="1">
        <f t="shared" si="222"/>
        <v>1.4542459791381792</v>
      </c>
      <c r="O225" s="1">
        <f t="shared" si="222"/>
        <v>1.1252689116163759</v>
      </c>
      <c r="P225" s="1">
        <f>+P226</f>
        <v>0.87071152467438118</v>
      </c>
      <c r="Q225" s="1">
        <f>+Q226</f>
        <v>0.67374827964610184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1.8613171092767844</v>
      </c>
      <c r="G226" s="1">
        <f>'[1]Electricity and CHPs'!C$101</f>
        <v>1.6798385347563281</v>
      </c>
      <c r="H226" s="1">
        <f>'[1]Electricity and CHPs'!D$101</f>
        <v>1.440257227171063</v>
      </c>
      <c r="I226" s="1">
        <f>'[1]Electricity and CHPs'!E$101</f>
        <v>3.6067329983269625</v>
      </c>
      <c r="J226" s="1">
        <f>'[1]Electricity and CHPs'!F$101</f>
        <v>4.056635134448368</v>
      </c>
      <c r="K226" s="1">
        <f>'[1]Electricity and CHPs'!G$101</f>
        <v>3.1389470274046301</v>
      </c>
      <c r="L226" s="1">
        <f>'[1]Electricity and CHPs'!H$101</f>
        <v>2.4288570242370136</v>
      </c>
      <c r="M226" s="1">
        <f>'[1]Electricity and CHPs'!I$101</f>
        <v>1.8794055201851765</v>
      </c>
      <c r="N226" s="1">
        <f>'[1]Electricity and CHPs'!J$101</f>
        <v>1.4542459791381792</v>
      </c>
      <c r="O226" s="1">
        <f>'[1]Electricity and CHPs'!K$101</f>
        <v>1.1252689116163759</v>
      </c>
      <c r="P226" s="1">
        <f>'[1]Electricity and CHPs'!L$101</f>
        <v>0.87071152467438118</v>
      </c>
      <c r="Q226" s="1">
        <f>'[1]Electricity and CHPs'!M$101</f>
        <v>0.67374827964610184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1.7356611778457146E-5</v>
      </c>
      <c r="J227" s="1">
        <f t="shared" si="223"/>
        <v>2.7380772436183747E-5</v>
      </c>
      <c r="K227" s="1">
        <f t="shared" si="223"/>
        <v>2.748208108875362E-5</v>
      </c>
      <c r="L227" s="1">
        <f t="shared" si="223"/>
        <v>2.7606646983493848E-5</v>
      </c>
      <c r="M227" s="1">
        <f t="shared" si="223"/>
        <v>2.8103038811687894E-5</v>
      </c>
      <c r="N227" s="1">
        <f t="shared" si="223"/>
        <v>2.8392580828241405E-5</v>
      </c>
      <c r="O227" s="1">
        <f t="shared" si="223"/>
        <v>3.2995373896989973E-5</v>
      </c>
      <c r="P227" s="1">
        <f>+P228</f>
        <v>3.4155913767445357E-5</v>
      </c>
      <c r="Q227" s="1">
        <f>+Q228</f>
        <v>6.4202817970911944E-5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1.7356611778457146E-5</v>
      </c>
      <c r="J228" s="1">
        <f>'[1]Electricity and CHPs'!F$102</f>
        <v>2.7380772436183747E-5</v>
      </c>
      <c r="K228" s="1">
        <f>'[1]Electricity and CHPs'!G$102</f>
        <v>2.748208108875362E-5</v>
      </c>
      <c r="L228" s="1">
        <f>'[1]Electricity and CHPs'!H$102</f>
        <v>2.7606646983493848E-5</v>
      </c>
      <c r="M228" s="1">
        <f>'[1]Electricity and CHPs'!I$102</f>
        <v>2.8103038811687894E-5</v>
      </c>
      <c r="N228" s="1">
        <f>'[1]Electricity and CHPs'!J$102</f>
        <v>2.8392580828241405E-5</v>
      </c>
      <c r="O228" s="1">
        <f>'[1]Electricity and CHPs'!K$102</f>
        <v>3.2995373896989973E-5</v>
      </c>
      <c r="P228" s="1">
        <f>'[1]Electricity and CHPs'!L$102</f>
        <v>3.4155913767445357E-5</v>
      </c>
      <c r="Q228" s="1">
        <f>'[1]Electricity and CHPs'!M$102</f>
        <v>6.4202817970911944E-5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1.090838471796946E-4</v>
      </c>
      <c r="L229" s="1">
        <f t="shared" si="224"/>
        <v>1.0923095338162253E-4</v>
      </c>
      <c r="M229" s="1">
        <f t="shared" si="224"/>
        <v>1.0978547128381108E-4</v>
      </c>
      <c r="N229" s="1">
        <f t="shared" si="224"/>
        <v>1.1041002440759623E-4</v>
      </c>
      <c r="O229" s="1">
        <f t="shared" si="224"/>
        <v>1.2607593049113885E-4</v>
      </c>
      <c r="P229" s="1">
        <f>+P230</f>
        <v>1.2871448366093966E-4</v>
      </c>
      <c r="Q229" s="1">
        <f>+Q230</f>
        <v>2.4468397552538979E-4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1.090838471796946E-4</v>
      </c>
      <c r="L230" s="1">
        <f>'[1]Electricity and CHPs'!H$90</f>
        <v>1.0923095338162253E-4</v>
      </c>
      <c r="M230" s="1">
        <f>'[1]Electricity and CHPs'!I$90</f>
        <v>1.0978547128381108E-4</v>
      </c>
      <c r="N230" s="1">
        <f>'[1]Electricity and CHPs'!J$90</f>
        <v>1.1041002440759623E-4</v>
      </c>
      <c r="O230" s="1">
        <f>'[1]Electricity and CHPs'!K$90</f>
        <v>1.2607593049113885E-4</v>
      </c>
      <c r="P230" s="1">
        <f>'[1]Electricity and CHPs'!L$90</f>
        <v>1.2871448366093966E-4</v>
      </c>
      <c r="Q230" s="1">
        <f>'[1]Electricity and CHPs'!M$90</f>
        <v>2.4468397552538979E-4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3.7563397819390927</v>
      </c>
      <c r="H231" s="1">
        <f t="shared" si="225"/>
        <v>3.8701610988307769</v>
      </c>
      <c r="I231" s="1">
        <f t="shared" si="225"/>
        <v>4.4099656709254917</v>
      </c>
      <c r="J231" s="1">
        <f t="shared" si="225"/>
        <v>4.6349472143432928</v>
      </c>
      <c r="K231" s="1">
        <f t="shared" si="225"/>
        <v>4.8713761113693517</v>
      </c>
      <c r="L231" s="1">
        <f t="shared" si="225"/>
        <v>5.1198649967375625</v>
      </c>
      <c r="M231" s="1">
        <f t="shared" si="225"/>
        <v>5.3811713533936345</v>
      </c>
      <c r="N231" s="1">
        <f t="shared" si="225"/>
        <v>5.655666307289299</v>
      </c>
      <c r="O231" s="1">
        <f t="shared" si="225"/>
        <v>6.0999009695899806</v>
      </c>
      <c r="P231" s="1">
        <f>+P232</f>
        <v>6.4110613051731216</v>
      </c>
      <c r="Q231" s="1">
        <f>+Q232</f>
        <v>6.7384268486830177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3.7563397819390927</v>
      </c>
      <c r="H232" s="1">
        <f>'[1]Electricity and CHPs'!D$123</f>
        <v>3.8701610988307769</v>
      </c>
      <c r="I232" s="1">
        <f>'[1]Electricity and CHPs'!E$123</f>
        <v>4.4099656709254917</v>
      </c>
      <c r="J232" s="1">
        <f>'[1]Electricity and CHPs'!F$123</f>
        <v>4.6349472143432928</v>
      </c>
      <c r="K232" s="1">
        <f>'[1]Electricity and CHPs'!G$123</f>
        <v>4.8713761113693517</v>
      </c>
      <c r="L232" s="1">
        <f>'[1]Electricity and CHPs'!H$123</f>
        <v>5.1198649967375625</v>
      </c>
      <c r="M232" s="1">
        <f>'[1]Electricity and CHPs'!I$123</f>
        <v>5.3811713533936345</v>
      </c>
      <c r="N232" s="1">
        <f>'[1]Electricity and CHPs'!J$123</f>
        <v>5.655666307289299</v>
      </c>
      <c r="O232" s="1">
        <f>'[1]Electricity and CHPs'!K$123</f>
        <v>6.0999009695899806</v>
      </c>
      <c r="P232" s="1">
        <f>'[1]Electricity and CHPs'!L$123</f>
        <v>6.4110613051731216</v>
      </c>
      <c r="Q232" s="1">
        <f>'[1]Electricity and CHPs'!M$123</f>
        <v>6.7384268486830177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6.4999128019869152</v>
      </c>
      <c r="G233" s="1">
        <f t="shared" ref="G233:K233" si="226">SUM(G234,G240,G273,G282,G288)</f>
        <v>7.8358591093141756</v>
      </c>
      <c r="H233" s="1">
        <f t="shared" si="226"/>
        <v>8.8429090948241615</v>
      </c>
      <c r="I233" s="1">
        <f t="shared" si="226"/>
        <v>10.556838003229126</v>
      </c>
      <c r="J233" s="1">
        <f t="shared" si="226"/>
        <v>10.37711439156296</v>
      </c>
      <c r="K233" s="1">
        <f t="shared" si="226"/>
        <v>13.297344328936001</v>
      </c>
      <c r="L233" s="1">
        <f t="shared" ref="L233:O233" si="227">SUM(L234,L240,L273,L282,L288)</f>
        <v>16.410656567132946</v>
      </c>
      <c r="M233" s="1">
        <f t="shared" si="227"/>
        <v>16.104874401170623</v>
      </c>
      <c r="N233" s="1">
        <f t="shared" si="227"/>
        <v>17.195568979506188</v>
      </c>
      <c r="O233" s="1">
        <f t="shared" si="227"/>
        <v>17.667548634526675</v>
      </c>
      <c r="P233" s="1">
        <f>SUM(P234,P240,P273,P282,P288)</f>
        <v>18.943240097694478</v>
      </c>
      <c r="Q233" s="1">
        <f>SUM(Q234,Q240,Q273,Q282,Q288)</f>
        <v>19.168898498145353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0.92932632023468253</v>
      </c>
      <c r="G234" s="1">
        <f t="shared" ref="G234:O234" si="228">+G235</f>
        <v>2.0726218203620426</v>
      </c>
      <c r="H234" s="1">
        <f t="shared" si="228"/>
        <v>8.6303904678197915E-2</v>
      </c>
      <c r="I234" s="1">
        <f t="shared" si="228"/>
        <v>1.3184086996344087</v>
      </c>
      <c r="J234" s="1">
        <f t="shared" si="228"/>
        <v>0.84964087911231445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4.2364492765864271E-3</v>
      </c>
      <c r="O234" s="1">
        <f t="shared" si="228"/>
        <v>4.2263295311983622E-3</v>
      </c>
      <c r="P234" s="1">
        <f>+P235</f>
        <v>0.377162892245962</v>
      </c>
      <c r="Q234" s="1">
        <f>+Q235</f>
        <v>0.37595283769138227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0.92932632023468253</v>
      </c>
      <c r="G235" s="1">
        <f>'[1]Electricity and CHPs'!C$104</f>
        <v>2.0726218203620426</v>
      </c>
      <c r="H235" s="1">
        <f>'[1]Electricity and CHPs'!D$104</f>
        <v>8.6303904678197915E-2</v>
      </c>
      <c r="I235" s="1">
        <f>'[1]Electricity and CHPs'!E$104</f>
        <v>1.3184086996344087</v>
      </c>
      <c r="J235" s="1">
        <f>'[1]Electricity and CHPs'!F$104</f>
        <v>0.84964087911231445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4.2364492765864271E-3</v>
      </c>
      <c r="O235" s="1">
        <f>'[1]Electricity and CHPs'!K$104</f>
        <v>4.2263295311983622E-3</v>
      </c>
      <c r="P235" s="1">
        <f>'[1]Electricity and CHPs'!L$104</f>
        <v>0.377162892245962</v>
      </c>
      <c r="Q235" s="1">
        <f>'[1]Electricity and CHPs'!M$104</f>
        <v>0.37595283769138227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0.92932632023468253</v>
      </c>
      <c r="G236" s="1">
        <f t="shared" ref="G236:O236" si="229">G237</f>
        <v>2.0726218203620426</v>
      </c>
      <c r="H236" s="1">
        <f t="shared" si="229"/>
        <v>8.6303904678197915E-2</v>
      </c>
      <c r="I236" s="1">
        <f t="shared" si="229"/>
        <v>1.3184086996344087</v>
      </c>
      <c r="J236" s="1">
        <f t="shared" si="229"/>
        <v>0.84964087911231445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4.2364492765864271E-3</v>
      </c>
      <c r="O236" s="1">
        <f t="shared" si="229"/>
        <v>4.2263295311983622E-3</v>
      </c>
      <c r="P236" s="1">
        <f>P237</f>
        <v>0.377162892245962</v>
      </c>
      <c r="Q236" s="1">
        <f>Q237</f>
        <v>0.37595283769138227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0.92932632023468253</v>
      </c>
      <c r="G237" s="1">
        <f t="shared" ref="G237:K237" si="230">G235-G239</f>
        <v>2.0726218203620426</v>
      </c>
      <c r="H237" s="1">
        <f t="shared" si="230"/>
        <v>8.6303904678197915E-2</v>
      </c>
      <c r="I237" s="1">
        <f t="shared" si="230"/>
        <v>1.3184086996344087</v>
      </c>
      <c r="J237" s="1">
        <f t="shared" si="230"/>
        <v>0.84964087911231445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4.2364492765864271E-3</v>
      </c>
      <c r="O237" s="1">
        <f t="shared" si="231"/>
        <v>4.2263295311983622E-3</v>
      </c>
      <c r="P237" s="1">
        <f>P235-P239</f>
        <v>0.377162892245962</v>
      </c>
      <c r="Q237" s="1">
        <f>Q235-Q239</f>
        <v>0.37595283769138227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2.9762275736146964</v>
      </c>
      <c r="G240" s="1">
        <f t="shared" ref="G240:K240" si="235">SUM(G241:G250)</f>
        <v>2.8080393981582867</v>
      </c>
      <c r="H240" s="1">
        <f t="shared" si="235"/>
        <v>2.834855006392385</v>
      </c>
      <c r="I240" s="1">
        <f t="shared" si="235"/>
        <v>3.7665821030252795</v>
      </c>
      <c r="J240" s="1">
        <f t="shared" si="235"/>
        <v>3.7599125736702472</v>
      </c>
      <c r="K240" s="1">
        <f t="shared" si="235"/>
        <v>3.8493648210690958</v>
      </c>
      <c r="L240" s="1">
        <f t="shared" ref="L240:O240" si="236">SUM(L241:L250)</f>
        <v>3.0011133291645384</v>
      </c>
      <c r="M240" s="1">
        <f t="shared" si="236"/>
        <v>2.9930778901046535</v>
      </c>
      <c r="N240" s="1">
        <f t="shared" si="236"/>
        <v>4.1273453147885952</v>
      </c>
      <c r="O240" s="1">
        <f t="shared" si="236"/>
        <v>4.5714250535369807</v>
      </c>
      <c r="P240" s="1">
        <f>SUM(P241:P250)</f>
        <v>5.4935605470607385</v>
      </c>
      <c r="Q240" s="1">
        <f>SUM(Q241:Q250)</f>
        <v>5.6980831372832403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0.76722029033140304</v>
      </c>
      <c r="G241" s="1">
        <f>'[1]Electricity and CHPs_IN'!C$39*0.75-G88-G242</f>
        <v>0.38095623336293194</v>
      </c>
      <c r="H241" s="1">
        <f>'[1]Electricity and CHPs_IN'!D$39*0.75-H88-H242</f>
        <v>5.6111504441613856E-2</v>
      </c>
      <c r="I241" s="1">
        <f>'[1]Electricity and CHPs_IN'!E$39*0.75-I88-I242</f>
        <v>0.26410252609265411</v>
      </c>
      <c r="J241" s="1">
        <f>'[1]Electricity and CHPs'!F$103-J242</f>
        <v>0.31217627346959498</v>
      </c>
      <c r="K241" s="1">
        <f>'[1]Electricity and CHPs'!G$103-K242</f>
        <v>0.75444685242323095</v>
      </c>
      <c r="L241" s="1">
        <f>'[1]Electricity and CHPs'!H$103-L242</f>
        <v>0.47352791311931736</v>
      </c>
      <c r="M241" s="1">
        <f>'[1]Electricity and CHPs'!I$103-M242</f>
        <v>0.46886845592151583</v>
      </c>
      <c r="N241" s="1">
        <f>'[1]Electricity and CHPs'!J$103-N242</f>
        <v>0.43828165325483642</v>
      </c>
      <c r="O241" s="1">
        <f>'[1]Electricity and CHPs'!K$103-O242</f>
        <v>0.397762175347534</v>
      </c>
      <c r="P241" s="1">
        <f>'[1]Electricity and CHPs'!L$103-P242</f>
        <v>0.4688479893187093</v>
      </c>
      <c r="Q241" s="1">
        <f>'[1]Electricity and CHPs'!M$103-Q242</f>
        <v>0.46889689854082239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1.6121114425958222E-3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0.27379189727449121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0.27110275930233652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0.25341230951112664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0.22998879695489194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0.2710885328043916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0.27111558639644318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7.4109724772427002E-5</v>
      </c>
      <c r="J243" s="1">
        <f>'[1]Electricity and CHPs'!F$107</f>
        <v>9.4632432443499885E-5</v>
      </c>
      <c r="K243" s="1">
        <f>'[1]Electricity and CHPs'!G$107</f>
        <v>1.0953858794765965E-3</v>
      </c>
      <c r="L243" s="1">
        <f>'[1]Electricity and CHPs'!H$107</f>
        <v>8.9331914436636159E-4</v>
      </c>
      <c r="M243" s="1">
        <f>'[1]Electricity and CHPs'!I$107</f>
        <v>1.946617897849571E-4</v>
      </c>
      <c r="N243" s="1">
        <f>'[1]Electricity and CHPs'!J$107</f>
        <v>2.9357456659858251E-4</v>
      </c>
      <c r="O243" s="1">
        <f>'[1]Electricity and CHPs'!K$107</f>
        <v>2.1429710451636842E-4</v>
      </c>
      <c r="P243" s="1">
        <f>'[1]Electricity and CHPs'!L$107</f>
        <v>2.0467112176357808E-4</v>
      </c>
      <c r="Q243" s="1">
        <f>'[1]Electricity and CHPs'!M$107</f>
        <v>1.7891597549568941E-4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3.2015428864402798E-2</v>
      </c>
      <c r="G244" s="1">
        <f>'[1]Electricity and CHPs'!C$109</f>
        <v>4.3239357789687047E-3</v>
      </c>
      <c r="H244" s="1">
        <f>'[1]Electricity and CHPs'!D$109</f>
        <v>1.2197287311735168E-2</v>
      </c>
      <c r="I244" s="1">
        <f>'[1]Electricity and CHPs'!E$109</f>
        <v>7.6715863398822389E-3</v>
      </c>
      <c r="J244" s="1">
        <f>'[1]Electricity and CHPs'!F$109</f>
        <v>7.7213714748524051E-3</v>
      </c>
      <c r="K244" s="1">
        <f>'[1]Electricity and CHPs'!G$109</f>
        <v>4.666633652138456E-3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2.8426777212544052E-3</v>
      </c>
      <c r="O244" s="1">
        <f>'[1]Electricity and CHPs'!K$109</f>
        <v>5.1772080276099811E-3</v>
      </c>
      <c r="P244" s="1">
        <f>'[1]Electricity and CHPs'!L$109</f>
        <v>6.2597716637015676E-3</v>
      </c>
      <c r="Q244" s="1">
        <f>'[1]Electricity and CHPs'!M$109</f>
        <v>8.4457659378451254E-3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6.010558342907462E-2</v>
      </c>
      <c r="G246" s="1">
        <f>'[1]Electricity and CHPs'!C$112</f>
        <v>9.4235293016052116E-2</v>
      </c>
      <c r="H246" s="1">
        <f>'[1]Electricity and CHPs'!D$112</f>
        <v>0.37823551180649123</v>
      </c>
      <c r="I246" s="1">
        <f>'[1]Electricity and CHPs'!E$112</f>
        <v>0.36611279117259443</v>
      </c>
      <c r="J246" s="1">
        <f>'[1]Electricity and CHPs'!F$112</f>
        <v>0.36429581695826535</v>
      </c>
      <c r="K246" s="1">
        <f>'[1]Electricity and CHPs'!G$112</f>
        <v>0.17584505647356277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2.6565329816395436E-3</v>
      </c>
      <c r="O246" s="1">
        <f>'[1]Electricity and CHPs'!K$112</f>
        <v>9.1598683731642511E-3</v>
      </c>
      <c r="P246" s="1">
        <f>'[1]Electricity and CHPs'!L$112</f>
        <v>6.1198606453574649E-3</v>
      </c>
      <c r="Q246" s="1">
        <f>'[1]Electricity and CHPs'!M$112</f>
        <v>1.1168376102161093E-2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1.4243086149110777</v>
      </c>
      <c r="G248" s="1">
        <f>'[1]Electricity and CHPs'!C$115</f>
        <v>1.5783246717664567</v>
      </c>
      <c r="H248" s="1">
        <f>'[1]Electricity and CHPs'!D$115</f>
        <v>1.4829549530168822</v>
      </c>
      <c r="I248" s="1">
        <f>'[1]Electricity and CHPs'!E$115</f>
        <v>1.3239484382981175</v>
      </c>
      <c r="J248" s="1">
        <f>'[1]Electricity and CHPs'!F$115</f>
        <v>1.1649583634082399</v>
      </c>
      <c r="K248" s="1">
        <f>'[1]Electricity and CHPs'!G$115</f>
        <v>1.6147961156615924</v>
      </c>
      <c r="L248" s="1">
        <f>'[1]Electricity and CHPs'!H$115</f>
        <v>2.2529001996263633</v>
      </c>
      <c r="M248" s="1">
        <f>'[1]Electricity and CHPs'!I$115</f>
        <v>2.2529120130910161</v>
      </c>
      <c r="N248" s="1">
        <f>'[1]Electricity and CHPs'!J$115</f>
        <v>3.4286557188361746</v>
      </c>
      <c r="O248" s="1">
        <f>'[1]Electricity and CHPs'!K$115</f>
        <v>3.92761505088458</v>
      </c>
      <c r="P248" s="1">
        <f>'[1]Electricity and CHPs'!L$115</f>
        <v>4.7399714405266042</v>
      </c>
      <c r="Q248" s="1">
        <f>'[1]Electricity and CHPs'!M$115</f>
        <v>4.9361810345938952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0.69257765607873834</v>
      </c>
      <c r="G249" s="1">
        <f>'[1]Electricity and CHPs'!C$116</f>
        <v>0.75019926423387728</v>
      </c>
      <c r="H249" s="1">
        <f>'[1]Electricity and CHPs'!D$116</f>
        <v>0.90535574981566247</v>
      </c>
      <c r="I249" s="1">
        <f>'[1]Electricity and CHPs'!E$116</f>
        <v>1.8046726513972589</v>
      </c>
      <c r="J249" s="1">
        <f>'[1]Electricity and CHPs'!F$116</f>
        <v>1.910666115926851</v>
      </c>
      <c r="K249" s="1">
        <f>'[1]Electricity and CHPs'!G$116</f>
        <v>1.2969026655364992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1.1053379751939998E-3</v>
      </c>
      <c r="O249" s="1">
        <f>'[1]Electricity and CHPs'!K$116</f>
        <v>1.3246781658475834E-3</v>
      </c>
      <c r="P249" s="1">
        <f>'[1]Electricity and CHPs'!L$116</f>
        <v>9.2068075606601221E-4</v>
      </c>
      <c r="Q249" s="1">
        <f>'[1]Electricity and CHPs'!M$116</f>
        <v>1.777647882631803E-3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9.7509941770809535E-5</v>
      </c>
      <c r="O250" s="1">
        <f>'[1]Electricity and CHPs'!K$118</f>
        <v>1.8297867883675483E-4</v>
      </c>
      <c r="P250" s="1">
        <f>'[1]Electricity and CHPs'!L$118</f>
        <v>1.4760022414457227E-4</v>
      </c>
      <c r="Q250" s="1">
        <f>'[1]Electricity and CHPs'!M$118</f>
        <v>3.1891185394585826E-4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1.511907291006342</v>
      </c>
      <c r="G251" s="1">
        <f t="shared" ref="G251:K251" si="237">SUM(G252:G261)</f>
        <v>1.1754104134053311</v>
      </c>
      <c r="H251" s="1">
        <f t="shared" si="237"/>
        <v>1.2306457186772337</v>
      </c>
      <c r="I251" s="1">
        <f t="shared" si="237"/>
        <v>2.4084934717067519</v>
      </c>
      <c r="J251" s="1">
        <f t="shared" si="237"/>
        <v>2.5394611222518826</v>
      </c>
      <c r="K251" s="1">
        <f t="shared" si="237"/>
        <v>2.0643429713935224</v>
      </c>
      <c r="L251" s="1">
        <f t="shared" ref="L251:O251" si="238">SUM(L252:L261)</f>
        <v>0.56887573100313571</v>
      </c>
      <c r="M251" s="1">
        <f t="shared" si="238"/>
        <v>0.28616126653029716</v>
      </c>
      <c r="N251" s="1">
        <f t="shared" si="238"/>
        <v>8.110339053645034E-3</v>
      </c>
      <c r="O251" s="1">
        <f t="shared" si="238"/>
        <v>3.445035344709932E-3</v>
      </c>
      <c r="P251" s="1">
        <f>SUM(P252:P261)</f>
        <v>2.7848763481481509E-3</v>
      </c>
      <c r="Q251" s="1">
        <f>SUM(Q252:Q261)</f>
        <v>3.0461110543560117E-3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0.7474397707783772</v>
      </c>
      <c r="G252" s="1">
        <f t="shared" si="239"/>
        <v>0.36413317181320259</v>
      </c>
      <c r="H252" s="1">
        <f t="shared" si="239"/>
        <v>5.1078763209746289E-2</v>
      </c>
      <c r="I252" s="1">
        <f t="shared" si="239"/>
        <v>0.26041121889903601</v>
      </c>
      <c r="J252" s="1">
        <f t="shared" si="239"/>
        <v>0.30550038479694985</v>
      </c>
      <c r="K252" s="1">
        <f t="shared" si="239"/>
        <v>0.69697434378319689</v>
      </c>
      <c r="L252" s="1">
        <f t="shared" ref="L252:O252" si="240">L241-L263</f>
        <v>0.3600291509083936</v>
      </c>
      <c r="M252" s="1">
        <f t="shared" si="240"/>
        <v>0.18127286781167529</v>
      </c>
      <c r="N252" s="1">
        <f t="shared" si="240"/>
        <v>5.0875422068412668E-3</v>
      </c>
      <c r="O252" s="1">
        <f t="shared" si="240"/>
        <v>2.1284303555637596E-3</v>
      </c>
      <c r="P252" s="1">
        <f t="shared" ref="P252:Q261" si="241">P241-P263</f>
        <v>1.7326201573368283E-3</v>
      </c>
      <c r="Q252" s="1">
        <f t="shared" si="241"/>
        <v>1.874666077120446E-3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1.4893034694222393E-3</v>
      </c>
      <c r="L253" s="1">
        <f t="shared" ref="L253:O253" si="242">L242-L264</f>
        <v>0.20816737845926142</v>
      </c>
      <c r="M253" s="1">
        <f t="shared" si="242"/>
        <v>0.1048131390153042</v>
      </c>
      <c r="N253" s="1">
        <f t="shared" si="242"/>
        <v>2.9415920351595348E-3</v>
      </c>
      <c r="O253" s="1">
        <f t="shared" si="242"/>
        <v>1.2306729176817521E-3</v>
      </c>
      <c r="P253" s="1">
        <f t="shared" si="241"/>
        <v>1.0018032860549808E-3</v>
      </c>
      <c r="Q253" s="1">
        <f t="shared" si="241"/>
        <v>1.0839295256114267E-3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7.3073908249893842E-5</v>
      </c>
      <c r="J254" s="1">
        <f t="shared" si="239"/>
        <v>9.2608718159281722E-5</v>
      </c>
      <c r="K254" s="1">
        <f t="shared" si="239"/>
        <v>1.0119412018029018E-3</v>
      </c>
      <c r="L254" s="1">
        <f t="shared" ref="L254:O254" si="243">L243-L265</f>
        <v>6.7920163548076484E-4</v>
      </c>
      <c r="M254" s="1">
        <f t="shared" si="243"/>
        <v>7.5259703317681389E-5</v>
      </c>
      <c r="N254" s="1">
        <f t="shared" si="243"/>
        <v>3.407792654183965E-6</v>
      </c>
      <c r="O254" s="1">
        <f t="shared" si="243"/>
        <v>1.1467064759578048E-6</v>
      </c>
      <c r="P254" s="1">
        <f t="shared" si="241"/>
        <v>7.5635881836161063E-7</v>
      </c>
      <c r="Q254" s="1">
        <f t="shared" si="241"/>
        <v>7.1531228071767855E-7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3.1190005156725202E-2</v>
      </c>
      <c r="G255" s="1">
        <f t="shared" ref="G255:K255" si="244">G244-G266</f>
        <v>4.1329903858338263E-3</v>
      </c>
      <c r="H255" s="1">
        <f t="shared" si="244"/>
        <v>1.1103290788534139E-2</v>
      </c>
      <c r="I255" s="1">
        <f t="shared" si="244"/>
        <v>7.5643621407735385E-3</v>
      </c>
      <c r="J255" s="1">
        <f t="shared" si="244"/>
        <v>7.5562499690014079E-3</v>
      </c>
      <c r="K255" s="1">
        <f t="shared" si="244"/>
        <v>4.3111372483414867E-3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3.2997600469760607E-5</v>
      </c>
      <c r="O255" s="1">
        <f t="shared" si="245"/>
        <v>2.7703304652852007E-5</v>
      </c>
      <c r="P255" s="1">
        <f t="shared" si="241"/>
        <v>2.3132884883681447E-5</v>
      </c>
      <c r="Q255" s="1">
        <f t="shared" si="241"/>
        <v>3.3766465396229545E-5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5.8555937671203331E-2</v>
      </c>
      <c r="G257" s="1">
        <f t="shared" si="248"/>
        <v>9.0073853995692246E-2</v>
      </c>
      <c r="H257" s="1">
        <f t="shared" si="248"/>
        <v>0.34431089198800485</v>
      </c>
      <c r="I257" s="1">
        <f t="shared" si="248"/>
        <v>0.36099570728958424</v>
      </c>
      <c r="J257" s="1">
        <f t="shared" si="248"/>
        <v>0.35650535200430222</v>
      </c>
      <c r="K257" s="1">
        <f t="shared" si="248"/>
        <v>0.16244947201983551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3.0836845593668234E-5</v>
      </c>
      <c r="O257" s="1">
        <f t="shared" si="249"/>
        <v>4.9014569777475203E-5</v>
      </c>
      <c r="P257" s="1">
        <f t="shared" si="241"/>
        <v>2.2615845979519211E-5</v>
      </c>
      <c r="Q257" s="1">
        <f t="shared" si="241"/>
        <v>4.4651555342761079E-5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0.67472157740003613</v>
      </c>
      <c r="G260" s="1">
        <f t="shared" si="254"/>
        <v>0.71707039721060251</v>
      </c>
      <c r="H260" s="1">
        <f t="shared" si="254"/>
        <v>0.82415277269094833</v>
      </c>
      <c r="I260" s="1">
        <f t="shared" si="254"/>
        <v>1.7794491094691083</v>
      </c>
      <c r="J260" s="1">
        <f t="shared" si="254"/>
        <v>1.86980652676347</v>
      </c>
      <c r="K260" s="1">
        <f t="shared" si="254"/>
        <v>1.1981067736709232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1.2830684469363916E-5</v>
      </c>
      <c r="O260" s="1">
        <f t="shared" si="255"/>
        <v>7.088369368151012E-6</v>
      </c>
      <c r="P260" s="1">
        <f t="shared" si="241"/>
        <v>3.4023608350120492E-6</v>
      </c>
      <c r="Q260" s="1">
        <f t="shared" si="241"/>
        <v>7.1070979420109585E-6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1.1318884572546385E-6</v>
      </c>
      <c r="O261" s="1">
        <f t="shared" si="257"/>
        <v>9.7912118998452606E-7</v>
      </c>
      <c r="P261" s="1">
        <f t="shared" si="241"/>
        <v>5.4545423976742522E-7</v>
      </c>
      <c r="Q261" s="1">
        <f t="shared" si="241"/>
        <v>1.2750206624193299E-6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1.4643202826083548</v>
      </c>
      <c r="G262" s="1">
        <f t="shared" ref="G262:K262" si="258">SUM(G263:G272)</f>
        <v>1.6326289847529556</v>
      </c>
      <c r="H262" s="1">
        <f t="shared" si="258"/>
        <v>1.6042092877151513</v>
      </c>
      <c r="I262" s="1">
        <f t="shared" si="258"/>
        <v>1.3580886313185276</v>
      </c>
      <c r="J262" s="1">
        <f t="shared" si="258"/>
        <v>1.2204514514183642</v>
      </c>
      <c r="K262" s="1">
        <f t="shared" si="258"/>
        <v>1.7850218496755741</v>
      </c>
      <c r="L262" s="1">
        <f t="shared" ref="L262:O262" si="259">SUM(L263:L272)</f>
        <v>2.4322375981614024</v>
      </c>
      <c r="M262" s="1">
        <f t="shared" si="259"/>
        <v>2.7069166235743563</v>
      </c>
      <c r="N262" s="1">
        <f t="shared" si="259"/>
        <v>4.1192349757349502</v>
      </c>
      <c r="O262" s="1">
        <f t="shared" si="259"/>
        <v>4.5679800181922712</v>
      </c>
      <c r="P262" s="1">
        <f>SUM(P263:P272)</f>
        <v>5.4907756707125905</v>
      </c>
      <c r="Q262" s="1">
        <f>SUM(Q263:Q272)</f>
        <v>5.6950370262288841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1.9780519553025854E-2</v>
      </c>
      <c r="G263" s="1">
        <f t="shared" si="260"/>
        <v>1.6823061549729349E-2</v>
      </c>
      <c r="H263" s="1">
        <f t="shared" si="260"/>
        <v>5.0327412318675688E-3</v>
      </c>
      <c r="I263" s="1">
        <f t="shared" si="260"/>
        <v>3.6913071936180925E-3</v>
      </c>
      <c r="J263" s="1">
        <f t="shared" si="260"/>
        <v>6.6758886726451241E-3</v>
      </c>
      <c r="K263" s="1">
        <f t="shared" si="260"/>
        <v>5.7472508640034052E-2</v>
      </c>
      <c r="L263" s="1">
        <f t="shared" ref="L263:O263" si="261">L241*IFERROR(L120/L88,0)</f>
        <v>0.11349876221092373</v>
      </c>
      <c r="M263" s="1">
        <f t="shared" si="261"/>
        <v>0.28759558810984054</v>
      </c>
      <c r="N263" s="1">
        <f t="shared" si="261"/>
        <v>0.43319411104799516</v>
      </c>
      <c r="O263" s="1">
        <f t="shared" si="261"/>
        <v>0.39563374499197024</v>
      </c>
      <c r="P263" s="1">
        <f t="shared" ref="P263:Q272" si="262">P241*IFERROR(P120/P88,0)</f>
        <v>0.46711536916137247</v>
      </c>
      <c r="Q263" s="1">
        <f t="shared" si="262"/>
        <v>0.46702223246370195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1.2280797317358282E-4</v>
      </c>
      <c r="L264" s="1">
        <f t="shared" ref="L264:O264" si="263">L242*IFERROR(L121/L89,0)</f>
        <v>6.5624518815229779E-2</v>
      </c>
      <c r="M264" s="1">
        <f t="shared" si="263"/>
        <v>0.16628962028703231</v>
      </c>
      <c r="N264" s="1">
        <f t="shared" si="263"/>
        <v>0.25047071747596711</v>
      </c>
      <c r="O264" s="1">
        <f t="shared" si="263"/>
        <v>0.22875812403721019</v>
      </c>
      <c r="P264" s="1">
        <f t="shared" si="262"/>
        <v>0.27008672951833662</v>
      </c>
      <c r="Q264" s="1">
        <f t="shared" si="262"/>
        <v>0.27003165687083175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1.0358165225331625E-6</v>
      </c>
      <c r="J265" s="1">
        <f t="shared" si="260"/>
        <v>2.0237142842181664E-6</v>
      </c>
      <c r="K265" s="1">
        <f t="shared" si="260"/>
        <v>8.3444677673694663E-5</v>
      </c>
      <c r="L265" s="1">
        <f t="shared" ref="L265:O265" si="264">L243*IFERROR(L122/L90,0)</f>
        <v>2.1411750888559677E-4</v>
      </c>
      <c r="M265" s="1">
        <f t="shared" si="264"/>
        <v>1.1940208646727572E-4</v>
      </c>
      <c r="N265" s="1">
        <f t="shared" si="264"/>
        <v>2.9016677394439855E-4</v>
      </c>
      <c r="O265" s="1">
        <f t="shared" si="264"/>
        <v>2.1315039804041061E-4</v>
      </c>
      <c r="P265" s="1">
        <f t="shared" si="262"/>
        <v>2.0391476294521647E-4</v>
      </c>
      <c r="Q265" s="1">
        <f t="shared" si="262"/>
        <v>1.7820066321497173E-4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8.2542370767759528E-4</v>
      </c>
      <c r="G266" s="1">
        <f t="shared" si="260"/>
        <v>1.909453931348782E-4</v>
      </c>
      <c r="H266" s="1">
        <f t="shared" si="260"/>
        <v>1.0939965232010301E-3</v>
      </c>
      <c r="I266" s="1">
        <f t="shared" si="260"/>
        <v>1.0722419910870083E-4</v>
      </c>
      <c r="J266" s="1">
        <f t="shared" si="260"/>
        <v>1.651215058509976E-4</v>
      </c>
      <c r="K266" s="1">
        <f t="shared" si="260"/>
        <v>3.5549640379696886E-4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2.8096801207846446E-3</v>
      </c>
      <c r="O266" s="1">
        <f t="shared" si="265"/>
        <v>5.1495047229571291E-3</v>
      </c>
      <c r="P266" s="1">
        <f t="shared" si="262"/>
        <v>6.2366387788178861E-3</v>
      </c>
      <c r="Q266" s="1">
        <f t="shared" si="262"/>
        <v>8.4119994724488958E-3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1.5496457578712888E-3</v>
      </c>
      <c r="G268" s="1">
        <f t="shared" si="260"/>
        <v>4.1614390203598686E-3</v>
      </c>
      <c r="H268" s="1">
        <f t="shared" si="260"/>
        <v>3.39246198184864E-2</v>
      </c>
      <c r="I268" s="1">
        <f t="shared" si="260"/>
        <v>5.117083883010182E-3</v>
      </c>
      <c r="J268" s="1">
        <f t="shared" si="260"/>
        <v>7.7904649539631164E-3</v>
      </c>
      <c r="K268" s="1">
        <f t="shared" si="260"/>
        <v>1.339558445372728E-2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2.6256961360458754E-3</v>
      </c>
      <c r="O268" s="1">
        <f t="shared" si="267"/>
        <v>9.1108538033867759E-3</v>
      </c>
      <c r="P268" s="1">
        <f t="shared" si="262"/>
        <v>6.0972447993779457E-3</v>
      </c>
      <c r="Q268" s="1">
        <f t="shared" si="262"/>
        <v>1.1123724546818332E-2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1.4243086149110777</v>
      </c>
      <c r="G270" s="1">
        <f t="shared" si="260"/>
        <v>1.5783246717664567</v>
      </c>
      <c r="H270" s="1">
        <f t="shared" si="260"/>
        <v>1.4829549530168822</v>
      </c>
      <c r="I270" s="1">
        <f t="shared" si="260"/>
        <v>1.3239484382981175</v>
      </c>
      <c r="J270" s="1">
        <f t="shared" si="260"/>
        <v>1.1649583634082399</v>
      </c>
      <c r="K270" s="1">
        <f t="shared" si="260"/>
        <v>1.6147961156615924</v>
      </c>
      <c r="L270" s="1">
        <f t="shared" ref="L270:O270" si="269">L248*IFERROR(L127/L95,0)</f>
        <v>2.2529001996263633</v>
      </c>
      <c r="M270" s="1">
        <f t="shared" si="269"/>
        <v>2.2529120130910161</v>
      </c>
      <c r="N270" s="1">
        <f t="shared" si="269"/>
        <v>3.4286557188361746</v>
      </c>
      <c r="O270" s="1">
        <f t="shared" si="269"/>
        <v>3.92761505088458</v>
      </c>
      <c r="P270" s="1">
        <f t="shared" si="262"/>
        <v>4.7399714405266042</v>
      </c>
      <c r="Q270" s="1">
        <f t="shared" si="262"/>
        <v>4.9361810345938952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1.7856078678702227E-2</v>
      </c>
      <c r="G271" s="1">
        <f t="shared" si="260"/>
        <v>3.3128867023274736E-2</v>
      </c>
      <c r="H271" s="1">
        <f t="shared" si="260"/>
        <v>8.1202977124714096E-2</v>
      </c>
      <c r="I271" s="1">
        <f t="shared" si="260"/>
        <v>2.5223541928150559E-2</v>
      </c>
      <c r="J271" s="1">
        <f t="shared" si="260"/>
        <v>4.0859589163380984E-2</v>
      </c>
      <c r="K271" s="1">
        <f t="shared" si="260"/>
        <v>9.8795891865575927E-2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1.0925072907246359E-3</v>
      </c>
      <c r="O271" s="1">
        <f t="shared" si="270"/>
        <v>1.3175897964794324E-3</v>
      </c>
      <c r="P271" s="1">
        <f t="shared" si="262"/>
        <v>9.1727839523100016E-4</v>
      </c>
      <c r="Q271" s="1">
        <f t="shared" si="262"/>
        <v>1.770540784689792E-3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9.6378053313554896E-5</v>
      </c>
      <c r="O272" s="1">
        <f t="shared" si="271"/>
        <v>1.819995576467703E-4</v>
      </c>
      <c r="P272" s="1">
        <f t="shared" si="262"/>
        <v>1.4705476990480485E-4</v>
      </c>
      <c r="Q272" s="1">
        <f t="shared" si="262"/>
        <v>3.1763683328343893E-4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1.9347885010707728</v>
      </c>
      <c r="G273" s="1">
        <f t="shared" ref="G273:K273" si="272">SUM(G274:G275)</f>
        <v>1.8587653180093802</v>
      </c>
      <c r="H273" s="1">
        <f t="shared" si="272"/>
        <v>2.5502855205566006</v>
      </c>
      <c r="I273" s="1">
        <f t="shared" si="272"/>
        <v>2.2433291794041188</v>
      </c>
      <c r="J273" s="1">
        <f t="shared" si="272"/>
        <v>1.9426642276239277</v>
      </c>
      <c r="K273" s="1">
        <f t="shared" si="272"/>
        <v>1.598108150079308</v>
      </c>
      <c r="L273" s="1">
        <f t="shared" ref="L273:O273" si="273">SUM(L274:L275)</f>
        <v>2.5192576308281232</v>
      </c>
      <c r="M273" s="1">
        <f t="shared" si="273"/>
        <v>2.011451241108654</v>
      </c>
      <c r="N273" s="1">
        <f t="shared" si="273"/>
        <v>2.0114141148498303</v>
      </c>
      <c r="O273" s="1">
        <f t="shared" si="273"/>
        <v>2.0114496156364021</v>
      </c>
      <c r="P273" s="1">
        <f>SUM(P274:P275)</f>
        <v>2.0114353602242279</v>
      </c>
      <c r="Q273" s="1">
        <f>SUM(Q274:Q275)</f>
        <v>2.0114804293354909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1.9347885010707728</v>
      </c>
      <c r="G274" s="1">
        <f>'[1]Electricity and CHPs'!C$106-G275</f>
        <v>1.8587653180093802</v>
      </c>
      <c r="H274" s="1">
        <f>'[1]Electricity and CHPs'!D$106-H275</f>
        <v>2.5502855205566006</v>
      </c>
      <c r="I274" s="1">
        <f>'[1]Electricity and CHPs'!E$106-I275</f>
        <v>2.2433291794041188</v>
      </c>
      <c r="J274" s="1">
        <f>'[1]Electricity and CHPs'!F$106-J275</f>
        <v>1.9426642276239277</v>
      </c>
      <c r="K274" s="1">
        <f>'[1]Electricity and CHPs'!G$106-K275</f>
        <v>1.0507473158836709</v>
      </c>
      <c r="L274" s="1">
        <f>'[1]Electricity and CHPs'!H$106-L275</f>
        <v>3.6713036060076476E-4</v>
      </c>
      <c r="M274" s="1">
        <f>'[1]Electricity and CHPs'!I$106-M275</f>
        <v>1.5685022993761066E-4</v>
      </c>
      <c r="N274" s="1">
        <f>'[1]Electricity and CHPs'!J$106-N275</f>
        <v>1.5856172218287057E-4</v>
      </c>
      <c r="O274" s="1">
        <f>'[1]Electricity and CHPs'!K$106-O275</f>
        <v>1.2795601585446903E-4</v>
      </c>
      <c r="P274" s="1">
        <f>'[1]Electricity and CHPs'!L$106-P275</f>
        <v>1.9237120056514456E-4</v>
      </c>
      <c r="Q274" s="1">
        <f>'[1]Electricity and CHPs'!M$106-Q275</f>
        <v>7.8983439459889837E-5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0.54736083419563708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2.5188905004675224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2.0112943908787164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2.0112555531276475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2.0113216596205477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2.0112429890236627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2.011401445896031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1.9347885010707728</v>
      </c>
      <c r="G279" s="1">
        <f t="shared" ref="G279:K279" si="276">SUM(G280:G281)</f>
        <v>1.8587653180093802</v>
      </c>
      <c r="H279" s="1">
        <f t="shared" si="276"/>
        <v>2.5502855205566006</v>
      </c>
      <c r="I279" s="1">
        <f t="shared" si="276"/>
        <v>2.2433291794041188</v>
      </c>
      <c r="J279" s="1">
        <f t="shared" si="276"/>
        <v>1.9426642276239277</v>
      </c>
      <c r="K279" s="1">
        <f t="shared" si="276"/>
        <v>1.598108150079308</v>
      </c>
      <c r="L279" s="1">
        <f t="shared" ref="L279:O279" si="277">SUM(L280:L281)</f>
        <v>2.5192576308281232</v>
      </c>
      <c r="M279" s="1">
        <f t="shared" si="277"/>
        <v>2.011451241108654</v>
      </c>
      <c r="N279" s="1">
        <f t="shared" si="277"/>
        <v>2.0114141148498303</v>
      </c>
      <c r="O279" s="1">
        <f t="shared" si="277"/>
        <v>2.0114496156364021</v>
      </c>
      <c r="P279" s="1">
        <f>SUM(P280:P281)</f>
        <v>2.0114353602242279</v>
      </c>
      <c r="Q279" s="1">
        <f>SUM(Q280:Q281)</f>
        <v>2.0114804293354909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1.9347885010707728</v>
      </c>
      <c r="G280" s="1">
        <f t="shared" ref="G280:K280" si="278">G274</f>
        <v>1.8587653180093802</v>
      </c>
      <c r="H280" s="1">
        <f t="shared" si="278"/>
        <v>2.5502855205566006</v>
      </c>
      <c r="I280" s="1">
        <f t="shared" si="278"/>
        <v>2.2433291794041188</v>
      </c>
      <c r="J280" s="1">
        <f t="shared" si="278"/>
        <v>1.9426642276239277</v>
      </c>
      <c r="K280" s="1">
        <f t="shared" si="278"/>
        <v>1.0507473158836709</v>
      </c>
      <c r="L280" s="1">
        <f t="shared" ref="L280:O280" si="279">L274</f>
        <v>3.6713036060076476E-4</v>
      </c>
      <c r="M280" s="1">
        <f t="shared" si="279"/>
        <v>1.5685022993761066E-4</v>
      </c>
      <c r="N280" s="1">
        <f t="shared" si="279"/>
        <v>1.5856172218287057E-4</v>
      </c>
      <c r="O280" s="1">
        <f t="shared" si="279"/>
        <v>1.2795601585446903E-4</v>
      </c>
      <c r="P280" s="1">
        <f>P274</f>
        <v>1.9237120056514456E-4</v>
      </c>
      <c r="Q280" s="1">
        <f>Q274</f>
        <v>7.8983439459889837E-5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0.54736083419563708</v>
      </c>
      <c r="L281" s="1">
        <f t="shared" ref="L281:O281" si="281">L275</f>
        <v>2.5188905004675224</v>
      </c>
      <c r="M281" s="1">
        <f t="shared" si="281"/>
        <v>2.0112943908787164</v>
      </c>
      <c r="N281" s="1">
        <f t="shared" si="281"/>
        <v>2.0112555531276475</v>
      </c>
      <c r="O281" s="1">
        <f t="shared" si="281"/>
        <v>2.0113216596205477</v>
      </c>
      <c r="P281" s="1">
        <f>P275</f>
        <v>2.0112429890236627</v>
      </c>
      <c r="Q281" s="1">
        <f>Q275</f>
        <v>2.011401445896031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0.65957040706676395</v>
      </c>
      <c r="G282" s="1">
        <f t="shared" ref="G282:K282" si="282">SUM(G283:G287)</f>
        <v>1.0964325727844662</v>
      </c>
      <c r="H282" s="1">
        <f t="shared" si="282"/>
        <v>3.3714646631969782</v>
      </c>
      <c r="I282" s="1">
        <f t="shared" si="282"/>
        <v>3.2262606044558058</v>
      </c>
      <c r="J282" s="1">
        <f t="shared" si="282"/>
        <v>3.2255896799166037</v>
      </c>
      <c r="K282" s="1">
        <f t="shared" si="282"/>
        <v>6.2393130308517222</v>
      </c>
      <c r="L282" s="1">
        <f t="shared" ref="L282:O282" si="283">SUM(L283:L287)</f>
        <v>9.4114345964004205</v>
      </c>
      <c r="M282" s="1">
        <f t="shared" si="283"/>
        <v>9.7574791826176437</v>
      </c>
      <c r="N282" s="1">
        <f t="shared" si="283"/>
        <v>9.7099925305291208</v>
      </c>
      <c r="O282" s="1">
        <f t="shared" si="283"/>
        <v>9.7374821479159976</v>
      </c>
      <c r="P282" s="1">
        <f>SUM(P283:P287)</f>
        <v>9.7184293596058939</v>
      </c>
      <c r="Q282" s="1">
        <f>SUM(Q283:Q287)</f>
        <v>9.7368361258478426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0.65957040706676395</v>
      </c>
      <c r="G283" s="1">
        <f>'[1]Electricity and CHPs'!C$105-G284</f>
        <v>1.0964325727844662</v>
      </c>
      <c r="H283" s="1">
        <f>'[1]Electricity and CHPs'!D$105-H284</f>
        <v>3.3714646631969782</v>
      </c>
      <c r="I283" s="1">
        <f>'[1]Electricity and CHPs'!E$105-I284</f>
        <v>3.2240489940572306</v>
      </c>
      <c r="J283" s="1">
        <f>'[1]Electricity and CHPs'!F$105-J284</f>
        <v>3.2225436428105567</v>
      </c>
      <c r="K283" s="1">
        <f>'[1]Electricity and CHPs'!G$105-K284</f>
        <v>1.8313653243167956</v>
      </c>
      <c r="L283" s="1">
        <f>'[1]Electricity and CHPs'!H$105-L284</f>
        <v>1.0698072861133934</v>
      </c>
      <c r="M283" s="1">
        <f>'[1]Electricity and CHPs'!I$105-M284</f>
        <v>2.3877270661039063E-3</v>
      </c>
      <c r="N283" s="1">
        <f>'[1]Electricity and CHPs'!J$105-N284</f>
        <v>1.5348347606458645E-3</v>
      </c>
      <c r="O283" s="1">
        <f>'[1]Electricity and CHPs'!K$105-O284</f>
        <v>1.2706109699891499E-3</v>
      </c>
      <c r="P283" s="1">
        <f>'[1]Electricity and CHPs'!L$105-P284</f>
        <v>9.8757366341573061E-4</v>
      </c>
      <c r="Q283" s="1">
        <f>'[1]Electricity and CHPs'!M$105-Q284</f>
        <v>1.4978466087853803E-3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4.0514995410439862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7.8035052264340408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9.2255566351771332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9.1875419472922832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9.2255596025523996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9.2051855415849992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9.2255623260791246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6.9347334309901698E-4</v>
      </c>
      <c r="J285" s="1">
        <f>'[1]Electricity and CHPs'!F$110</f>
        <v>1.0743657565840425E-3</v>
      </c>
      <c r="K285" s="1">
        <f>'[1]Electricity and CHPs'!G$110</f>
        <v>3.978173581199701E-3</v>
      </c>
      <c r="L285" s="1">
        <f>'[1]Electricity and CHPs'!H$110</f>
        <v>7.2810705797944526E-3</v>
      </c>
      <c r="M285" s="1">
        <f>'[1]Electricity and CHPs'!I$110</f>
        <v>8.8256602637183726E-3</v>
      </c>
      <c r="N285" s="1">
        <f>'[1]Electricity and CHPs'!J$110</f>
        <v>5.9636614315128388E-3</v>
      </c>
      <c r="O285" s="1">
        <f>'[1]Electricity and CHPs'!K$110</f>
        <v>3.7666389058331144E-3</v>
      </c>
      <c r="P285" s="1">
        <f>'[1]Electricity and CHPs'!L$110</f>
        <v>4.2774012890916249E-3</v>
      </c>
      <c r="Q285" s="1">
        <f>'[1]Electricity and CHPs'!M$110</f>
        <v>6.4972663339927716E-3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1.0280995604276309E-3</v>
      </c>
      <c r="J286" s="1">
        <f>'[1]Electricity and CHPs'!F$113</f>
        <v>1.5727844595651227E-3</v>
      </c>
      <c r="K286" s="1">
        <f>'[1]Electricity and CHPs'!G$113</f>
        <v>0.34759160563626923</v>
      </c>
      <c r="L286" s="1">
        <f>'[1]Electricity and CHPs'!H$113</f>
        <v>0.52251400256009761</v>
      </c>
      <c r="M286" s="1">
        <f>'[1]Electricity and CHPs'!I$113</f>
        <v>0.51245281664452691</v>
      </c>
      <c r="N286" s="1">
        <f>'[1]Electricity and CHPs'!J$113</f>
        <v>0.51065730914746954</v>
      </c>
      <c r="O286" s="1">
        <f>'[1]Electricity and CHPs'!K$113</f>
        <v>0.50559202396800607</v>
      </c>
      <c r="P286" s="1">
        <f>'[1]Electricity and CHPs'!L$113</f>
        <v>0.506775252064114</v>
      </c>
      <c r="Q286" s="1">
        <f>'[1]Electricity and CHPs'!M$113</f>
        <v>0.50116399908063225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4.9003749504857518E-4</v>
      </c>
      <c r="J287" s="1">
        <f>'[1]Electricity and CHPs'!F$117</f>
        <v>3.988868898975313E-4</v>
      </c>
      <c r="K287" s="1">
        <f>'[1]Electricity and CHPs'!G$117</f>
        <v>4.8783862734707376E-3</v>
      </c>
      <c r="L287" s="1">
        <f>'[1]Electricity and CHPs'!H$117</f>
        <v>8.3270107130936737E-3</v>
      </c>
      <c r="M287" s="1">
        <f>'[1]Electricity and CHPs'!I$117</f>
        <v>8.256343466160462E-3</v>
      </c>
      <c r="N287" s="1">
        <f>'[1]Electricity and CHPs'!J$117</f>
        <v>4.294777897208283E-3</v>
      </c>
      <c r="O287" s="1">
        <f>'[1]Electricity and CHPs'!K$117</f>
        <v>1.2932715197685387E-3</v>
      </c>
      <c r="P287" s="1">
        <f>'[1]Electricity and CHPs'!L$117</f>
        <v>1.2035910042724988E-3</v>
      </c>
      <c r="Q287" s="1">
        <f>'[1]Electricity and CHPs'!M$117</f>
        <v>2.1146877453089448E-3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2.2574167095124379E-3</v>
      </c>
      <c r="J288" s="1">
        <f t="shared" si="284"/>
        <v>0.59930703123986762</v>
      </c>
      <c r="K288" s="1">
        <f t="shared" si="284"/>
        <v>1.6105583269358756</v>
      </c>
      <c r="L288" s="1">
        <f t="shared" ref="L288:O288" si="285">SUM(L289:L290)</f>
        <v>1.4788510107398638</v>
      </c>
      <c r="M288" s="1">
        <f t="shared" si="285"/>
        <v>1.3428660873396734</v>
      </c>
      <c r="N288" s="1">
        <f t="shared" si="285"/>
        <v>1.3425805700620543</v>
      </c>
      <c r="O288" s="1">
        <f t="shared" si="285"/>
        <v>1.3429654879060966</v>
      </c>
      <c r="P288" s="1">
        <f>SUM(P289:P290)</f>
        <v>1.3426519385576547</v>
      </c>
      <c r="Q288" s="1">
        <f>SUM(Q289:Q290)</f>
        <v>1.3465459679873957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1.8797734959791509E-3</v>
      </c>
      <c r="J289" s="1">
        <f>'[1]Electricity and CHPs'!F$108</f>
        <v>0.59801198325509153</v>
      </c>
      <c r="K289" s="1">
        <f>'[1]Electricity and CHPs'!G$108</f>
        <v>1.6077060625820798</v>
      </c>
      <c r="L289" s="1">
        <f>'[1]Electricity and CHPs'!H$108</f>
        <v>1.4737303092946124</v>
      </c>
      <c r="M289" s="1">
        <f>'[1]Electricity and CHPs'!I$108</f>
        <v>1.3397548117570848</v>
      </c>
      <c r="N289" s="1">
        <f>'[1]Electricity and CHPs'!J$108</f>
        <v>1.3397551105858736</v>
      </c>
      <c r="O289" s="1">
        <f>'[1]Electricity and CHPs'!K$108</f>
        <v>1.3397548130392833</v>
      </c>
      <c r="P289" s="1">
        <f>'[1]Electricity and CHPs'!L$108</f>
        <v>1.3397551459481674</v>
      </c>
      <c r="Q289" s="1">
        <f>'[1]Electricity and CHPs'!M$108</f>
        <v>1.3397567653631737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3.776432135332868E-4</v>
      </c>
      <c r="J290" s="1">
        <f>'[1]Electricity and CHPs'!F$119</f>
        <v>1.2950479847760872E-3</v>
      </c>
      <c r="K290" s="1">
        <f>'[1]Electricity and CHPs'!G$119</f>
        <v>2.8522643537957685E-3</v>
      </c>
      <c r="L290" s="1">
        <f>'[1]Electricity and CHPs'!H$119</f>
        <v>5.1207014452514322E-3</v>
      </c>
      <c r="M290" s="1">
        <f>'[1]Electricity and CHPs'!I$119</f>
        <v>3.1112755825886116E-3</v>
      </c>
      <c r="N290" s="1">
        <f>'[1]Electricity and CHPs'!J$119</f>
        <v>2.8254594761806724E-3</v>
      </c>
      <c r="O290" s="1">
        <f>'[1]Electricity and CHPs'!K$119</f>
        <v>3.210674866813301E-3</v>
      </c>
      <c r="P290" s="1">
        <f>'[1]Electricity and CHPs'!L$119</f>
        <v>2.8967926094873855E-3</v>
      </c>
      <c r="Q290" s="1">
        <f>'[1]Electricity and CHPs'!M$119</f>
        <v>6.7892026242221013E-3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437.36801752064844</v>
      </c>
      <c r="G291" s="3">
        <f t="shared" ref="G291" si="286">SUM(G292,G294,G302,G310,G358,G379,G387,G389,G397,G401,G395)</f>
        <v>420.91242625808087</v>
      </c>
      <c r="H291" s="3">
        <f t="shared" ref="H291" si="287">SUM(H292,H294,H302,H310,H358,H379,H387,H389,H397,H401,H395)</f>
        <v>423.25372833671543</v>
      </c>
      <c r="I291" s="3">
        <f t="shared" ref="I291" si="288">SUM(I292,I294,I302,I310,I358,I379,I387,I389,I397,I401,I395)</f>
        <v>459.4043779187997</v>
      </c>
      <c r="J291" s="3">
        <f t="shared" ref="J291" si="289">SUM(J292,J294,J302,J310,J358,J379,J387,J389,J397,J401,J395)</f>
        <v>449.12930074953812</v>
      </c>
      <c r="K291" s="3">
        <f t="shared" ref="K291" si="290">SUM(K292,K294,K302,K310,K358,K379,K387,K389,K397,K401,K395)</f>
        <v>369.71779535315329</v>
      </c>
      <c r="L291" s="3">
        <f t="shared" ref="L291:O291" si="291">SUM(L292,L294,L302,L310,L358,L379,L387,L389,L397,L401,L395)</f>
        <v>307.36761677832965</v>
      </c>
      <c r="M291" s="3">
        <f t="shared" si="291"/>
        <v>432.61601222411048</v>
      </c>
      <c r="N291" s="3">
        <f t="shared" si="291"/>
        <v>437.42216576065596</v>
      </c>
      <c r="O291" s="3">
        <f t="shared" si="291"/>
        <v>442.83421424819397</v>
      </c>
      <c r="P291" s="3">
        <f>SUM(P292,P294,P302,P310,P358,P379,P387,P389,P397,P401,P395)</f>
        <v>446.05192851048133</v>
      </c>
      <c r="Q291" s="3">
        <f>SUM(Q292,Q294,Q302,Q310,Q358,Q379,Q387,Q389,Q397,Q401,Q395)</f>
        <v>453.16310068887884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250.948176777366</v>
      </c>
      <c r="G292" s="1">
        <f t="shared" ref="G292:O292" si="292">G293</f>
        <v>254.3925344154755</v>
      </c>
      <c r="H292" s="1">
        <f t="shared" si="292"/>
        <v>224.18690937556607</v>
      </c>
      <c r="I292" s="1">
        <f t="shared" si="292"/>
        <v>221.53743752467261</v>
      </c>
      <c r="J292" s="1">
        <f t="shared" si="292"/>
        <v>190.50007878252947</v>
      </c>
      <c r="K292" s="1">
        <f t="shared" si="292"/>
        <v>100.03560595461204</v>
      </c>
      <c r="L292" s="1">
        <f t="shared" si="292"/>
        <v>23.12313129015909</v>
      </c>
      <c r="M292" s="1">
        <f t="shared" si="292"/>
        <v>138.84142359246644</v>
      </c>
      <c r="N292" s="1">
        <f t="shared" si="292"/>
        <v>138.84143358955077</v>
      </c>
      <c r="O292" s="1">
        <f t="shared" si="292"/>
        <v>138.84147654161754</v>
      </c>
      <c r="P292" s="1">
        <f>P293</f>
        <v>138.84150110591588</v>
      </c>
      <c r="Q292" s="1">
        <f>Q293</f>
        <v>138.84170855755445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250.948176777366</v>
      </c>
      <c r="G293" s="1">
        <f>'[1]Electricity and CHPs_IN'!C$14</f>
        <v>254.3925344154755</v>
      </c>
      <c r="H293" s="1">
        <f>'[1]Electricity and CHPs_IN'!D$14</f>
        <v>224.18690937556607</v>
      </c>
      <c r="I293" s="1">
        <f>'[1]Electricity and CHPs_IN'!E$14</f>
        <v>221.53743752467261</v>
      </c>
      <c r="J293" s="1">
        <f>'[1]Electricity and CHPs_IN'!F$14</f>
        <v>190.50007878252947</v>
      </c>
      <c r="K293" s="1">
        <f>'[1]Electricity and CHPs_IN'!G$14</f>
        <v>100.03560595461204</v>
      </c>
      <c r="L293" s="1">
        <f>'[1]Electricity and CHPs_IN'!H$14</f>
        <v>23.12313129015909</v>
      </c>
      <c r="M293" s="1">
        <f>'[1]Electricity and CHPs_IN'!I$14</f>
        <v>138.84142359246644</v>
      </c>
      <c r="N293" s="1">
        <f>'[1]Electricity and CHPs_IN'!J$14</f>
        <v>138.84143358955077</v>
      </c>
      <c r="O293" s="1">
        <f>'[1]Electricity and CHPs_IN'!K$14</f>
        <v>138.84147654161754</v>
      </c>
      <c r="P293" s="1">
        <f>'[1]Electricity and CHPs_IN'!L$14</f>
        <v>138.84150110591588</v>
      </c>
      <c r="Q293" s="1">
        <f>'[1]Electricity and CHPs_IN'!M$14</f>
        <v>138.84170855755445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149.4304817740142</v>
      </c>
      <c r="G294" s="1">
        <f t="shared" ref="G294:K294" si="294">SUM(G295:G297)</f>
        <v>125.60478009134515</v>
      </c>
      <c r="H294" s="1">
        <f t="shared" si="294"/>
        <v>140.86577239729533</v>
      </c>
      <c r="I294" s="1">
        <f t="shared" si="294"/>
        <v>151.12877136848707</v>
      </c>
      <c r="J294" s="1">
        <f t="shared" si="294"/>
        <v>151.55235363126235</v>
      </c>
      <c r="K294" s="1">
        <f t="shared" si="294"/>
        <v>151.61315354100662</v>
      </c>
      <c r="L294" s="1">
        <f t="shared" ref="L294:O294" si="295">SUM(L295:L297)</f>
        <v>151.70659824898897</v>
      </c>
      <c r="M294" s="1">
        <f t="shared" si="295"/>
        <v>153.52123318287778</v>
      </c>
      <c r="N294" s="1">
        <f t="shared" si="295"/>
        <v>152.51623871787757</v>
      </c>
      <c r="O294" s="1">
        <f t="shared" si="295"/>
        <v>152.71620072419813</v>
      </c>
      <c r="P294" s="1">
        <f>SUM(P295:P297)</f>
        <v>153.59897277258216</v>
      </c>
      <c r="Q294" s="1">
        <f>SUM(Q295:Q297)</f>
        <v>154.68205491484679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66.745680058725839</v>
      </c>
      <c r="G295" s="1">
        <f>'[1]Electricity and CHPs_IN'!C$15</f>
        <v>49.798799632544643</v>
      </c>
      <c r="H295" s="1">
        <f>'[1]Electricity and CHPs_IN'!D$15</f>
        <v>68.759543746199654</v>
      </c>
      <c r="I295" s="1">
        <f>'[1]Electricity and CHPs_IN'!E$15</f>
        <v>70.433369154031212</v>
      </c>
      <c r="J295" s="1">
        <f>'[1]Electricity and CHPs_IN'!F$15</f>
        <v>71.581917357674442</v>
      </c>
      <c r="K295" s="1">
        <f>'[1]Electricity and CHPs_IN'!G$15</f>
        <v>72.6663627003811</v>
      </c>
      <c r="L295" s="1">
        <f>'[1]Electricity and CHPs_IN'!H$15</f>
        <v>73.751623294715159</v>
      </c>
      <c r="M295" s="1">
        <f>'[1]Electricity and CHPs_IN'!I$15</f>
        <v>74.836043181596978</v>
      </c>
      <c r="N295" s="1">
        <f>'[1]Electricity and CHPs_IN'!J$15</f>
        <v>74.836043941547715</v>
      </c>
      <c r="O295" s="1">
        <f>'[1]Electricity and CHPs_IN'!K$15</f>
        <v>74.836048947307049</v>
      </c>
      <c r="P295" s="1">
        <f>'[1]Electricity and CHPs_IN'!L$15</f>
        <v>74.836049004635171</v>
      </c>
      <c r="Q295" s="1">
        <f>'[1]Electricity and CHPs_IN'!M$15</f>
        <v>74.836046894285602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66.632400530215136</v>
      </c>
      <c r="G296" s="1">
        <f>'[1]Electricity and CHPs_IN'!C$16</f>
        <v>55.763999963470731</v>
      </c>
      <c r="H296" s="1">
        <f>'[1]Electricity and CHPs_IN'!D$16</f>
        <v>65.550193435068593</v>
      </c>
      <c r="I296" s="1">
        <f>'[1]Electricity and CHPs_IN'!E$16</f>
        <v>64.714700449224253</v>
      </c>
      <c r="J296" s="1">
        <f>'[1]Electricity and CHPs_IN'!F$16</f>
        <v>63.735261755671004</v>
      </c>
      <c r="K296" s="1">
        <f>'[1]Electricity and CHPs_IN'!G$16</f>
        <v>62.65081828051909</v>
      </c>
      <c r="L296" s="1">
        <f>'[1]Electricity and CHPs_IN'!H$16</f>
        <v>61.565558966797418</v>
      </c>
      <c r="M296" s="1">
        <f>'[1]Electricity and CHPs_IN'!I$16</f>
        <v>60.481140562776197</v>
      </c>
      <c r="N296" s="1">
        <f>'[1]Electricity and CHPs_IN'!J$16</f>
        <v>60.481139752787094</v>
      </c>
      <c r="O296" s="1">
        <f>'[1]Electricity and CHPs_IN'!K$16</f>
        <v>60.481135504395539</v>
      </c>
      <c r="P296" s="1">
        <f>'[1]Electricity and CHPs_IN'!L$16</f>
        <v>60.481135516722418</v>
      </c>
      <c r="Q296" s="1">
        <f>'[1]Electricity and CHPs_IN'!M$16</f>
        <v>60.481141066463053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16.052401185073212</v>
      </c>
      <c r="G297" s="1">
        <f>'[1]Electricity and CHPs_IN'!C$13</f>
        <v>20.041980495329778</v>
      </c>
      <c r="H297" s="1">
        <f>'[1]Electricity and CHPs_IN'!D$13</f>
        <v>6.5560352160270972</v>
      </c>
      <c r="I297" s="1">
        <f>'[1]Electricity and CHPs_IN'!E$13</f>
        <v>15.980701765231604</v>
      </c>
      <c r="J297" s="1">
        <f>'[1]Electricity and CHPs_IN'!F$13</f>
        <v>16.235174517916906</v>
      </c>
      <c r="K297" s="1">
        <f>'[1]Electricity and CHPs_IN'!G$13</f>
        <v>16.295972560106449</v>
      </c>
      <c r="L297" s="1">
        <f>'[1]Electricity and CHPs_IN'!H$13</f>
        <v>16.389415987476394</v>
      </c>
      <c r="M297" s="1">
        <f>'[1]Electricity and CHPs_IN'!I$13</f>
        <v>18.204049438504605</v>
      </c>
      <c r="N297" s="1">
        <f>'[1]Electricity and CHPs_IN'!J$13</f>
        <v>17.199055023542762</v>
      </c>
      <c r="O297" s="1">
        <f>'[1]Electricity and CHPs_IN'!K$13</f>
        <v>17.39901627249554</v>
      </c>
      <c r="P297" s="1">
        <f>'[1]Electricity and CHPs_IN'!L$13</f>
        <v>18.281788251224548</v>
      </c>
      <c r="Q297" s="1">
        <f>'[1]Electricity and CHPs_IN'!M$13</f>
        <v>19.364866954098147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0.13871960617970835</v>
      </c>
      <c r="G298" s="1">
        <f t="shared" ref="G298:K298" si="296">SUM(G299:G301)</f>
        <v>5.3478819871558128E-2</v>
      </c>
      <c r="H298" s="1">
        <f t="shared" si="296"/>
        <v>7.0954364184678282E-3</v>
      </c>
      <c r="I298" s="1">
        <f t="shared" si="296"/>
        <v>7.5530023851998668E-2</v>
      </c>
      <c r="J298" s="1">
        <f t="shared" si="296"/>
        <v>0.10964986982083996</v>
      </c>
      <c r="K298" s="1">
        <f t="shared" si="296"/>
        <v>0.48988852435485247</v>
      </c>
      <c r="L298" s="1">
        <f t="shared" ref="L298:O298" si="297">SUM(L299:L301)</f>
        <v>0.49243517492772126</v>
      </c>
      <c r="M298" s="1">
        <f t="shared" si="297"/>
        <v>1.2086468384420459E-5</v>
      </c>
      <c r="N298" s="1">
        <f t="shared" si="297"/>
        <v>7.6210726965727695E-3</v>
      </c>
      <c r="O298" s="1">
        <f t="shared" si="297"/>
        <v>7.3066503087889801E-3</v>
      </c>
      <c r="P298" s="1">
        <f>SUM(P299:P301)</f>
        <v>0.20555037583915897</v>
      </c>
      <c r="Q298" s="1">
        <f>SUM(Q299:Q301)</f>
        <v>0.2073476300547113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0.11510383862976516</v>
      </c>
      <c r="G299" s="1">
        <f>'[1]Electricity and CHPs_IN'!C$18</f>
        <v>2.8779844351510271E-4</v>
      </c>
      <c r="H299" s="1">
        <f>'[1]Electricity and CHPs_IN'!D$18</f>
        <v>3.5740825363264677E-3</v>
      </c>
      <c r="I299" s="1">
        <f>'[1]Electricity and CHPs_IN'!E$18</f>
        <v>5.8858455894257643E-4</v>
      </c>
      <c r="J299" s="1">
        <f>'[1]Electricity and CHPs_IN'!F$18</f>
        <v>3.6768086377852348E-4</v>
      </c>
      <c r="K299" s="1">
        <f>'[1]Electricity and CHPs_IN'!G$18</f>
        <v>0.48935009432945176</v>
      </c>
      <c r="L299" s="1">
        <f>'[1]Electricity and CHPs_IN'!H$18</f>
        <v>0.49220322623140306</v>
      </c>
      <c r="M299" s="1">
        <f>'[1]Electricity and CHPs_IN'!I$18</f>
        <v>1.2086468384420459E-5</v>
      </c>
      <c r="N299" s="1">
        <f>'[1]Electricity and CHPs_IN'!J$18</f>
        <v>5.2310857526012373E-3</v>
      </c>
      <c r="O299" s="1">
        <f>'[1]Electricity and CHPs_IN'!K$18</f>
        <v>4.9108631323428386E-3</v>
      </c>
      <c r="P299" s="1">
        <f>'[1]Electricity and CHPs_IN'!L$18</f>
        <v>4.3401190132068401E-3</v>
      </c>
      <c r="Q299" s="1">
        <f>'[1]Electricity and CHPs_IN'!M$18</f>
        <v>6.1328413896793816E-3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3.0001510971434959E-3</v>
      </c>
      <c r="G300" s="1">
        <f>IFERROR(G72/SUM(G72,G185),0)*'[1]Electricity and CHPs_IN'!C$28</f>
        <v>5.5577068936135032E-5</v>
      </c>
      <c r="H300" s="1">
        <f>IFERROR(H72/SUM(H72,H185),0)*'[1]Electricity and CHPs_IN'!D$28</f>
        <v>6.1278095767776592E-4</v>
      </c>
      <c r="I300" s="1">
        <f>IFERROR(I72/SUM(I72,I185),0)*'[1]Electricity and CHPs_IN'!E$28</f>
        <v>2.0794130968842533E-4</v>
      </c>
      <c r="J300" s="1">
        <f>IFERROR(J72/SUM(J72,J185),0)*'[1]Electricity and CHPs_IN'!F$28</f>
        <v>8.2308811157028589E-5</v>
      </c>
      <c r="K300" s="1">
        <f>IFERROR(K72/SUM(K72,K185),0)*'[1]Electricity and CHPs_IN'!G$28</f>
        <v>5.3843002540072049E-4</v>
      </c>
      <c r="L300" s="1">
        <f>IFERROR(L72/SUM(L72,L185),0)*'[1]Electricity and CHPs_IN'!H$28</f>
        <v>2.3194869631819283E-4</v>
      </c>
      <c r="M300" s="1">
        <f>IFERROR(M72/SUM(M72,M185),0)*'[1]Electricity and CHPs_IN'!I$28</f>
        <v>0</v>
      </c>
      <c r="N300" s="1">
        <f>IFERROR(N72/SUM(N72,N185),0)*'[1]Electricity and CHPs_IN'!J$28</f>
        <v>5.4218769348477803E-5</v>
      </c>
      <c r="O300" s="1">
        <f>IFERROR(O72/SUM(O72,O185),0)*'[1]Electricity and CHPs_IN'!K$28</f>
        <v>6.1165146470682833E-5</v>
      </c>
      <c r="P300" s="1">
        <f>IFERROR(P72/SUM(P72,P185),0)*'[1]Electricity and CHPs_IN'!L$28</f>
        <v>5.8081047440453707E-5</v>
      </c>
      <c r="Q300" s="1">
        <f>IFERROR(Q72/SUM(Q72,Q185),0)*'[1]Electricity and CHPs_IN'!M$28</f>
        <v>7.4812358808497699E-5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2.061561645279969E-2</v>
      </c>
      <c r="G301" s="1">
        <f>IFERROR(G73/SUM(G73,G235),0)*'[1]Electricity and CHPs_IN'!C$41</f>
        <v>5.3135444359106887E-2</v>
      </c>
      <c r="H301" s="1">
        <f>IFERROR(H73/SUM(H73,H235),0)*'[1]Electricity and CHPs_IN'!D$41</f>
        <v>2.9085729244635945E-3</v>
      </c>
      <c r="I301" s="1">
        <f>IFERROR(I73/SUM(I73,I235),0)*'[1]Electricity and CHPs_IN'!E$41</f>
        <v>7.4733497983367661E-2</v>
      </c>
      <c r="J301" s="1">
        <f>IFERROR(J73/SUM(J73,J235),0)*'[1]Electricity and CHPs_IN'!F$41</f>
        <v>0.10919988014590441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2.3357681746230536E-3</v>
      </c>
      <c r="O301" s="1">
        <f>IFERROR(O73/SUM(O73,O235),0)*'[1]Electricity and CHPs_IN'!K$41</f>
        <v>2.3346220299754585E-3</v>
      </c>
      <c r="P301" s="1">
        <f>IFERROR(P73/SUM(P73,P235),0)*'[1]Electricity and CHPs_IN'!L$41</f>
        <v>0.20115217577851169</v>
      </c>
      <c r="Q301" s="1">
        <f>IFERROR(Q73/SUM(Q73,Q235),0)*'[1]Electricity and CHPs_IN'!M$41</f>
        <v>0.20113997630622341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0.13871960617970835</v>
      </c>
      <c r="G302" s="1">
        <f t="shared" ref="G302:K302" si="298">G298</f>
        <v>5.3478819871558128E-2</v>
      </c>
      <c r="H302" s="1">
        <f t="shared" si="298"/>
        <v>7.0954364184678282E-3</v>
      </c>
      <c r="I302" s="1">
        <f t="shared" si="298"/>
        <v>7.5530023851998668E-2</v>
      </c>
      <c r="J302" s="1">
        <f t="shared" si="298"/>
        <v>0.10964986982083996</v>
      </c>
      <c r="K302" s="1">
        <f t="shared" si="298"/>
        <v>0.48988852435485247</v>
      </c>
      <c r="L302" s="1">
        <f t="shared" ref="L302:O302" si="299">L298</f>
        <v>0.49243517492772126</v>
      </c>
      <c r="M302" s="1">
        <f t="shared" si="299"/>
        <v>1.2086468384420459E-5</v>
      </c>
      <c r="N302" s="1">
        <f t="shared" si="299"/>
        <v>7.6210726965727695E-3</v>
      </c>
      <c r="O302" s="1">
        <f t="shared" si="299"/>
        <v>7.3066503087889801E-3</v>
      </c>
      <c r="P302" s="1">
        <f t="shared" ref="P302:Q305" si="300">P298</f>
        <v>0.20555037583915897</v>
      </c>
      <c r="Q302" s="1">
        <f t="shared" si="300"/>
        <v>0.2073476300547113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0.11510383862976516</v>
      </c>
      <c r="G303" s="1">
        <f t="shared" si="301"/>
        <v>2.8779844351510271E-4</v>
      </c>
      <c r="H303" s="1">
        <f t="shared" si="301"/>
        <v>3.5740825363264677E-3</v>
      </c>
      <c r="I303" s="1">
        <f t="shared" si="301"/>
        <v>5.8858455894257643E-4</v>
      </c>
      <c r="J303" s="1">
        <f t="shared" si="301"/>
        <v>3.6768086377852348E-4</v>
      </c>
      <c r="K303" s="1">
        <f t="shared" si="301"/>
        <v>0.48935009432945176</v>
      </c>
      <c r="L303" s="1">
        <f t="shared" ref="L303:O303" si="302">L299</f>
        <v>0.49220322623140306</v>
      </c>
      <c r="M303" s="1">
        <f t="shared" si="302"/>
        <v>1.2086468384420459E-5</v>
      </c>
      <c r="N303" s="1">
        <f t="shared" si="302"/>
        <v>5.2310857526012373E-3</v>
      </c>
      <c r="O303" s="1">
        <f t="shared" si="302"/>
        <v>4.9108631323428386E-3</v>
      </c>
      <c r="P303" s="1">
        <f t="shared" si="300"/>
        <v>4.3401190132068401E-3</v>
      </c>
      <c r="Q303" s="1">
        <f t="shared" si="300"/>
        <v>6.1328413896793816E-3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3.0001510971434959E-3</v>
      </c>
      <c r="G304" s="1">
        <f t="shared" si="303"/>
        <v>5.5577068936135032E-5</v>
      </c>
      <c r="H304" s="1">
        <f t="shared" si="303"/>
        <v>6.1278095767776592E-4</v>
      </c>
      <c r="I304" s="1">
        <f t="shared" si="303"/>
        <v>2.0794130968842533E-4</v>
      </c>
      <c r="J304" s="1">
        <f t="shared" si="303"/>
        <v>8.2308811157028589E-5</v>
      </c>
      <c r="K304" s="1">
        <f t="shared" si="303"/>
        <v>5.3843002540072049E-4</v>
      </c>
      <c r="L304" s="1">
        <f t="shared" ref="L304:O304" si="304">L300</f>
        <v>2.3194869631819283E-4</v>
      </c>
      <c r="M304" s="1">
        <f t="shared" si="304"/>
        <v>0</v>
      </c>
      <c r="N304" s="1">
        <f t="shared" si="304"/>
        <v>5.4218769348477803E-5</v>
      </c>
      <c r="O304" s="1">
        <f t="shared" si="304"/>
        <v>6.1165146470682833E-5</v>
      </c>
      <c r="P304" s="1">
        <f t="shared" si="300"/>
        <v>5.8081047440453707E-5</v>
      </c>
      <c r="Q304" s="1">
        <f t="shared" si="300"/>
        <v>7.4812358808497699E-5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2.061561645279969E-2</v>
      </c>
      <c r="G305" s="1">
        <f t="shared" si="305"/>
        <v>5.3135444359106887E-2</v>
      </c>
      <c r="H305" s="1">
        <f t="shared" si="305"/>
        <v>2.9085729244635945E-3</v>
      </c>
      <c r="I305" s="1">
        <f t="shared" si="305"/>
        <v>7.4733497983367661E-2</v>
      </c>
      <c r="J305" s="1">
        <f t="shared" si="305"/>
        <v>0.10919988014590441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2.3357681746230536E-3</v>
      </c>
      <c r="O305" s="1">
        <f t="shared" si="306"/>
        <v>2.3346220299754585E-3</v>
      </c>
      <c r="P305" s="1">
        <f t="shared" si="300"/>
        <v>0.20115217577851169</v>
      </c>
      <c r="Q305" s="1">
        <f t="shared" si="300"/>
        <v>0.20113997630622341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4.0506646247914579</v>
      </c>
      <c r="G310" s="1">
        <f t="shared" ref="G310:K310" si="307">SUM(G311:G325)</f>
        <v>2.5447009688404343</v>
      </c>
      <c r="H310" s="1">
        <f t="shared" si="307"/>
        <v>2.462874575223891</v>
      </c>
      <c r="I310" s="1">
        <f t="shared" si="307"/>
        <v>3.5171706898008352</v>
      </c>
      <c r="J310" s="1">
        <f t="shared" si="307"/>
        <v>3.4171107821603499</v>
      </c>
      <c r="K310" s="1">
        <f t="shared" si="307"/>
        <v>4.4193920681819119</v>
      </c>
      <c r="L310" s="1">
        <f t="shared" ref="L310:O310" si="308">SUM(L311:L325)</f>
        <v>4.695920638081839</v>
      </c>
      <c r="M310" s="1">
        <f t="shared" si="308"/>
        <v>4.6574023806655909</v>
      </c>
      <c r="N310" s="1">
        <f t="shared" si="308"/>
        <v>6.3604546901806884</v>
      </c>
      <c r="O310" s="1">
        <f t="shared" si="308"/>
        <v>7.0019961084339029</v>
      </c>
      <c r="P310" s="1">
        <f>SUM(P311:P325)</f>
        <v>8.4189295683177772</v>
      </c>
      <c r="Q310" s="1">
        <f>SUM(Q311:Q325)</f>
        <v>8.7284302799556706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6.9855348770612825E-6</v>
      </c>
      <c r="L311" s="1">
        <f>'[1]Electricity and CHPs_IN'!H$21</f>
        <v>6.4611488264898592E-6</v>
      </c>
      <c r="M311" s="1">
        <f>'[1]Electricity and CHPs_IN'!I$21</f>
        <v>2.5858842480636329E-4</v>
      </c>
      <c r="N311" s="1">
        <f>'[1]Electricity and CHPs_IN'!J$21</f>
        <v>9.4143526194720667E-4</v>
      </c>
      <c r="O311" s="1">
        <f>'[1]Electricity and CHPs_IN'!K$21</f>
        <v>1.3904892946059724E-3</v>
      </c>
      <c r="P311" s="1">
        <f>'[1]Electricity and CHPs_IN'!L$21</f>
        <v>1.4489933002119666E-3</v>
      </c>
      <c r="Q311" s="1">
        <f>'[1]Electricity and CHPs_IN'!M$21</f>
        <v>2.4385618325038429E-3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5.3502980784282796E-6</v>
      </c>
      <c r="L312" s="1">
        <f>'[1]Electricity and CHPs_IN'!H$22</f>
        <v>1.0577396557936472E-6</v>
      </c>
      <c r="M312" s="1">
        <f>'[1]Electricity and CHPs_IN'!I$22</f>
        <v>2.7271391479501044E-3</v>
      </c>
      <c r="N312" s="1">
        <f>'[1]Electricity and CHPs_IN'!J$22</f>
        <v>3.044038737968767E-3</v>
      </c>
      <c r="O312" s="1">
        <f>'[1]Electricity and CHPs_IN'!K$22</f>
        <v>2.4660158872294767E-3</v>
      </c>
      <c r="P312" s="1">
        <f>'[1]Electricity and CHPs_IN'!L$22</f>
        <v>2.2559264449586833E-3</v>
      </c>
      <c r="Q312" s="1">
        <f>'[1]Electricity and CHPs_IN'!M$22</f>
        <v>4.1841698931012897E-3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6.6345397313543791E-6</v>
      </c>
      <c r="M313" s="1">
        <f>'[1]Electricity and CHPs_IN'!I$23</f>
        <v>2.6332099232947781E-4</v>
      </c>
      <c r="N313" s="1">
        <f>'[1]Electricity and CHPs_IN'!J$23</f>
        <v>8.2718212903105433E-3</v>
      </c>
      <c r="O313" s="1">
        <f>'[1]Electricity and CHPs_IN'!K$23</f>
        <v>1.2629129377836831E-2</v>
      </c>
      <c r="P313" s="1">
        <f>'[1]Electricity and CHPs_IN'!L$23</f>
        <v>1.2849868740559213E-2</v>
      </c>
      <c r="Q313" s="1">
        <f>'[1]Electricity and CHPs_IN'!M$23</f>
        <v>1.6368739971885725E-2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1.2799537749038052</v>
      </c>
      <c r="G314" s="1">
        <f>IFERROR(G86/SUM(G86+G189),0)*'[1]Electricity and CHPs_IN'!C$24</f>
        <v>1.872817751743571E-4</v>
      </c>
      <c r="H314" s="1">
        <f>IFERROR(H86/SUM(H86+H189),0)*'[1]Electricity and CHPs_IN'!D$24</f>
        <v>1.0016527515615162E-3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0.89328245793338568</v>
      </c>
      <c r="G316" s="1">
        <f>G88/SUM(G88,G241)*'[1]Electricity and CHPs_IN'!C$39</f>
        <v>0.44917926916109463</v>
      </c>
      <c r="H316" s="1">
        <f>H88/SUM(H88,H241)*'[1]Electricity and CHPs_IN'!D$39</f>
        <v>6.6427937748973764E-2</v>
      </c>
      <c r="I316" s="1">
        <f>I88/SUM(I88,I241)*'[1]Electricity and CHPs_IN'!E$39</f>
        <v>0.32501462642673756</v>
      </c>
      <c r="J316" s="1">
        <f>J88/SUM(J88,J241)*'[1]Electricity and CHPs_IN'!F$39</f>
        <v>0.2049296264383422</v>
      </c>
      <c r="K316" s="1">
        <f>K88/SUM(K88,K241)*'[1]Electricity and CHPs_IN'!G$39</f>
        <v>0.87255043286396883</v>
      </c>
      <c r="L316" s="1">
        <f>L88/SUM(L88,L241)*'[1]Electricity and CHPs_IN'!H$39</f>
        <v>0.91632980676438081</v>
      </c>
      <c r="M316" s="1">
        <f>M88/SUM(M88,M241)*'[1]Electricity and CHPs_IN'!I$39</f>
        <v>0.92535172793053211</v>
      </c>
      <c r="N316" s="1">
        <f>N88/SUM(N88,N241)*'[1]Electricity and CHPs_IN'!J$39</f>
        <v>0.86563089632309853</v>
      </c>
      <c r="O316" s="1">
        <f>O88/SUM(O88,O241)*'[1]Electricity and CHPs_IN'!K$39</f>
        <v>0.78296432949791117</v>
      </c>
      <c r="P316" s="1">
        <f>P88/SUM(P88,P241)*'[1]Electricity and CHPs_IN'!L$39</f>
        <v>0.92451941902658263</v>
      </c>
      <c r="Q316" s="1">
        <f>Q88/SUM(Q88,Q241)*'[1]Electricity and CHPs_IN'!M$39</f>
        <v>0.92415466297984239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2.2009915438005261E-3</v>
      </c>
      <c r="L317" s="1">
        <f>IFERROR(L89/SUM(L89,L242),0)*'[1]Electricity and CHPs_IN'!H$40</f>
        <v>0.35688616102052118</v>
      </c>
      <c r="M317" s="1">
        <f>IFERROR(M89/SUM(M89,M242),0)*'[1]Electricity and CHPs_IN'!I$40</f>
        <v>0.36009518663199408</v>
      </c>
      <c r="N317" s="1">
        <f>IFERROR(N89/SUM(N89,N242),0)*'[1]Electricity and CHPs_IN'!J$40</f>
        <v>0.33727679590941767</v>
      </c>
      <c r="O317" s="1">
        <f>IFERROR(O89/SUM(O89,O242),0)*'[1]Electricity and CHPs_IN'!K$40</f>
        <v>0.30565942372114502</v>
      </c>
      <c r="P317" s="1">
        <f>IFERROR(P89/SUM(P89,P242),0)*'[1]Electricity and CHPs_IN'!L$40</f>
        <v>0.36145125776117826</v>
      </c>
      <c r="Q317" s="1">
        <f>IFERROR(Q89/SUM(Q89,Q242),0)*'[1]Electricity and CHPs_IN'!M$40</f>
        <v>0.36109720256108396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1.6203063058255744E-2</v>
      </c>
      <c r="G319" s="1">
        <f>G91/SUM(G91,G244)*'[1]Electricity and CHPs_IN'!C$48</f>
        <v>1.9856459139562387E-3</v>
      </c>
      <c r="H319" s="1">
        <f>H91/SUM(H91,H244)*'[1]Electricity and CHPs_IN'!D$48</f>
        <v>6.1015753158845075E-3</v>
      </c>
      <c r="I319" s="1">
        <f>IFERROR(I91/SUM(I91,I244)*'[1]Electricity and CHPs_IN'!E$48,0)</f>
        <v>3.8540651675311849E-3</v>
      </c>
      <c r="J319" s="1">
        <f>IFERROR(J91/SUM(J91,J244)*'[1]Electricity and CHPs_IN'!F$48,0)</f>
        <v>3.9472176073530761E-3</v>
      </c>
      <c r="K319" s="1">
        <f>IFERROR(K91/SUM(K91,K244)*'[1]Electricity and CHPs_IN'!G$48,0)</f>
        <v>2.4280238710407413E-3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8.4140872144323206E-4</v>
      </c>
      <c r="O319" s="1">
        <f>IFERROR(O91/SUM(O91,O244)*'[1]Electricity and CHPs_IN'!K$48,0)</f>
        <v>1.5710553620540131E-3</v>
      </c>
      <c r="P319" s="1">
        <f>IFERROR(P91/SUM(P91,P244)*'[1]Electricity and CHPs_IN'!L$48,0)</f>
        <v>2.0889071420042947E-3</v>
      </c>
      <c r="Q319" s="1">
        <f>IFERROR(Q91/SUM(Q91,Q244)*'[1]Electricity and CHPs_IN'!M$48,0)</f>
        <v>2.2798302940229232E-3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8.999040389714865E-4</v>
      </c>
      <c r="O320" s="1">
        <f>IFERROR(O92/SUM(O92,O245),0)*'[1]Electricity and CHPs_IN'!K$49</f>
        <v>1.5777200634980466E-3</v>
      </c>
      <c r="P320" s="1">
        <f>IFERROR(P92/SUM(P92,P245),0)*'[1]Electricity and CHPs_IN'!L$49</f>
        <v>1.5767099272127548E-3</v>
      </c>
      <c r="Q320" s="1">
        <f>IFERROR(Q92/SUM(Q92,Q245),0)*'[1]Electricity and CHPs_IN'!M$49</f>
        <v>3.0444179229271924E-3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3.2010970707937014E-2</v>
      </c>
      <c r="G321" s="1">
        <f>IFERROR(G93/SUM(G93,G246),0)*'[1]Electricity and CHPs_IN'!C$51</f>
        <v>4.7615758612486105E-2</v>
      </c>
      <c r="H321" s="1">
        <f>IFERROR(H93/SUM(H93,H246),0)*'[1]Electricity and CHPs_IN'!D$51</f>
        <v>0.19435317897081905</v>
      </c>
      <c r="I321" s="1">
        <f>IFERROR(I93/SUM(I93,I246),0)*'[1]Electricity and CHPs_IN'!E$51</f>
        <v>0.19324161678131777</v>
      </c>
      <c r="J321" s="1">
        <f>IFERROR(J93/SUM(J93,J246),0)*'[1]Electricity and CHPs_IN'!F$51</f>
        <v>0.19494799679863278</v>
      </c>
      <c r="K321" s="1">
        <f>IFERROR(K93/SUM(K93,K246),0)*'[1]Electricity and CHPs_IN'!G$51</f>
        <v>9.5368344426188523E-2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4.2918792765744623E-4</v>
      </c>
      <c r="O321" s="1">
        <f>IFERROR(O93/SUM(O93,O246),0)*'[1]Electricity and CHPs_IN'!K$51</f>
        <v>2.5149186464467417E-3</v>
      </c>
      <c r="P321" s="1">
        <f>IFERROR(P93/SUM(P93,P246),0)*'[1]Electricity and CHPs_IN'!L$51</f>
        <v>1.4368565329744183E-3</v>
      </c>
      <c r="Q321" s="1">
        <f>IFERROR(Q93/SUM(Q93,Q246),0)*'[1]Electricity and CHPs_IN'!M$51</f>
        <v>2.2415442597614865E-3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1.57259288640407E-3</v>
      </c>
      <c r="O322" s="1">
        <f>IFERROR(O94/SUM(O94,O247),0)*'[1]Electricity and CHPs_IN'!K$52</f>
        <v>3.5421093458524668E-3</v>
      </c>
      <c r="P322" s="1">
        <f>IFERROR(P94/SUM(P94,P247),0)*'[1]Electricity and CHPs_IN'!L$52</f>
        <v>2.7881400727919146E-3</v>
      </c>
      <c r="Q322" s="1">
        <f>IFERROR(Q94/SUM(Q94,Q247),0)*'[1]Electricity and CHPs_IN'!M$52</f>
        <v>5.7430922962740938E-3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1.0647001726236183</v>
      </c>
      <c r="G323" s="1">
        <f>IFERROR(G95/SUM(G95,G248),0)*'[1]Electricity and CHPs_IN'!C$54</f>
        <v>1.2550067209801694</v>
      </c>
      <c r="H323" s="1">
        <f>IFERROR(H95/SUM(H95,H248),0)*'[1]Electricity and CHPs_IN'!D$54</f>
        <v>1.299203314605913</v>
      </c>
      <c r="I323" s="1">
        <f>IFERROR(I95/SUM(I95,I248),0)*'[1]Electricity and CHPs_IN'!E$54</f>
        <v>1.3804889327041858</v>
      </c>
      <c r="J323" s="1">
        <f>IFERROR(J95/SUM(J95,J248),0)*'[1]Electricity and CHPs_IN'!F$54</f>
        <v>1.4572053696232099</v>
      </c>
      <c r="K323" s="1">
        <f>IFERROR(K95/SUM(K95,K248),0)*'[1]Electricity and CHPs_IN'!G$54</f>
        <v>2.4824314179922382</v>
      </c>
      <c r="L323" s="1">
        <f>IFERROR(L95/SUM(L95,L248),0)*'[1]Electricity and CHPs_IN'!H$54</f>
        <v>3.4226905168687232</v>
      </c>
      <c r="M323" s="1">
        <f>IFERROR(M95/SUM(M95,M248),0)*'[1]Electricity and CHPs_IN'!I$54</f>
        <v>3.3687064175379788</v>
      </c>
      <c r="N323" s="1">
        <f>IFERROR(N95/SUM(N95,N248),0)*'[1]Electricity and CHPs_IN'!J$54</f>
        <v>5.1402697661327661</v>
      </c>
      <c r="O323" s="1">
        <f>IFERROR(O95/SUM(O95,O248),0)*'[1]Electricity and CHPs_IN'!K$54</f>
        <v>5.8858446630000554</v>
      </c>
      <c r="P323" s="1">
        <f>IFERROR(P95/SUM(P95,P248),0)*'[1]Electricity and CHPs_IN'!L$54</f>
        <v>7.1071334383733484</v>
      </c>
      <c r="Q323" s="1">
        <f>IFERROR(Q95/SUM(Q95,Q248),0)*'[1]Electricity and CHPs_IN'!M$54</f>
        <v>7.4040570967746913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0.76451418556445572</v>
      </c>
      <c r="G324" s="1">
        <f>IFERROR(G96/SUM(G96,G249),0)*'[1]Electricity and CHPs_IN'!C$55</f>
        <v>0.79072629239755376</v>
      </c>
      <c r="H324" s="1">
        <f>IFERROR(H96/SUM(H96,H249),0)*'[1]Electricity and CHPs_IN'!D$55</f>
        <v>0.89578691583073911</v>
      </c>
      <c r="I324" s="1">
        <f>IFERROR(I96/SUM(I96,I249),0)*'[1]Electricity and CHPs_IN'!E$55</f>
        <v>1.6145714487210627</v>
      </c>
      <c r="J324" s="1">
        <f>IFERROR(J96/SUM(J96,J249),0)*'[1]Electricity and CHPs_IN'!F$55</f>
        <v>1.5560805716928119</v>
      </c>
      <c r="K324" s="1">
        <f>IFERROR(K96/SUM(K96,K249),0)*'[1]Electricity and CHPs_IN'!G$55</f>
        <v>0.96440052165171963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8.5700847919094488E-4</v>
      </c>
      <c r="O324" s="1">
        <f>IFERROR(O96/SUM(O96,O249),0)*'[1]Electricity and CHPs_IN'!K$55</f>
        <v>1.0484293700544266E-3</v>
      </c>
      <c r="P324" s="1">
        <f>IFERROR(P96/SUM(P96,P249),0)*'[1]Electricity and CHPs_IN'!L$55</f>
        <v>7.4455003088738192E-4</v>
      </c>
      <c r="Q324" s="1">
        <f>IFERROR(Q96/SUM(Q96,Q249),0)*'[1]Electricity and CHPs_IN'!M$55</f>
        <v>1.447868465086533E-3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4.1983447151320831E-4</v>
      </c>
      <c r="O325" s="1">
        <f>IFERROR(O97/SUM(O97,O250),0)*'[1]Electricity and CHPs_IN'!K$58</f>
        <v>7.8782486721380707E-4</v>
      </c>
      <c r="P325" s="1">
        <f>IFERROR(P97/SUM(P97,P250),0)*'[1]Electricity and CHPs_IN'!L$58</f>
        <v>6.3550096506690963E-4</v>
      </c>
      <c r="Q325" s="1">
        <f>IFERROR(Q97/SUM(Q97,Q250),0)*'[1]Electricity and CHPs_IN'!M$58</f>
        <v>1.3730927044891133E-3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2.9089801375256483</v>
      </c>
      <c r="G326" s="1">
        <f t="shared" ref="G326:K326" si="309">G310-G342</f>
        <v>1.2327412338078212</v>
      </c>
      <c r="H326" s="1">
        <f t="shared" si="309"/>
        <v>1.0592995031338193</v>
      </c>
      <c r="I326" s="1">
        <f t="shared" si="309"/>
        <v>2.1068177915483748</v>
      </c>
      <c r="J326" s="1">
        <f t="shared" si="309"/>
        <v>1.917992841163304</v>
      </c>
      <c r="K326" s="1">
        <f t="shared" si="309"/>
        <v>1.78940620371558</v>
      </c>
      <c r="L326" s="1">
        <f t="shared" ref="L326:O326" si="310">L310-L342</f>
        <v>0.9680518633306705</v>
      </c>
      <c r="M326" s="1">
        <f t="shared" si="310"/>
        <v>0.49823273462562501</v>
      </c>
      <c r="N326" s="1">
        <f t="shared" si="310"/>
        <v>1.4163819669713362E-2</v>
      </c>
      <c r="O326" s="1">
        <f t="shared" si="310"/>
        <v>5.9725402894130752E-3</v>
      </c>
      <c r="P326" s="1">
        <f>P310-P342</f>
        <v>4.8477213699094079E-3</v>
      </c>
      <c r="Q326" s="1">
        <f>Q310-Q342</f>
        <v>5.2948899591438447E-3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6.4533884279275235E-6</v>
      </c>
      <c r="L327" s="1">
        <f t="shared" ref="L327:O327" si="312">IFERROR(L99/L83,0)*L311</f>
        <v>4.9124916640505681E-6</v>
      </c>
      <c r="M327" s="1">
        <f t="shared" si="312"/>
        <v>9.9974875160720303E-5</v>
      </c>
      <c r="N327" s="1">
        <f t="shared" si="312"/>
        <v>1.0928113450781816E-5</v>
      </c>
      <c r="O327" s="1">
        <f t="shared" si="312"/>
        <v>7.4405255380052519E-6</v>
      </c>
      <c r="P327" s="1">
        <f t="shared" ref="P327:Q341" si="313">IFERROR(P99/P83,0)*P311</f>
        <v>5.3547312924204927E-6</v>
      </c>
      <c r="Q327" s="1">
        <f t="shared" si="313"/>
        <v>9.749454855815535E-6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4.9427212536969227E-6</v>
      </c>
      <c r="L328" s="1">
        <f t="shared" ref="L328:O328" si="315">IFERROR(L100/L84,0)*L312</f>
        <v>0</v>
      </c>
      <c r="M328" s="1">
        <f t="shared" si="315"/>
        <v>1.0543604032794108E-3</v>
      </c>
      <c r="N328" s="1">
        <f t="shared" si="315"/>
        <v>3.5334984806382985E-5</v>
      </c>
      <c r="O328" s="1">
        <f t="shared" si="315"/>
        <v>1.3195681733930294E-5</v>
      </c>
      <c r="P328" s="1">
        <f t="shared" si="313"/>
        <v>8.3367396705366643E-6</v>
      </c>
      <c r="Q328" s="1">
        <f t="shared" si="313"/>
        <v>1.6728456477139443E-5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5.0443229215626914E-6</v>
      </c>
      <c r="M329" s="1">
        <f t="shared" si="317"/>
        <v>1.0180456977163473E-4</v>
      </c>
      <c r="N329" s="1">
        <f t="shared" si="317"/>
        <v>9.6018712235335123E-5</v>
      </c>
      <c r="O329" s="1">
        <f t="shared" si="317"/>
        <v>6.7578628633164576E-5</v>
      </c>
      <c r="P329" s="1">
        <f t="shared" si="313"/>
        <v>4.7486481986149532E-5</v>
      </c>
      <c r="Q329" s="1">
        <f t="shared" si="313"/>
        <v>6.5442790613443109E-5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1.2469539298912109</v>
      </c>
      <c r="G330" s="1">
        <f t="shared" si="318"/>
        <v>1.7901139512810336E-4</v>
      </c>
      <c r="H330" s="1">
        <f t="shared" si="318"/>
        <v>9.1181272404910736E-4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0.87025179601242186</v>
      </c>
      <c r="G332" s="1">
        <f t="shared" si="322"/>
        <v>0.42934347221073865</v>
      </c>
      <c r="H332" s="1">
        <f t="shared" si="322"/>
        <v>6.0469897154908789E-2</v>
      </c>
      <c r="I332" s="1">
        <f t="shared" si="322"/>
        <v>0.3204719632182107</v>
      </c>
      <c r="J332" s="1">
        <f t="shared" si="322"/>
        <v>0.20054720699107317</v>
      </c>
      <c r="K332" s="1">
        <f t="shared" si="322"/>
        <v>0.8060809895485529</v>
      </c>
      <c r="L332" s="1">
        <f t="shared" ref="L332:O332" si="323">IFERROR(L104/L88,0)*L316</f>
        <v>0.6966969277654903</v>
      </c>
      <c r="M332" s="1">
        <f t="shared" si="323"/>
        <v>0.35775740367685344</v>
      </c>
      <c r="N332" s="1">
        <f t="shared" si="323"/>
        <v>1.0048181775085544E-2</v>
      </c>
      <c r="O332" s="1">
        <f t="shared" si="323"/>
        <v>4.1896518812301912E-3</v>
      </c>
      <c r="P332" s="1">
        <f t="shared" si="313"/>
        <v>3.4165465518632074E-3</v>
      </c>
      <c r="Q332" s="1">
        <f t="shared" si="313"/>
        <v>3.69480242264851E-3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2.0333236622109619E-3</v>
      </c>
      <c r="L333" s="1">
        <f t="shared" ref="L333:O333" si="325">IFERROR(L105/L89,0)*L317</f>
        <v>0.27134497875059443</v>
      </c>
      <c r="M333" s="1">
        <f t="shared" si="325"/>
        <v>0.13921919110056</v>
      </c>
      <c r="N333" s="1">
        <f t="shared" si="325"/>
        <v>3.915085018582001E-3</v>
      </c>
      <c r="O333" s="1">
        <f t="shared" si="325"/>
        <v>1.6355873842046451E-3</v>
      </c>
      <c r="P333" s="1">
        <f t="shared" si="313"/>
        <v>1.3357372738268688E-3</v>
      </c>
      <c r="Q333" s="1">
        <f t="shared" si="313"/>
        <v>1.4436791505572813E-3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1.57853147144205E-2</v>
      </c>
      <c r="G335" s="1">
        <f t="shared" si="328"/>
        <v>1.8979596116963403E-3</v>
      </c>
      <c r="H335" s="1">
        <f t="shared" si="328"/>
        <v>5.5543141084515493E-3</v>
      </c>
      <c r="I335" s="1">
        <f t="shared" si="328"/>
        <v>3.800197683989624E-3</v>
      </c>
      <c r="J335" s="1">
        <f t="shared" si="328"/>
        <v>3.8628063706485022E-3</v>
      </c>
      <c r="K335" s="1">
        <f t="shared" si="328"/>
        <v>2.2430610436945998E-3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9.7670124947206544E-6</v>
      </c>
      <c r="O335" s="1">
        <f t="shared" si="329"/>
        <v>8.4067368143927466E-6</v>
      </c>
      <c r="P335" s="1">
        <f t="shared" si="313"/>
        <v>7.7195225392793939E-6</v>
      </c>
      <c r="Q335" s="1">
        <f t="shared" si="313"/>
        <v>9.1148406549426975E-6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1.0446021973254565E-5</v>
      </c>
      <c r="O336" s="1">
        <f t="shared" si="331"/>
        <v>8.4423997148480192E-6</v>
      </c>
      <c r="P336" s="1">
        <f t="shared" si="313"/>
        <v>5.8267060207118074E-6</v>
      </c>
      <c r="Q336" s="1">
        <f t="shared" si="313"/>
        <v>1.2171688536328216E-5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3.1185661940716876E-2</v>
      </c>
      <c r="G337" s="1">
        <f t="shared" si="332"/>
        <v>4.5513042426945267E-2</v>
      </c>
      <c r="H337" s="1">
        <f t="shared" si="332"/>
        <v>0.1769212945990721</v>
      </c>
      <c r="I337" s="1">
        <f t="shared" si="332"/>
        <v>0.19054071807851239</v>
      </c>
      <c r="J337" s="1">
        <f t="shared" si="332"/>
        <v>0.1907790344712969</v>
      </c>
      <c r="K337" s="1">
        <f t="shared" si="332"/>
        <v>8.8103342284003044E-2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4.9819828879636086E-6</v>
      </c>
      <c r="O337" s="1">
        <f t="shared" si="333"/>
        <v>1.3457361007727308E-5</v>
      </c>
      <c r="P337" s="1">
        <f t="shared" si="313"/>
        <v>5.3098800654989073E-6</v>
      </c>
      <c r="Q337" s="1">
        <f t="shared" si="313"/>
        <v>8.9617717609473085E-6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1.8254546190431535E-5</v>
      </c>
      <c r="O338" s="1">
        <f t="shared" si="335"/>
        <v>1.895387123688066E-5</v>
      </c>
      <c r="P338" s="1">
        <f t="shared" si="313"/>
        <v>1.0303526519581782E-5</v>
      </c>
      <c r="Q338" s="1">
        <f t="shared" si="313"/>
        <v>2.2961082359685206E-5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0.74480343496687806</v>
      </c>
      <c r="G340" s="1">
        <f t="shared" si="338"/>
        <v>0.75580774816331298</v>
      </c>
      <c r="H340" s="1">
        <f t="shared" si="338"/>
        <v>0.81544218454733786</v>
      </c>
      <c r="I340" s="1">
        <f t="shared" si="338"/>
        <v>1.5920049125676616</v>
      </c>
      <c r="J340" s="1">
        <f t="shared" si="338"/>
        <v>1.5228037933302854</v>
      </c>
      <c r="K340" s="1">
        <f t="shared" si="338"/>
        <v>0.89093409106743704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9.9480933712953471E-6</v>
      </c>
      <c r="O340" s="1">
        <f t="shared" si="339"/>
        <v>5.6101586203835656E-6</v>
      </c>
      <c r="P340" s="1">
        <f t="shared" si="313"/>
        <v>2.7514725903715605E-6</v>
      </c>
      <c r="Q340" s="1">
        <f t="shared" si="313"/>
        <v>5.7886283830769361E-6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4.8734086354019052E-6</v>
      </c>
      <c r="O341" s="1">
        <f t="shared" si="341"/>
        <v>4.2156606791000959E-6</v>
      </c>
      <c r="P341" s="1">
        <f t="shared" si="313"/>
        <v>2.3484835323320132E-6</v>
      </c>
      <c r="Q341" s="1">
        <f t="shared" si="313"/>
        <v>5.489672296527702E-6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1.1416844872658096</v>
      </c>
      <c r="G342" s="1">
        <f t="shared" ref="G342:K342" si="342">SUM(G343:G357)</f>
        <v>1.3119597350326131</v>
      </c>
      <c r="H342" s="1">
        <f t="shared" si="342"/>
        <v>1.4035750720900717</v>
      </c>
      <c r="I342" s="1">
        <f t="shared" si="342"/>
        <v>1.4103528982524607</v>
      </c>
      <c r="J342" s="1">
        <f t="shared" si="342"/>
        <v>1.4991179409970459</v>
      </c>
      <c r="K342" s="1">
        <f t="shared" si="342"/>
        <v>2.6299858644663319</v>
      </c>
      <c r="L342" s="1">
        <f t="shared" ref="L342:O342" si="343">SUM(L343:L357)</f>
        <v>3.7278687747511685</v>
      </c>
      <c r="M342" s="1">
        <f t="shared" si="343"/>
        <v>4.1591696460399659</v>
      </c>
      <c r="N342" s="1">
        <f t="shared" si="343"/>
        <v>6.3462908705109751</v>
      </c>
      <c r="O342" s="1">
        <f t="shared" si="343"/>
        <v>6.9960235681444898</v>
      </c>
      <c r="P342" s="1">
        <f>SUM(P343:P357)</f>
        <v>8.4140818469478678</v>
      </c>
      <c r="Q342" s="1">
        <f>SUM(Q343:Q357)</f>
        <v>8.7231353899965267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5.3214644913375899E-7</v>
      </c>
      <c r="L343" s="1">
        <f t="shared" ref="L343:O343" si="345">L311-L327</f>
        <v>1.5486571624392911E-6</v>
      </c>
      <c r="M343" s="1">
        <f t="shared" si="345"/>
        <v>1.5861354964564299E-4</v>
      </c>
      <c r="N343" s="1">
        <f t="shared" si="345"/>
        <v>9.3050714849642481E-4</v>
      </c>
      <c r="O343" s="1">
        <f t="shared" si="345"/>
        <v>1.3830487690679671E-3</v>
      </c>
      <c r="P343" s="1">
        <f t="shared" ref="P343:Q357" si="346">P311-P327</f>
        <v>1.4436385689195461E-3</v>
      </c>
      <c r="Q343" s="1">
        <f t="shared" si="346"/>
        <v>2.4288123776480272E-3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4.0757682473135696E-7</v>
      </c>
      <c r="L344" s="1">
        <f t="shared" ref="L344:O344" si="348">L312-L328</f>
        <v>1.0577396557936472E-6</v>
      </c>
      <c r="M344" s="1">
        <f t="shared" si="348"/>
        <v>1.6727787446706936E-3</v>
      </c>
      <c r="N344" s="1">
        <f t="shared" si="348"/>
        <v>3.0087037531623842E-3</v>
      </c>
      <c r="O344" s="1">
        <f t="shared" si="348"/>
        <v>2.4528202054955464E-3</v>
      </c>
      <c r="P344" s="1">
        <f t="shared" si="346"/>
        <v>2.2475897052881468E-3</v>
      </c>
      <c r="Q344" s="1">
        <f t="shared" si="346"/>
        <v>4.1674414366241501E-3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1.5902168097916877E-6</v>
      </c>
      <c r="M345" s="1">
        <f t="shared" si="350"/>
        <v>1.6151642255784308E-4</v>
      </c>
      <c r="N345" s="1">
        <f t="shared" si="350"/>
        <v>8.1758025780752086E-3</v>
      </c>
      <c r="O345" s="1">
        <f t="shared" si="350"/>
        <v>1.2561550749203666E-2</v>
      </c>
      <c r="P345" s="1">
        <f t="shared" si="346"/>
        <v>1.2802382258573063E-2</v>
      </c>
      <c r="Q345" s="1">
        <f t="shared" si="346"/>
        <v>1.6303297181272283E-2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3.2999845012594342E-2</v>
      </c>
      <c r="G346" s="1">
        <f t="shared" si="351"/>
        <v>8.2703800462537451E-6</v>
      </c>
      <c r="H346" s="1">
        <f t="shared" si="351"/>
        <v>8.9840027512408794E-5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2.3030661920963813E-2</v>
      </c>
      <c r="G348" s="1">
        <f t="shared" si="355"/>
        <v>1.9835796950355977E-2</v>
      </c>
      <c r="H348" s="1">
        <f t="shared" si="355"/>
        <v>5.9580405940649755E-3</v>
      </c>
      <c r="I348" s="1">
        <f t="shared" si="355"/>
        <v>4.5426632085268648E-3</v>
      </c>
      <c r="J348" s="1">
        <f t="shared" si="355"/>
        <v>4.3824194472690259E-3</v>
      </c>
      <c r="K348" s="1">
        <f t="shared" si="355"/>
        <v>6.6469443315415933E-2</v>
      </c>
      <c r="L348" s="1">
        <f t="shared" ref="L348:O348" si="356">L316-L332</f>
        <v>0.2196328789988905</v>
      </c>
      <c r="M348" s="1">
        <f t="shared" si="356"/>
        <v>0.56759432425367873</v>
      </c>
      <c r="N348" s="1">
        <f t="shared" si="356"/>
        <v>0.85558271454801293</v>
      </c>
      <c r="O348" s="1">
        <f t="shared" si="356"/>
        <v>0.77877467761668095</v>
      </c>
      <c r="P348" s="1">
        <f t="shared" si="346"/>
        <v>0.92110287247471945</v>
      </c>
      <c r="Q348" s="1">
        <f t="shared" si="346"/>
        <v>0.92045986055719387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1.6766788158956419E-4</v>
      </c>
      <c r="L349" s="1">
        <f t="shared" ref="L349:O349" si="358">L317-L333</f>
        <v>8.5541182269926741E-2</v>
      </c>
      <c r="M349" s="1">
        <f t="shared" si="358"/>
        <v>0.22087599553143408</v>
      </c>
      <c r="N349" s="1">
        <f t="shared" si="358"/>
        <v>0.33336171089083566</v>
      </c>
      <c r="O349" s="1">
        <f t="shared" si="358"/>
        <v>0.30402383633694036</v>
      </c>
      <c r="P349" s="1">
        <f t="shared" si="346"/>
        <v>0.3601155204873514</v>
      </c>
      <c r="Q349" s="1">
        <f t="shared" si="346"/>
        <v>0.3596535234105267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4.1774834383524403E-4</v>
      </c>
      <c r="G351" s="1">
        <f t="shared" si="361"/>
        <v>8.7686302259898331E-5</v>
      </c>
      <c r="H351" s="1">
        <f t="shared" si="361"/>
        <v>5.4726120743295824E-4</v>
      </c>
      <c r="I351" s="1">
        <f t="shared" si="361"/>
        <v>5.3867483541560936E-5</v>
      </c>
      <c r="J351" s="1">
        <f t="shared" si="361"/>
        <v>8.4411236704573858E-5</v>
      </c>
      <c r="K351" s="1">
        <f t="shared" si="361"/>
        <v>1.8496282734614157E-4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8.3164170894851138E-4</v>
      </c>
      <c r="O351" s="1">
        <f t="shared" si="362"/>
        <v>1.5626486252396203E-3</v>
      </c>
      <c r="P351" s="1">
        <f t="shared" si="346"/>
        <v>2.0811876194650153E-3</v>
      </c>
      <c r="Q351" s="1">
        <f t="shared" si="346"/>
        <v>2.2707154533679807E-3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8.894580169982319E-4</v>
      </c>
      <c r="O352" s="1">
        <f t="shared" si="364"/>
        <v>1.5692776637831985E-3</v>
      </c>
      <c r="P352" s="1">
        <f t="shared" si="346"/>
        <v>1.5708832211920431E-3</v>
      </c>
      <c r="Q352" s="1">
        <f t="shared" si="346"/>
        <v>3.0322462343908641E-3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8.2530876722013841E-4</v>
      </c>
      <c r="G353" s="1">
        <f t="shared" si="365"/>
        <v>2.1027161855408372E-3</v>
      </c>
      <c r="H353" s="1">
        <f t="shared" si="365"/>
        <v>1.7431884371746947E-2</v>
      </c>
      <c r="I353" s="1">
        <f t="shared" si="365"/>
        <v>2.7008987028053766E-3</v>
      </c>
      <c r="J353" s="1">
        <f t="shared" si="365"/>
        <v>4.1689623273358789E-3</v>
      </c>
      <c r="K353" s="1">
        <f t="shared" si="365"/>
        <v>7.2650021421854782E-3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4.2420594476948263E-4</v>
      </c>
      <c r="O353" s="1">
        <f t="shared" si="366"/>
        <v>2.5014612854390144E-3</v>
      </c>
      <c r="P353" s="1">
        <f t="shared" si="346"/>
        <v>1.4315466529089193E-3</v>
      </c>
      <c r="Q353" s="1">
        <f t="shared" si="346"/>
        <v>2.2325824880005392E-3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1.5543383402136385E-3</v>
      </c>
      <c r="O354" s="1">
        <f t="shared" si="368"/>
        <v>3.523155474615586E-3</v>
      </c>
      <c r="P354" s="1">
        <f t="shared" si="346"/>
        <v>2.7778365462723326E-3</v>
      </c>
      <c r="Q354" s="1">
        <f t="shared" si="346"/>
        <v>5.7201312139144086E-3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1.0647001726236183</v>
      </c>
      <c r="G355" s="1">
        <f t="shared" si="369"/>
        <v>1.2550067209801694</v>
      </c>
      <c r="H355" s="1">
        <f t="shared" si="369"/>
        <v>1.299203314605913</v>
      </c>
      <c r="I355" s="1">
        <f t="shared" si="369"/>
        <v>1.3804889327041858</v>
      </c>
      <c r="J355" s="1">
        <f t="shared" si="369"/>
        <v>1.4572053696232099</v>
      </c>
      <c r="K355" s="1">
        <f t="shared" si="369"/>
        <v>2.4824314179922382</v>
      </c>
      <c r="L355" s="1">
        <f t="shared" ref="L355:O355" si="370">L323-L339</f>
        <v>3.4226905168687232</v>
      </c>
      <c r="M355" s="1">
        <f t="shared" si="370"/>
        <v>3.3687064175379788</v>
      </c>
      <c r="N355" s="1">
        <f t="shared" si="370"/>
        <v>5.1402697661327661</v>
      </c>
      <c r="O355" s="1">
        <f t="shared" si="370"/>
        <v>5.8858446630000554</v>
      </c>
      <c r="P355" s="1">
        <f t="shared" si="346"/>
        <v>7.1071334383733484</v>
      </c>
      <c r="Q355" s="1">
        <f t="shared" si="346"/>
        <v>7.4040570967746913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1.9710750597577653E-2</v>
      </c>
      <c r="G356" s="1">
        <f t="shared" si="371"/>
        <v>3.4918544234240789E-2</v>
      </c>
      <c r="H356" s="1">
        <f t="shared" si="371"/>
        <v>8.0344731283401249E-2</v>
      </c>
      <c r="I356" s="1">
        <f t="shared" si="371"/>
        <v>2.2566536153401096E-2</v>
      </c>
      <c r="J356" s="1">
        <f t="shared" si="371"/>
        <v>3.3276778362526516E-2</v>
      </c>
      <c r="K356" s="1">
        <f t="shared" si="371"/>
        <v>7.3466430584282594E-2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8.4706038581964951E-4</v>
      </c>
      <c r="O356" s="1">
        <f t="shared" si="372"/>
        <v>1.042819211434043E-3</v>
      </c>
      <c r="P356" s="1">
        <f t="shared" si="346"/>
        <v>7.417985582970104E-4</v>
      </c>
      <c r="Q356" s="1">
        <f t="shared" si="346"/>
        <v>1.4420798367034561E-3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4.1496106287780641E-4</v>
      </c>
      <c r="O357" s="1">
        <f t="shared" si="374"/>
        <v>7.8360920653470698E-4</v>
      </c>
      <c r="P357" s="1">
        <f t="shared" si="346"/>
        <v>6.3315248153457762E-4</v>
      </c>
      <c r="Q357" s="1">
        <f t="shared" si="346"/>
        <v>1.3676030321925856E-3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22.495507906589168</v>
      </c>
      <c r="G358" s="1">
        <f t="shared" ref="G358:K358" si="376">SUM(G359:G364)</f>
        <v>24.624385102905357</v>
      </c>
      <c r="H358" s="1">
        <f t="shared" si="376"/>
        <v>25.16385915427194</v>
      </c>
      <c r="I358" s="1">
        <f t="shared" si="376"/>
        <v>25.357233202745711</v>
      </c>
      <c r="J358" s="1">
        <f t="shared" si="376"/>
        <v>25.768549969539919</v>
      </c>
      <c r="K358" s="1">
        <f t="shared" si="376"/>
        <v>26.961897383044757</v>
      </c>
      <c r="L358" s="1">
        <f t="shared" ref="L358:O358" si="377">SUM(L359:L364)</f>
        <v>31.884787822200547</v>
      </c>
      <c r="M358" s="1">
        <f t="shared" si="377"/>
        <v>33.54724239259042</v>
      </c>
      <c r="N358" s="1">
        <f t="shared" si="377"/>
        <v>33.699260745624201</v>
      </c>
      <c r="O358" s="1">
        <f t="shared" si="377"/>
        <v>33.754825492908864</v>
      </c>
      <c r="P358" s="1">
        <f>SUM(P359:P364)</f>
        <v>33.810535417699512</v>
      </c>
      <c r="Q358" s="1">
        <f>SUM(Q359:Q364)</f>
        <v>33.860158917019085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18.203590965207049</v>
      </c>
      <c r="G359" s="1">
        <f>'[1]Electricity and CHPs_IN'!C$19</f>
        <v>20.429784075131231</v>
      </c>
      <c r="H359" s="1">
        <f>'[1]Electricity and CHPs_IN'!D$19</f>
        <v>20.736208338169558</v>
      </c>
      <c r="I359" s="1">
        <f>'[1]Electricity and CHPs_IN'!E$19</f>
        <v>20.696585595903116</v>
      </c>
      <c r="J359" s="1">
        <f>'[1]Electricity and CHPs_IN'!F$19</f>
        <v>20.958776301670095</v>
      </c>
      <c r="K359" s="1">
        <f>'[1]Electricity and CHPs_IN'!G$19</f>
        <v>15.753901335186093</v>
      </c>
      <c r="L359" s="1">
        <f>'[1]Electricity and CHPs_IN'!H$19</f>
        <v>12.523765478002922</v>
      </c>
      <c r="M359" s="1">
        <f>'[1]Electricity and CHPs_IN'!I$19</f>
        <v>13.018157051951933</v>
      </c>
      <c r="N359" s="1">
        <f>'[1]Electricity and CHPs_IN'!J$19</f>
        <v>13.018155785202497</v>
      </c>
      <c r="O359" s="1">
        <f>'[1]Electricity and CHPs_IN'!K$19</f>
        <v>13.018157047887742</v>
      </c>
      <c r="P359" s="1">
        <f>'[1]Electricity and CHPs_IN'!L$19</f>
        <v>13.018155864746358</v>
      </c>
      <c r="Q359" s="1">
        <f>'[1]Electricity and CHPs_IN'!M$19</f>
        <v>13.018156229289412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6.2300030892491947</v>
      </c>
      <c r="L360" s="1">
        <f>'[1]Electricity and CHPs_IN'!H$20</f>
        <v>12.63574946726084</v>
      </c>
      <c r="M360" s="1">
        <f>'[1]Electricity and CHPs_IN'!I$20</f>
        <v>13.017230916857965</v>
      </c>
      <c r="N360" s="1">
        <f>'[1]Electricity and CHPs_IN'!J$20</f>
        <v>13.01723124030169</v>
      </c>
      <c r="O360" s="1">
        <f>'[1]Electricity and CHPs_IN'!K$20</f>
        <v>13.017230692306098</v>
      </c>
      <c r="P360" s="1">
        <f>'[1]Electricity and CHPs_IN'!L$20</f>
        <v>13.017230070363464</v>
      </c>
      <c r="Q360" s="1">
        <f>'[1]Electricity and CHPs_IN'!M$20</f>
        <v>13.017230655940994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3.8974731790783723</v>
      </c>
      <c r="G361" s="1">
        <f>IFERROR(G133/SUM(G133,G198),0)*'[1]Electricity and CHPs_IN'!C$26</f>
        <v>3.7854095227048528</v>
      </c>
      <c r="H361" s="1">
        <f>IFERROR(H133/SUM(H133,H198),0)*'[1]Electricity and CHPs_IN'!D$26</f>
        <v>3.7939919648292491</v>
      </c>
      <c r="I361" s="1">
        <f>IFERROR(I133/SUM(I133,I198),0)*'[1]Electricity and CHPs_IN'!E$26</f>
        <v>3.9663372687553782</v>
      </c>
      <c r="J361" s="1">
        <f>IFERROR(J133/SUM(J133,J198),0)*'[1]Electricity and CHPs_IN'!F$26</f>
        <v>4.0401105502633863</v>
      </c>
      <c r="K361" s="1">
        <f>IFERROR(K133/SUM(K133,K198),0)*'[1]Electricity and CHPs_IN'!G$26</f>
        <v>3.4102365369422869</v>
      </c>
      <c r="L361" s="1">
        <f>IFERROR(L133/SUM(L133,L198),0)*'[1]Electricity and CHPs_IN'!H$26</f>
        <v>3.3308720840441364</v>
      </c>
      <c r="M361" s="1">
        <f>IFERROR(M133/SUM(M133,M198),0)*'[1]Electricity and CHPs_IN'!I$26</f>
        <v>3.7546692327739004</v>
      </c>
      <c r="N361" s="1">
        <f>IFERROR(N133/SUM(N133,N198),0)*'[1]Electricity and CHPs_IN'!J$26</f>
        <v>3.9067334471318436</v>
      </c>
      <c r="O361" s="1">
        <f>IFERROR(O133/SUM(O133,O198),0)*'[1]Electricity and CHPs_IN'!K$26</f>
        <v>3.9622510326243541</v>
      </c>
      <c r="P361" s="1">
        <f>IFERROR(P133/SUM(P133,P198),0)*'[1]Electricity and CHPs_IN'!L$26</f>
        <v>4.0179877910733515</v>
      </c>
      <c r="Q361" s="1">
        <f>IFERROR(Q133/SUM(Q133,Q198),0)*'[1]Electricity and CHPs_IN'!M$26</f>
        <v>4.0675423542793308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0.69637044420144656</v>
      </c>
      <c r="L362" s="1">
        <f>IFERROR(L134/SUM(L134,L199),0)*'[1]Electricity and CHPs_IN'!H$27</f>
        <v>1.3515641695359328</v>
      </c>
      <c r="M362" s="1">
        <f>IFERROR(M134/SUM(M134,M199),0)*'[1]Electricity and CHPs_IN'!I$27</f>
        <v>1.3367734360653678</v>
      </c>
      <c r="N362" s="1">
        <f>IFERROR(N134/SUM(N134,N199),0)*'[1]Electricity and CHPs_IN'!J$27</f>
        <v>1.3367733989701949</v>
      </c>
      <c r="O362" s="1">
        <f>IFERROR(O134/SUM(O134,O199),0)*'[1]Electricity and CHPs_IN'!K$27</f>
        <v>1.3367734442071253</v>
      </c>
      <c r="P362" s="1">
        <f>IFERROR(P134/SUM(P134,P199),0)*'[1]Electricity and CHPs_IN'!L$27</f>
        <v>1.336773320777817</v>
      </c>
      <c r="Q362" s="1">
        <f>IFERROR(Q134/SUM(Q134,Q199),0)*'[1]Electricity and CHPs_IN'!M$27</f>
        <v>1.3367734297199019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0.39444376230374634</v>
      </c>
      <c r="G363" s="1">
        <f>IFERROR(G135/SUM(G135,G274),0)*'[1]Electricity and CHPs_IN'!C$44</f>
        <v>0.40919150506927515</v>
      </c>
      <c r="H363" s="1">
        <f>IFERROR(H135/SUM(H135,H274),0)*'[1]Electricity and CHPs_IN'!D$44</f>
        <v>0.63365885127313204</v>
      </c>
      <c r="I363" s="1">
        <f>IFERROR(I135/SUM(I135,I274),0)*'[1]Electricity and CHPs_IN'!E$44</f>
        <v>0.69431033808721654</v>
      </c>
      <c r="J363" s="1">
        <f>IFERROR(J135/SUM(J135,J274),0)*'[1]Electricity and CHPs_IN'!F$44</f>
        <v>0.76966311760643658</v>
      </c>
      <c r="K363" s="1">
        <f>IFERROR(K135/SUM(K135,K274),0)*'[1]Electricity and CHPs_IN'!G$44</f>
        <v>0.55192725026985878</v>
      </c>
      <c r="L363" s="1">
        <f>IFERROR(L135/SUM(L135,L274),0)*'[1]Electricity and CHPs_IN'!H$44</f>
        <v>2.6791270337497153E-4</v>
      </c>
      <c r="M363" s="1">
        <f>IFERROR(M135/SUM(M135,M274),0)*'[1]Electricity and CHPs_IN'!I$44</f>
        <v>1.698676973478592E-4</v>
      </c>
      <c r="N363" s="1">
        <f>IFERROR(N135/SUM(N135,N274),0)*'[1]Electricity and CHPs_IN'!J$44</f>
        <v>1.7172123142844035E-4</v>
      </c>
      <c r="O363" s="1">
        <f>IFERROR(O135/SUM(O135,O274),0)*'[1]Electricity and CHPs_IN'!K$44</f>
        <v>1.3857546644068536E-4</v>
      </c>
      <c r="P363" s="1">
        <f>IFERROR(P135/SUM(P135,P274),0)*'[1]Electricity and CHPs_IN'!L$44</f>
        <v>2.0833665904766358E-4</v>
      </c>
      <c r="Q363" s="1">
        <f>IFERROR(Q135/SUM(Q135,Q274),0)*'[1]Electricity and CHPs_IN'!M$44</f>
        <v>8.5538510176043182E-5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0.3194587271958782</v>
      </c>
      <c r="L364" s="1">
        <f>IFERROR(L136/SUM(L136,L275),0)*'[1]Electricity and CHPs_IN'!H$45</f>
        <v>2.0425687106533417</v>
      </c>
      <c r="M364" s="1">
        <f>IFERROR(M136/SUM(M136,M275),0)*'[1]Electricity and CHPs_IN'!I$45</f>
        <v>2.4202418872439035</v>
      </c>
      <c r="N364" s="1">
        <f>IFERROR(N136/SUM(N136,N275),0)*'[1]Electricity and CHPs_IN'!J$45</f>
        <v>2.4201951527865528</v>
      </c>
      <c r="O364" s="1">
        <f>IFERROR(O136/SUM(O136,O275),0)*'[1]Electricity and CHPs_IN'!K$45</f>
        <v>2.4202747004171066</v>
      </c>
      <c r="P364" s="1">
        <f>IFERROR(P136/SUM(P136,P275),0)*'[1]Electricity and CHPs_IN'!L$45</f>
        <v>2.4201800340794759</v>
      </c>
      <c r="Q364" s="1">
        <f>IFERROR(Q136/SUM(Q136,Q275),0)*'[1]Electricity and CHPs_IN'!M$45</f>
        <v>2.4203707092792688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11.050532072142708</v>
      </c>
      <c r="G365" s="1">
        <f t="shared" ref="G365:K365" si="378">SUM(G366:G369)</f>
        <v>12.107596798918042</v>
      </c>
      <c r="H365" s="1">
        <f t="shared" si="378"/>
        <v>12.265100151499404</v>
      </c>
      <c r="I365" s="1">
        <f t="shared" si="378"/>
        <v>12.331461432329247</v>
      </c>
      <c r="J365" s="1">
        <f t="shared" si="378"/>
        <v>12.499443425966742</v>
      </c>
      <c r="K365" s="1">
        <f t="shared" si="378"/>
        <v>13.045255702789511</v>
      </c>
      <c r="L365" s="1">
        <f t="shared" ref="L365:O365" si="379">SUM(L366:L369)</f>
        <v>14.920975599421915</v>
      </c>
      <c r="M365" s="1">
        <f t="shared" si="379"/>
        <v>15.563415318824584</v>
      </c>
      <c r="N365" s="1">
        <f t="shared" si="379"/>
        <v>15.639446935803111</v>
      </c>
      <c r="O365" s="1">
        <f t="shared" si="379"/>
        <v>15.66720610851266</v>
      </c>
      <c r="P365" s="1">
        <f>SUM(P366:P369)</f>
        <v>15.695073523480495</v>
      </c>
      <c r="Q365" s="1">
        <f>SUM(Q366:Q369)</f>
        <v>15.719851334614818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9.1017954826035226</v>
      </c>
      <c r="G366" s="1">
        <f t="shared" ref="G366:K366" si="380">G359*IFERROR(G138/G131,0)</f>
        <v>10.214892037565615</v>
      </c>
      <c r="H366" s="1">
        <f t="shared" si="380"/>
        <v>10.368104169084779</v>
      </c>
      <c r="I366" s="1">
        <f t="shared" si="380"/>
        <v>10.348292797951558</v>
      </c>
      <c r="J366" s="1">
        <f t="shared" si="380"/>
        <v>10.479388150835049</v>
      </c>
      <c r="K366" s="1">
        <f t="shared" si="380"/>
        <v>7.8769506675930483</v>
      </c>
      <c r="L366" s="1">
        <f t="shared" ref="L366:O366" si="381">L359*IFERROR(L138/L131,0)</f>
        <v>6.2618827390014609</v>
      </c>
      <c r="M366" s="1">
        <f t="shared" si="381"/>
        <v>6.5090785259759665</v>
      </c>
      <c r="N366" s="1">
        <f t="shared" si="381"/>
        <v>6.5090778926012485</v>
      </c>
      <c r="O366" s="1">
        <f t="shared" si="381"/>
        <v>6.5090785239438711</v>
      </c>
      <c r="P366" s="1">
        <f t="shared" ref="P366:Q371" si="382">P359*IFERROR(P138/P131,0)</f>
        <v>6.5090779323731791</v>
      </c>
      <c r="Q366" s="1">
        <f t="shared" si="382"/>
        <v>6.5090781146447059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3.1150015446245973</v>
      </c>
      <c r="L367" s="1">
        <f t="shared" ref="L367:O367" si="384">L360*IFERROR(L139/L132,0)</f>
        <v>6.3178747336304202</v>
      </c>
      <c r="M367" s="1">
        <f t="shared" si="384"/>
        <v>6.5086154584289826</v>
      </c>
      <c r="N367" s="1">
        <f t="shared" si="384"/>
        <v>6.5086156201508452</v>
      </c>
      <c r="O367" s="1">
        <f t="shared" si="384"/>
        <v>6.5086153461530492</v>
      </c>
      <c r="P367" s="1">
        <f t="shared" si="382"/>
        <v>6.508615035181732</v>
      </c>
      <c r="Q367" s="1">
        <f t="shared" si="382"/>
        <v>6.5086153279704968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1.9487365895391862</v>
      </c>
      <c r="G368" s="1">
        <f t="shared" si="385"/>
        <v>1.8927047613524264</v>
      </c>
      <c r="H368" s="1">
        <f t="shared" si="385"/>
        <v>1.8969959824146245</v>
      </c>
      <c r="I368" s="1">
        <f t="shared" si="385"/>
        <v>1.9831686343776895</v>
      </c>
      <c r="J368" s="1">
        <f t="shared" si="385"/>
        <v>2.0200552751316931</v>
      </c>
      <c r="K368" s="1">
        <f t="shared" si="385"/>
        <v>1.7051182684711435</v>
      </c>
      <c r="L368" s="1">
        <f t="shared" ref="L368:O368" si="386">L361*IFERROR(L140/L133,0)</f>
        <v>1.665436042022068</v>
      </c>
      <c r="M368" s="1">
        <f t="shared" si="386"/>
        <v>1.8773346163869502</v>
      </c>
      <c r="N368" s="1">
        <f t="shared" si="386"/>
        <v>1.9533667235659216</v>
      </c>
      <c r="O368" s="1">
        <f t="shared" si="386"/>
        <v>1.981125516312177</v>
      </c>
      <c r="P368" s="1">
        <f t="shared" si="382"/>
        <v>2.0089938955366757</v>
      </c>
      <c r="Q368" s="1">
        <f t="shared" si="382"/>
        <v>2.0337711771396654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0.34818522210072328</v>
      </c>
      <c r="L369" s="1">
        <f t="shared" ref="L369:O369" si="388">L362*IFERROR(L141/L134,0)</f>
        <v>0.67578208476796631</v>
      </c>
      <c r="M369" s="1">
        <f t="shared" si="388"/>
        <v>0.66838671803268379</v>
      </c>
      <c r="N369" s="1">
        <f t="shared" si="388"/>
        <v>0.66838669948509744</v>
      </c>
      <c r="O369" s="1">
        <f t="shared" si="388"/>
        <v>0.66838672210356265</v>
      </c>
      <c r="P369" s="1">
        <f t="shared" si="382"/>
        <v>0.66838666038890848</v>
      </c>
      <c r="Q369" s="1">
        <f t="shared" si="382"/>
        <v>0.66838671485995094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11.444975834446456</v>
      </c>
      <c r="G372" s="1">
        <f t="shared" ref="G372:K372" si="393">SUM(G373:G378)</f>
        <v>12.516788303987317</v>
      </c>
      <c r="H372" s="1">
        <f t="shared" si="393"/>
        <v>12.898759002772536</v>
      </c>
      <c r="I372" s="1">
        <f t="shared" si="393"/>
        <v>13.025771770416464</v>
      </c>
      <c r="J372" s="1">
        <f t="shared" si="393"/>
        <v>13.269106543573177</v>
      </c>
      <c r="K372" s="1">
        <f t="shared" si="393"/>
        <v>13.916641680255246</v>
      </c>
      <c r="L372" s="1">
        <f t="shared" ref="L372:O372" si="394">SUM(L373:L378)</f>
        <v>16.963812222778635</v>
      </c>
      <c r="M372" s="1">
        <f t="shared" si="394"/>
        <v>17.983827073765834</v>
      </c>
      <c r="N372" s="1">
        <f t="shared" si="394"/>
        <v>18.059813809821094</v>
      </c>
      <c r="O372" s="1">
        <f t="shared" si="394"/>
        <v>18.087619384396206</v>
      </c>
      <c r="P372" s="1">
        <f>SUM(P373:P378)</f>
        <v>18.11546189421902</v>
      </c>
      <c r="Q372" s="1">
        <f>SUM(Q373:Q378)</f>
        <v>18.140307582404262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9.1017954826035243</v>
      </c>
      <c r="G373" s="1">
        <f t="shared" si="395"/>
        <v>10.214892037565615</v>
      </c>
      <c r="H373" s="1">
        <f t="shared" si="395"/>
        <v>10.368104169084779</v>
      </c>
      <c r="I373" s="1">
        <f t="shared" si="395"/>
        <v>10.348292797951558</v>
      </c>
      <c r="J373" s="1">
        <f t="shared" si="395"/>
        <v>10.479388150835048</v>
      </c>
      <c r="K373" s="1">
        <f t="shared" si="395"/>
        <v>7.8769506675930456</v>
      </c>
      <c r="L373" s="1">
        <f t="shared" ref="L373:O373" si="396">L366*IFERROR(L145/L138,0)</f>
        <v>6.2618827390014609</v>
      </c>
      <c r="M373" s="1">
        <f t="shared" si="396"/>
        <v>6.5090785259759665</v>
      </c>
      <c r="N373" s="1">
        <f t="shared" si="396"/>
        <v>6.5090778926012485</v>
      </c>
      <c r="O373" s="1">
        <f t="shared" si="396"/>
        <v>6.5090785239438711</v>
      </c>
      <c r="P373" s="1">
        <f t="shared" ref="P373:Q376" si="397">P366*IFERROR(P145/P138,0)</f>
        <v>6.5090779323731791</v>
      </c>
      <c r="Q373" s="1">
        <f t="shared" si="397"/>
        <v>6.5090781146447059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3.1150015446245973</v>
      </c>
      <c r="L374" s="1">
        <f t="shared" ref="L374:O374" si="399">L367*IFERROR(L146/L139,0)</f>
        <v>6.3178747336304202</v>
      </c>
      <c r="M374" s="1">
        <f t="shared" si="399"/>
        <v>6.5086154584289826</v>
      </c>
      <c r="N374" s="1">
        <f t="shared" si="399"/>
        <v>6.5086156201508452</v>
      </c>
      <c r="O374" s="1">
        <f t="shared" si="399"/>
        <v>6.5086153461530492</v>
      </c>
      <c r="P374" s="1">
        <f t="shared" si="397"/>
        <v>6.508615035181732</v>
      </c>
      <c r="Q374" s="1">
        <f t="shared" si="397"/>
        <v>6.5086153279704968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1.9487365895391862</v>
      </c>
      <c r="G375" s="1">
        <f t="shared" si="400"/>
        <v>1.8927047613524264</v>
      </c>
      <c r="H375" s="1">
        <f t="shared" si="400"/>
        <v>1.8969959824146245</v>
      </c>
      <c r="I375" s="1">
        <f t="shared" si="400"/>
        <v>1.9831686343776889</v>
      </c>
      <c r="J375" s="1">
        <f t="shared" si="400"/>
        <v>2.0200552751316931</v>
      </c>
      <c r="K375" s="1">
        <f t="shared" si="400"/>
        <v>1.7051182684711435</v>
      </c>
      <c r="L375" s="1">
        <f t="shared" ref="L375:O375" si="401">L368*IFERROR(L147/L140,0)</f>
        <v>1.6654360420220684</v>
      </c>
      <c r="M375" s="1">
        <f t="shared" si="401"/>
        <v>1.8773346163869502</v>
      </c>
      <c r="N375" s="1">
        <f t="shared" si="401"/>
        <v>1.953366723565922</v>
      </c>
      <c r="O375" s="1">
        <f t="shared" si="401"/>
        <v>1.981125516312177</v>
      </c>
      <c r="P375" s="1">
        <f t="shared" si="397"/>
        <v>2.0089938955366757</v>
      </c>
      <c r="Q375" s="1">
        <f t="shared" si="397"/>
        <v>2.0337711771396654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0.34818522210072328</v>
      </c>
      <c r="L376" s="1">
        <f t="shared" ref="L376:O376" si="403">L369*IFERROR(L148/L141,0)</f>
        <v>0.67578208476796642</v>
      </c>
      <c r="M376" s="1">
        <f t="shared" si="403"/>
        <v>0.6683867180326839</v>
      </c>
      <c r="N376" s="1">
        <f t="shared" si="403"/>
        <v>0.66838669948509744</v>
      </c>
      <c r="O376" s="1">
        <f t="shared" si="403"/>
        <v>0.66838672210356265</v>
      </c>
      <c r="P376" s="1">
        <f t="shared" si="397"/>
        <v>0.66838666038890848</v>
      </c>
      <c r="Q376" s="1">
        <f t="shared" si="397"/>
        <v>0.66838671485995094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0.39444376230374634</v>
      </c>
      <c r="G377" s="1">
        <f t="shared" ref="G377:K377" si="404">G363</f>
        <v>0.40919150506927515</v>
      </c>
      <c r="H377" s="1">
        <f t="shared" si="404"/>
        <v>0.63365885127313204</v>
      </c>
      <c r="I377" s="1">
        <f t="shared" si="404"/>
        <v>0.69431033808721654</v>
      </c>
      <c r="J377" s="1">
        <f t="shared" si="404"/>
        <v>0.76966311760643658</v>
      </c>
      <c r="K377" s="1">
        <f t="shared" si="404"/>
        <v>0.55192725026985878</v>
      </c>
      <c r="L377" s="1">
        <f t="shared" ref="L377:O377" si="405">L363</f>
        <v>2.6791270337497153E-4</v>
      </c>
      <c r="M377" s="1">
        <f t="shared" si="405"/>
        <v>1.698676973478592E-4</v>
      </c>
      <c r="N377" s="1">
        <f t="shared" si="405"/>
        <v>1.7172123142844035E-4</v>
      </c>
      <c r="O377" s="1">
        <f t="shared" si="405"/>
        <v>1.3857546644068536E-4</v>
      </c>
      <c r="P377" s="1">
        <f>P363</f>
        <v>2.0833665904766358E-4</v>
      </c>
      <c r="Q377" s="1">
        <f>Q363</f>
        <v>8.5538510176043182E-5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0.3194587271958782</v>
      </c>
      <c r="L378" s="1">
        <f t="shared" ref="L378:O378" si="407">L364</f>
        <v>2.0425687106533417</v>
      </c>
      <c r="M378" s="1">
        <f t="shared" si="407"/>
        <v>2.4202418872439035</v>
      </c>
      <c r="N378" s="1">
        <f t="shared" si="407"/>
        <v>2.4201951527865528</v>
      </c>
      <c r="O378" s="1">
        <f t="shared" si="407"/>
        <v>2.4202747004171066</v>
      </c>
      <c r="P378" s="1">
        <f>P364</f>
        <v>2.4201800340794759</v>
      </c>
      <c r="Q378" s="1">
        <f>Q364</f>
        <v>2.4203707092792688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0.28547857531531573</v>
      </c>
      <c r="G379" s="1">
        <f t="shared" ref="G379:K379" si="408">SUM(G380:G386)</f>
        <v>0.31102138093625653</v>
      </c>
      <c r="H379" s="1">
        <f t="shared" si="408"/>
        <v>1.1438867681773668</v>
      </c>
      <c r="I379" s="1">
        <f t="shared" si="408"/>
        <v>1.6845954383901907</v>
      </c>
      <c r="J379" s="1">
        <f t="shared" si="408"/>
        <v>1.7922629210736363</v>
      </c>
      <c r="K379" s="1">
        <f t="shared" si="408"/>
        <v>3.2334404143526054</v>
      </c>
      <c r="L379" s="1">
        <f t="shared" ref="L379:O379" si="409">SUM(L380:L386)</f>
        <v>4.91264100181139</v>
      </c>
      <c r="M379" s="1">
        <f t="shared" si="409"/>
        <v>6.3322026597657484</v>
      </c>
      <c r="N379" s="1">
        <f t="shared" si="409"/>
        <v>6.2681129329574654</v>
      </c>
      <c r="O379" s="1">
        <f t="shared" si="409"/>
        <v>6.3166472518312027</v>
      </c>
      <c r="P379" s="1">
        <f>SUM(P380:P386)</f>
        <v>6.2908523771015723</v>
      </c>
      <c r="Q379" s="1">
        <f>SUM(Q380:Q386)</f>
        <v>6.2950086678500421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0.10458624964533825</v>
      </c>
      <c r="G380" s="1">
        <f>IFERROR(G152/SUM(G152,G207),0)*'[1]Electricity and CHPs_IN'!C$25</f>
        <v>3.6972752408697989E-7</v>
      </c>
      <c r="H380" s="1">
        <f>IFERROR(H152/SUM(H152,H207),0)*'[1]Electricity and CHPs_IN'!D$25</f>
        <v>6.0752888810566125E-4</v>
      </c>
      <c r="I380" s="1">
        <f>IFERROR(I152/SUM(I152,I207),0)*'[1]Electricity and CHPs_IN'!E$25</f>
        <v>5.8191035130070645E-4</v>
      </c>
      <c r="J380" s="1">
        <f>IFERROR(J152/SUM(J152,J207),0)*'[1]Electricity and CHPs_IN'!F$25</f>
        <v>1.0019629826381275E-3</v>
      </c>
      <c r="K380" s="1">
        <f>IFERROR(K152/SUM(K152,K207),0)*'[1]Electricity and CHPs_IN'!G$25</f>
        <v>0.47362462544898049</v>
      </c>
      <c r="L380" s="1">
        <f>IFERROR(L152/SUM(L152,L207),0)*'[1]Electricity and CHPs_IN'!H$25</f>
        <v>0.72184322475759122</v>
      </c>
      <c r="M380" s="1">
        <f>IFERROR(M152/SUM(M152,M207),0)*'[1]Electricity and CHPs_IN'!I$25</f>
        <v>0.62809159440821838</v>
      </c>
      <c r="N380" s="1">
        <f>IFERROR(N152/SUM(N152,N207),0)*'[1]Electricity and CHPs_IN'!J$25</f>
        <v>0.57755939087286967</v>
      </c>
      <c r="O380" s="1">
        <f>IFERROR(O152/SUM(O152,O207),0)*'[1]Electricity and CHPs_IN'!K$25</f>
        <v>0.60684217836588195</v>
      </c>
      <c r="P380" s="1">
        <f>IFERROR(P152/SUM(P152,P207),0)*'[1]Electricity and CHPs_IN'!L$25</f>
        <v>0.58199984453414644</v>
      </c>
      <c r="Q380" s="1">
        <f>IFERROR(Q152/SUM(Q152,Q207),0)*'[1]Electricity and CHPs_IN'!M$25</f>
        <v>0.58304971412816664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1.0089160653142068E-3</v>
      </c>
      <c r="L381" s="1">
        <f>'[1]Electricity and CHPs_IN'!H$31</f>
        <v>7.7333743462529261E-2</v>
      </c>
      <c r="M381" s="1">
        <f>'[1]Electricity and CHPs_IN'!I$31</f>
        <v>1.4995559677974244</v>
      </c>
      <c r="N381" s="1">
        <f>'[1]Electricity and CHPs_IN'!J$31</f>
        <v>1.50642091414775</v>
      </c>
      <c r="O381" s="1">
        <f>'[1]Electricity and CHPs_IN'!K$31</f>
        <v>1.5127721520368347</v>
      </c>
      <c r="P381" s="1">
        <f>'[1]Electricity and CHPs_IN'!L$31</f>
        <v>1.5214996191557759</v>
      </c>
      <c r="Q381" s="1">
        <f>'[1]Electricity and CHPs_IN'!M$31</f>
        <v>1.5139946023387307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0.18089232566997748</v>
      </c>
      <c r="G382" s="1">
        <f>IFERROR(G154/SUM(G154,G283),0)*'[1]Electricity and CHPs_IN'!C$42</f>
        <v>0.31102101120873243</v>
      </c>
      <c r="H382" s="1">
        <f>IFERROR(H154/SUM(H154,H283),0)*'[1]Electricity and CHPs_IN'!D$42</f>
        <v>1.1432792392892612</v>
      </c>
      <c r="I382" s="1">
        <f>IFERROR(I154/SUM(I154,I283),0)*'[1]Electricity and CHPs_IN'!E$42</f>
        <v>1.6826603910792517</v>
      </c>
      <c r="J382" s="1">
        <f>IFERROR(J154/SUM(J154,J283),0)*'[1]Electricity and CHPs_IN'!F$42</f>
        <v>1.7891777704172256</v>
      </c>
      <c r="K382" s="1">
        <f>IFERROR(K154/SUM(K154,K283),0)*'[1]Electricity and CHPs_IN'!G$42</f>
        <v>0.78948622245395572</v>
      </c>
      <c r="L382" s="1">
        <f>IFERROR(L154/SUM(L154,L283),0)*'[1]Electricity and CHPs_IN'!H$42</f>
        <v>0.4510275583557376</v>
      </c>
      <c r="M382" s="1">
        <f>IFERROR(M154/SUM(M154,M283),0)*'[1]Electricity and CHPs_IN'!I$42</f>
        <v>1.0530440202208198E-3</v>
      </c>
      <c r="N382" s="1">
        <f>IFERROR(N154/SUM(N154,N283),0)*'[1]Electricity and CHPs_IN'!J$42</f>
        <v>6.6720127751605665E-4</v>
      </c>
      <c r="O382" s="1">
        <f>IFERROR(O154/SUM(O154,O283),0)*'[1]Electricity and CHPs_IN'!K$42</f>
        <v>6.1478273522160736E-4</v>
      </c>
      <c r="P382" s="1">
        <f>IFERROR(P154/SUM(P154,P283),0)*'[1]Electricity and CHPs_IN'!L$42</f>
        <v>4.5196451030558139E-4</v>
      </c>
      <c r="Q382" s="1">
        <f>IFERROR(Q154/SUM(Q154,Q283),0)*'[1]Electricity and CHPs_IN'!M$42</f>
        <v>8.1770447902777756E-4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1.8332763642607195</v>
      </c>
      <c r="L383" s="1">
        <f>IFERROR(L155/SUM(L155,L284),0)*'[1]Electricity and CHPs_IN'!H$43</f>
        <v>3.4608214839877385</v>
      </c>
      <c r="M383" s="1">
        <f>IFERROR(M155/SUM(M155,M284),0)*'[1]Electricity and CHPs_IN'!I$43</f>
        <v>4.008730868313779</v>
      </c>
      <c r="N383" s="1">
        <f>IFERROR(N155/SUM(N155,N284),0)*'[1]Electricity and CHPs_IN'!J$43</f>
        <v>3.9936789212126951</v>
      </c>
      <c r="O383" s="1">
        <f>IFERROR(O155/SUM(O155,O284),0)*'[1]Electricity and CHPs_IN'!K$43</f>
        <v>4.0113159123818658</v>
      </c>
      <c r="P383" s="1">
        <f>IFERROR(P155/SUM(P155,P284),0)*'[1]Electricity and CHPs_IN'!L$43</f>
        <v>4.0015153583692831</v>
      </c>
      <c r="Q383" s="1">
        <f>IFERROR(Q155/SUM(Q155,Q284),0)*'[1]Electricity and CHPs_IN'!M$43</f>
        <v>4.0112374105452355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3.9686423197314141E-4</v>
      </c>
      <c r="J384" s="1">
        <f>IFERROR(J156/SUM(J285,J156),0)*'[1]Electricity and CHPs_IN'!F$50</f>
        <v>6.9972083772283373E-4</v>
      </c>
      <c r="K384" s="1">
        <f>IFERROR(K156/SUM(K285,K156),0)*'[1]Electricity and CHPs_IN'!G$50</f>
        <v>1.8064359908699363E-3</v>
      </c>
      <c r="L384" s="1">
        <f>IFERROR(L156/SUM(L285,L156),0)*'[1]Electricity and CHPs_IN'!H$50</f>
        <v>3.2223492764041637E-3</v>
      </c>
      <c r="M384" s="1">
        <f>IFERROR(M156/SUM(M285,M156),0)*'[1]Electricity and CHPs_IN'!I$50</f>
        <v>3.9656111780078758E-3</v>
      </c>
      <c r="N384" s="1">
        <f>IFERROR(N156/SUM(N285,N156),0)*'[1]Electricity and CHPs_IN'!J$50</f>
        <v>2.6522170985907719E-3</v>
      </c>
      <c r="O384" s="1">
        <f>IFERROR(O156/SUM(O285,O156),0)*'[1]Electricity and CHPs_IN'!K$50</f>
        <v>1.8018428744857363E-3</v>
      </c>
      <c r="P384" s="1">
        <f>IFERROR(P156/SUM(P285,P156),0)*'[1]Electricity and CHPs_IN'!L$50</f>
        <v>1.9404964766253313E-3</v>
      </c>
      <c r="Q384" s="1">
        <f>IFERROR(Q156/SUM(Q285,Q156),0)*'[1]Electricity and CHPs_IN'!M$50</f>
        <v>3.1920917063604972E-3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5.1355503441149943E-4</v>
      </c>
      <c r="J385" s="1">
        <f>IFERROR(J157/SUM(J286,J157),0)*'[1]Electricity and CHPs_IN'!F$53</f>
        <v>8.6643783133079398E-4</v>
      </c>
      <c r="K385" s="1">
        <f>IFERROR(K157/SUM(K286,K157),0)*'[1]Electricity and CHPs_IN'!G$53</f>
        <v>0.13056894810959657</v>
      </c>
      <c r="L385" s="1">
        <f>IFERROR(L157/SUM(L286,L157),0)*'[1]Electricity and CHPs_IN'!H$53</f>
        <v>0.19214075735355371</v>
      </c>
      <c r="M385" s="1">
        <f>IFERROR(M157/SUM(M286,M157),0)*'[1]Electricity and CHPs_IN'!I$53</f>
        <v>0.1845243285466287</v>
      </c>
      <c r="N385" s="1">
        <f>IFERROR(N157/SUM(N286,N157),0)*'[1]Electricity and CHPs_IN'!J$53</f>
        <v>0.1838705792055568</v>
      </c>
      <c r="O385" s="1">
        <f>IFERROR(O157/SUM(O286,O157),0)*'[1]Electricity and CHPs_IN'!K$53</f>
        <v>0.18220690490517857</v>
      </c>
      <c r="P385" s="1">
        <f>IFERROR(P157/SUM(P286,P157),0)*'[1]Electricity and CHPs_IN'!L$53</f>
        <v>0.18248220879511354</v>
      </c>
      <c r="Q385" s="1">
        <f>IFERROR(Q157/SUM(Q286,Q157),0)*'[1]Electricity and CHPs_IN'!M$53</f>
        <v>0.18085778381542644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4.4271769325352265E-4</v>
      </c>
      <c r="J386" s="1">
        <f>IFERROR(J158/SUM(J287,J158),0)*'[1]Electricity and CHPs_IN'!F$56</f>
        <v>5.1702900471900059E-4</v>
      </c>
      <c r="K386" s="1">
        <f>IFERROR(K158/SUM(K287,K158),0)*'[1]Electricity and CHPs_IN'!G$56</f>
        <v>3.6689020231691107E-3</v>
      </c>
      <c r="L386" s="1">
        <f>IFERROR(L158/SUM(L287,L158),0)*'[1]Electricity and CHPs_IN'!H$56</f>
        <v>6.2518846178357818E-3</v>
      </c>
      <c r="M386" s="1">
        <f>IFERROR(M158/SUM(M287,M158),0)*'[1]Electricity and CHPs_IN'!I$56</f>
        <v>6.281245501469402E-3</v>
      </c>
      <c r="N386" s="1">
        <f>IFERROR(N158/SUM(N287,N158),0)*'[1]Electricity and CHPs_IN'!J$56</f>
        <v>3.2637091424865591E-3</v>
      </c>
      <c r="O386" s="1">
        <f>IFERROR(O158/SUM(O287,O158),0)*'[1]Electricity and CHPs_IN'!K$56</f>
        <v>1.0934785317343529E-3</v>
      </c>
      <c r="P386" s="1">
        <f>IFERROR(P158/SUM(P287,P158),0)*'[1]Electricity and CHPs_IN'!L$56</f>
        <v>9.6288526032229922E-4</v>
      </c>
      <c r="Q386" s="1">
        <f>IFERROR(Q158/SUM(Q287,Q158),0)*'[1]Electricity and CHPs_IN'!M$56</f>
        <v>1.8593608370950914E-3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0.54529202324221704</v>
      </c>
      <c r="H387" s="1">
        <f t="shared" si="410"/>
        <v>0.50316462157576636</v>
      </c>
      <c r="I387" s="1">
        <f t="shared" si="410"/>
        <v>0.84943685007805869</v>
      </c>
      <c r="J387" s="1">
        <f t="shared" si="410"/>
        <v>0.88437518023790351</v>
      </c>
      <c r="K387" s="1">
        <f t="shared" si="410"/>
        <v>0.88439837079306094</v>
      </c>
      <c r="L387" s="1">
        <f t="shared" si="410"/>
        <v>0.98190770343425382</v>
      </c>
      <c r="M387" s="1">
        <f t="shared" si="410"/>
        <v>0.98193361594345097</v>
      </c>
      <c r="N387" s="1">
        <f t="shared" si="410"/>
        <v>0.98193412593147922</v>
      </c>
      <c r="O387" s="1">
        <f t="shared" si="410"/>
        <v>0.98193633875692254</v>
      </c>
      <c r="P387" s="1">
        <f>P388</f>
        <v>0.98193717270494163</v>
      </c>
      <c r="Q387" s="1">
        <f>Q388</f>
        <v>0.98194779459771286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0.54529202324221704</v>
      </c>
      <c r="H388" s="1">
        <f>'[1]Electricity and CHPs_IN'!D$33</f>
        <v>0.50316462157576636</v>
      </c>
      <c r="I388" s="1">
        <f>'[1]Electricity and CHPs_IN'!E$33</f>
        <v>0.84943685007805869</v>
      </c>
      <c r="J388" s="1">
        <f>'[1]Electricity and CHPs_IN'!F$33</f>
        <v>0.88437518023790351</v>
      </c>
      <c r="K388" s="1">
        <f>'[1]Electricity and CHPs_IN'!G$33</f>
        <v>0.88439837079306094</v>
      </c>
      <c r="L388" s="1">
        <f>'[1]Electricity and CHPs_IN'!H$33</f>
        <v>0.98190770343425382</v>
      </c>
      <c r="M388" s="1">
        <f>'[1]Electricity and CHPs_IN'!I$33</f>
        <v>0.98193361594345097</v>
      </c>
      <c r="N388" s="1">
        <f>'[1]Electricity and CHPs_IN'!J$33</f>
        <v>0.98193412593147922</v>
      </c>
      <c r="O388" s="1">
        <f>'[1]Electricity and CHPs_IN'!K$33</f>
        <v>0.98193633875692254</v>
      </c>
      <c r="P388" s="1">
        <f>'[1]Electricity and CHPs_IN'!L$33</f>
        <v>0.98193717270494163</v>
      </c>
      <c r="Q388" s="1">
        <f>'[1]Electricity and CHPs_IN'!M$33</f>
        <v>0.98194779459771286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12.821333372352992</v>
      </c>
      <c r="H389" s="1">
        <f t="shared" si="411"/>
        <v>28.8000007592155</v>
      </c>
      <c r="I389" s="1">
        <f t="shared" si="411"/>
        <v>54.984864972851533</v>
      </c>
      <c r="J389" s="1">
        <f t="shared" si="411"/>
        <v>73.213986375294397</v>
      </c>
      <c r="K389" s="1">
        <f t="shared" si="411"/>
        <v>77.577784810656155</v>
      </c>
      <c r="L389" s="1">
        <f t="shared" ref="L389:O389" si="412">SUM(L390:L394)</f>
        <v>84.186702958122765</v>
      </c>
      <c r="M389" s="1">
        <f t="shared" si="412"/>
        <v>88.075522794132326</v>
      </c>
      <c r="N389" s="1">
        <f t="shared" si="412"/>
        <v>91.313253049447113</v>
      </c>
      <c r="O389" s="1">
        <f t="shared" si="412"/>
        <v>93.920292040222577</v>
      </c>
      <c r="P389" s="1">
        <f>SUM(P390:P394)</f>
        <v>95.567079432566587</v>
      </c>
      <c r="Q389" s="1">
        <f>SUM(Q390:Q394)</f>
        <v>100.45375682666398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0.1561918687968237</v>
      </c>
      <c r="I390" s="1">
        <f>'[1]Electricity and CHPs_IN'!E34</f>
        <v>0.6420087563002983</v>
      </c>
      <c r="J390" s="1">
        <f>'[1]Electricity and CHPs_IN'!F34</f>
        <v>2.320711248876477</v>
      </c>
      <c r="K390" s="1">
        <f>'[1]Electricity and CHPs_IN'!G34</f>
        <v>3.0682373329427017</v>
      </c>
      <c r="L390" s="1">
        <f>'[1]Electricity and CHPs_IN'!H34</f>
        <v>5.8764179746253005</v>
      </c>
      <c r="M390" s="1">
        <f>'[1]Electricity and CHPs_IN'!I34</f>
        <v>5.770624473097353</v>
      </c>
      <c r="N390" s="1">
        <f>'[1]Electricity and CHPs_IN'!J34</f>
        <v>4.80997600724662</v>
      </c>
      <c r="O390" s="1">
        <f>'[1]Electricity and CHPs_IN'!K34</f>
        <v>3.0044745070633856</v>
      </c>
      <c r="P390" s="1">
        <f>'[1]Electricity and CHPs_IN'!L34</f>
        <v>1.3635395434199039E-2</v>
      </c>
      <c r="Q390" s="1">
        <f>'[1]Electricity and CHPs_IN'!M34</f>
        <v>2.5957201320300591E-2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4.848622236228552</v>
      </c>
      <c r="H391" s="1">
        <f>'[1]Electricity and CHPs_IN'!D35</f>
        <v>11.92707515588485</v>
      </c>
      <c r="I391" s="1">
        <f>'[1]Electricity and CHPs_IN'!E35</f>
        <v>14.116625611950123</v>
      </c>
      <c r="J391" s="1">
        <f>'[1]Electricity and CHPs_IN'!F35</f>
        <v>19.784681245657222</v>
      </c>
      <c r="K391" s="1">
        <f>'[1]Electricity and CHPs_IN'!G35</f>
        <v>20.793899522347854</v>
      </c>
      <c r="L391" s="1">
        <f>'[1]Electricity and CHPs_IN'!H35</f>
        <v>21.854597656596109</v>
      </c>
      <c r="M391" s="1">
        <f>'[1]Electricity and CHPs_IN'!I35</f>
        <v>22.969402022290875</v>
      </c>
      <c r="N391" s="1">
        <f>'[1]Electricity and CHPs_IN'!J35</f>
        <v>24.141072564795003</v>
      </c>
      <c r="O391" s="1">
        <f>'[1]Electricity and CHPs_IN'!K35</f>
        <v>25.372510151228418</v>
      </c>
      <c r="P391" s="1">
        <f>'[1]Electricity and CHPs_IN'!L35</f>
        <v>26.666763451954903</v>
      </c>
      <c r="Q391" s="1">
        <f>'[1]Electricity and CHPs_IN'!M35</f>
        <v>28.027036784470535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3.3906691975834238</v>
      </c>
      <c r="H392" s="1">
        <f>'[1]Electricity and CHPs_IN'!D36</f>
        <v>4.3179462280599834</v>
      </c>
      <c r="I392" s="1">
        <f>'[1]Electricity and CHPs_IN'!E36</f>
        <v>18.917574612227693</v>
      </c>
      <c r="J392" s="1">
        <f>'[1]Electricity and CHPs_IN'!F36</f>
        <v>19.882565527626063</v>
      </c>
      <c r="K392" s="1">
        <f>'[1]Electricity and CHPs_IN'!G36</f>
        <v>20.896776375149862</v>
      </c>
      <c r="L392" s="1">
        <f>'[1]Electricity and CHPs_IN'!H36</f>
        <v>21.962722409448283</v>
      </c>
      <c r="M392" s="1">
        <f>'[1]Electricity and CHPs_IN'!I36</f>
        <v>23.083042616841858</v>
      </c>
      <c r="N392" s="1">
        <f>'[1]Electricity and CHPs_IN'!J36</f>
        <v>24.260510404154978</v>
      </c>
      <c r="O392" s="1">
        <f>'[1]Electricity and CHPs_IN'!K36</f>
        <v>25.498042029692982</v>
      </c>
      <c r="P392" s="1">
        <f>'[1]Electricity and CHPs_IN'!L36</f>
        <v>26.79870109837259</v>
      </c>
      <c r="Q392" s="1">
        <f>'[1]Electricity and CHPs_IN'!M36</f>
        <v>28.165860422152583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1.2875868834694044</v>
      </c>
      <c r="H393" s="1">
        <f>'[1]Electricity and CHPs_IN'!D37</f>
        <v>5.6131136637508661</v>
      </c>
      <c r="I393" s="1">
        <f>'[1]Electricity and CHPs_IN'!E37</f>
        <v>13.460658542291684</v>
      </c>
      <c r="J393" s="1">
        <f>'[1]Electricity and CHPs_IN'!F37</f>
        <v>14.147292323954968</v>
      </c>
      <c r="K393" s="1">
        <f>'[1]Electricity and CHPs_IN'!G37</f>
        <v>14.868946844553376</v>
      </c>
      <c r="L393" s="1">
        <f>'[1]Electricity and CHPs_IN'!H37</f>
        <v>15.627413164831625</v>
      </c>
      <c r="M393" s="1">
        <f>'[1]Electricity and CHPs_IN'!I37</f>
        <v>16.424568869498305</v>
      </c>
      <c r="N393" s="1">
        <f>'[1]Electricity and CHPs_IN'!J37</f>
        <v>17.262387498943937</v>
      </c>
      <c r="O393" s="1">
        <f>'[1]Electricity and CHPs_IN'!K37</f>
        <v>18.142943973984394</v>
      </c>
      <c r="P393" s="1">
        <f>'[1]Electricity and CHPs_IN'!L37</f>
        <v>19.068418363670098</v>
      </c>
      <c r="Q393" s="1">
        <f>'[1]Electricity and CHPs_IN'!M37</f>
        <v>20.041108003518215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3.2944550550716118</v>
      </c>
      <c r="H394" s="1">
        <f>'[1]Electricity and CHPs_IN'!D38</f>
        <v>6.7856738427229759</v>
      </c>
      <c r="I394" s="1">
        <f>'[1]Electricity and CHPs_IN'!E38</f>
        <v>7.847997450081734</v>
      </c>
      <c r="J394" s="1">
        <f>'[1]Electricity and CHPs_IN'!F38</f>
        <v>17.078736029179662</v>
      </c>
      <c r="K394" s="1">
        <f>'[1]Electricity and CHPs_IN'!G38</f>
        <v>17.949924735662368</v>
      </c>
      <c r="L394" s="1">
        <f>'[1]Electricity and CHPs_IN'!H38</f>
        <v>18.865551752621439</v>
      </c>
      <c r="M394" s="1">
        <f>'[1]Electricity and CHPs_IN'!I38</f>
        <v>19.82788481240393</v>
      </c>
      <c r="N394" s="1">
        <f>'[1]Electricity and CHPs_IN'!J38</f>
        <v>20.83930657430658</v>
      </c>
      <c r="O394" s="1">
        <f>'[1]Electricity and CHPs_IN'!K38</f>
        <v>21.902321378253401</v>
      </c>
      <c r="P394" s="1">
        <f>'[1]Electricity and CHPs_IN'!L38</f>
        <v>23.01956112313481</v>
      </c>
      <c r="Q394" s="1">
        <f>'[1]Electricity and CHPs_IN'!M38</f>
        <v>24.193794415202348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3.165956214369995E-2</v>
      </c>
      <c r="M396" s="1">
        <f>'[1]Electricity and CHPs_IN'!I$32</f>
        <v>3.1236632488083858E-2</v>
      </c>
      <c r="N396" s="1">
        <f>'[1]Electricity and CHPs_IN'!J$32</f>
        <v>3.1614067081702925E-2</v>
      </c>
      <c r="O396" s="1">
        <f>'[1]Electricity and CHPs_IN'!K$32</f>
        <v>3.1587917021992477E-2</v>
      </c>
      <c r="P396" s="1">
        <f>'[1]Electricity and CHPs_IN'!L$32</f>
        <v>3.3257222146635887E-2</v>
      </c>
      <c r="Q396" s="1">
        <f>'[1]Electricity and CHPs_IN'!M$32</f>
        <v>4.368046669614975E-2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3.5100395293051409E-3</v>
      </c>
      <c r="J397" s="1">
        <f t="shared" ref="J397" si="417">SUM(J398:J400)</f>
        <v>1.0171356112322012</v>
      </c>
      <c r="K397" s="1">
        <f t="shared" ref="K397" si="418">SUM(K398:K400)</f>
        <v>3.2940538020407546</v>
      </c>
      <c r="L397" s="1">
        <f t="shared" ref="L397:O397" si="419">SUM(L398:L400)</f>
        <v>3.2817098472545072</v>
      </c>
      <c r="M397" s="1">
        <f t="shared" si="419"/>
        <v>3.2461895545117243</v>
      </c>
      <c r="N397" s="1">
        <f t="shared" si="419"/>
        <v>3.2456307243573392</v>
      </c>
      <c r="O397" s="1">
        <f t="shared" si="419"/>
        <v>4.1133486538368569</v>
      </c>
      <c r="P397" s="1">
        <f>SUM(P398:P400)</f>
        <v>4.1127335476204143</v>
      </c>
      <c r="Q397" s="1">
        <f>SUM(Q398:Q400)</f>
        <v>4.1205720039487002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0.24400815292903211</v>
      </c>
      <c r="L398" s="1">
        <f>IFERROR(L170/SUM(L170,L209),0)*'[1]Electricity and CHPs_IN'!H$30</f>
        <v>0.26562281398559467</v>
      </c>
      <c r="M398" s="1">
        <f>IFERROR(M170/SUM(M170,M209),0)*'[1]Electricity and CHPs_IN'!I$30</f>
        <v>0.26284045672678824</v>
      </c>
      <c r="N398" s="1">
        <f>IFERROR(N170/SUM(N170,N209),0)*'[1]Electricity and CHPs_IN'!J$30</f>
        <v>0.26284282323042762</v>
      </c>
      <c r="O398" s="1">
        <f>IFERROR(O170/SUM(O170,O209),0)*'[1]Electricity and CHPs_IN'!K$30</f>
        <v>1.1298041529002694</v>
      </c>
      <c r="P398" s="1">
        <f>IFERROR(P170/SUM(P170,P209),0)*'[1]Electricity and CHPs_IN'!L$30</f>
        <v>1.1298053403836135</v>
      </c>
      <c r="Q398" s="1">
        <f>IFERROR(Q170/SUM(Q170,Q209),0)*'[1]Electricity and CHPs_IN'!M$30</f>
        <v>1.1299884518290748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2.9073203577868424E-3</v>
      </c>
      <c r="J399" s="1">
        <f>IFERROR(J171/SUM(J171,J289),0)*'[1]Electricity and CHPs_IN'!F$46</f>
        <v>1.014952315628775</v>
      </c>
      <c r="K399" s="1">
        <f>IFERROR(K171/SUM(K171,K289),0)*'[1]Electricity and CHPs_IN'!G$46</f>
        <v>3.0448978457993907</v>
      </c>
      <c r="L399" s="1">
        <f>IFERROR(L171/SUM(L171,L289),0)*'[1]Electricity and CHPs_IN'!H$46</f>
        <v>3.0064624440537799</v>
      </c>
      <c r="M399" s="1">
        <f>IFERROR(M171/SUM(M171,M289),0)*'[1]Electricity and CHPs_IN'!I$46</f>
        <v>2.9772329150157448</v>
      </c>
      <c r="N399" s="1">
        <f>IFERROR(N171/SUM(N171,N289),0)*'[1]Electricity and CHPs_IN'!J$46</f>
        <v>2.9772335790797184</v>
      </c>
      <c r="O399" s="1">
        <f>IFERROR(O171/SUM(O171,O289),0)*'[1]Electricity and CHPs_IN'!K$46</f>
        <v>2.9772329178650745</v>
      </c>
      <c r="P399" s="1">
        <f>IFERROR(P171/SUM(P171,P289),0)*'[1]Electricity and CHPs_IN'!L$46</f>
        <v>2.9772336576625946</v>
      </c>
      <c r="Q399" s="1">
        <f>IFERROR(Q171/SUM(Q171,Q289),0)*'[1]Electricity and CHPs_IN'!M$46</f>
        <v>2.9772372563626082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6.027191715182983E-4</v>
      </c>
      <c r="J400" s="1">
        <f>IFERROR(J172/SUM(J172,J290),0)*'[1]Electricity and CHPs_IN'!F$57</f>
        <v>2.1832956034261567E-3</v>
      </c>
      <c r="K400" s="1">
        <f>IFERROR(K172/SUM(K172,K290),0)*'[1]Electricity and CHPs_IN'!G$57</f>
        <v>5.1478033123319297E-3</v>
      </c>
      <c r="L400" s="1">
        <f>IFERROR(L172/SUM(L172,L290),0)*'[1]Electricity and CHPs_IN'!H$57</f>
        <v>9.6245892151326142E-3</v>
      </c>
      <c r="M400" s="1">
        <f>IFERROR(M172/SUM(M172,M290),0)*'[1]Electricity and CHPs_IN'!I$57</f>
        <v>6.1161827691912805E-3</v>
      </c>
      <c r="N400" s="1">
        <f>IFERROR(N172/SUM(N172,N290),0)*'[1]Electricity and CHPs_IN'!J$57</f>
        <v>5.5543220471927631E-3</v>
      </c>
      <c r="O400" s="1">
        <f>IFERROR(O172/SUM(O172,O290),0)*'[1]Electricity and CHPs_IN'!K$57</f>
        <v>6.3115830715133065E-3</v>
      </c>
      <c r="P400" s="1">
        <f>IFERROR(P172/SUM(P172,P290),0)*'[1]Electricity and CHPs_IN'!L$57</f>
        <v>5.6945495742059694E-3</v>
      </c>
      <c r="Q400" s="1">
        <f>IFERROR(Q172/SUM(Q172,Q290),0)*'[1]Electricity and CHPs_IN'!M$57</f>
        <v>1.334629575701779E-2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0.13998825639247206</v>
      </c>
      <c r="G401" s="1">
        <f t="shared" ref="G401:K401" si="420">SUM(G402:G408)</f>
        <v>1.490008311138514E-2</v>
      </c>
      <c r="H401" s="1">
        <f t="shared" si="420"/>
        <v>0.1201652489710372</v>
      </c>
      <c r="I401" s="1">
        <f t="shared" si="420"/>
        <v>0.26582780839232045</v>
      </c>
      <c r="J401" s="1">
        <f t="shared" si="420"/>
        <v>0.87379762638700098</v>
      </c>
      <c r="K401" s="1">
        <f t="shared" si="420"/>
        <v>1.2081804841104617</v>
      </c>
      <c r="L401" s="1">
        <f t="shared" ref="L401:O401" si="421">SUM(L402:L408)</f>
        <v>2.1017820933486404</v>
      </c>
      <c r="M401" s="1">
        <f t="shared" si="421"/>
        <v>3.4128499646886548</v>
      </c>
      <c r="N401" s="1">
        <f t="shared" si="421"/>
        <v>4.1882261120327247</v>
      </c>
      <c r="O401" s="1">
        <f t="shared" si="421"/>
        <v>5.1801844460791591</v>
      </c>
      <c r="P401" s="1">
        <f>SUM(P402:P408)</f>
        <v>4.2238367401333692</v>
      </c>
      <c r="Q401" s="1">
        <f>SUM(Q402:Q408)</f>
        <v>4.9921150963877761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0.13501387266872519</v>
      </c>
      <c r="G402" s="1">
        <f>'[1]Electricity and CHPs_IN'!C63</f>
        <v>1.0448454077088561E-2</v>
      </c>
      <c r="H402" s="1">
        <f>'[1]Electricity and CHPs_IN'!D63</f>
        <v>0.11521720991521077</v>
      </c>
      <c r="I402" s="1">
        <f>'[1]Electricity and CHPs_IN'!E63</f>
        <v>6.5455004916986886E-2</v>
      </c>
      <c r="J402" s="1">
        <f>'[1]Electricity and CHPs_IN'!F63</f>
        <v>5.4669000157175719E-2</v>
      </c>
      <c r="K402" s="1">
        <f>'[1]Electricity and CHPs_IN'!G63</f>
        <v>4.082511512503844E-2</v>
      </c>
      <c r="L402" s="1">
        <f>'[1]Electricity and CHPs_IN'!H63</f>
        <v>2.7926106880525197E-2</v>
      </c>
      <c r="M402" s="1">
        <f>'[1]Electricity and CHPs_IN'!I63</f>
        <v>0.13497000074852855</v>
      </c>
      <c r="N402" s="1">
        <f>'[1]Electricity and CHPs_IN'!J63</f>
        <v>0.13497645414984491</v>
      </c>
      <c r="O402" s="1">
        <f>'[1]Electricity and CHPs_IN'!K63</f>
        <v>0.13498345577832968</v>
      </c>
      <c r="P402" s="1">
        <f>'[1]Electricity and CHPs_IN'!L63</f>
        <v>0.13498062246278583</v>
      </c>
      <c r="Q402" s="1">
        <f>'[1]Electricity and CHPs_IN'!M63</f>
        <v>0.13497828519831118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1.392176933720147E-3</v>
      </c>
      <c r="G403" s="1">
        <f>'[1]Electricity and CHPs_IN'!C64</f>
        <v>1.1127134390495255E-3</v>
      </c>
      <c r="H403" s="1">
        <f>'[1]Electricity and CHPs_IN'!D64</f>
        <v>1.378793451502649E-3</v>
      </c>
      <c r="I403" s="1">
        <f>'[1]Electricity and CHPs_IN'!E64</f>
        <v>1.4008048434148469E-3</v>
      </c>
      <c r="J403" s="1">
        <f>'[1]Electricity and CHPs_IN'!F64</f>
        <v>0.40170582565373547</v>
      </c>
      <c r="K403" s="1">
        <f>'[1]Electricity and CHPs_IN'!G64</f>
        <v>0.55621276322498903</v>
      </c>
      <c r="L403" s="1">
        <f>'[1]Electricity and CHPs_IN'!H64</f>
        <v>0.55648583899352344</v>
      </c>
      <c r="M403" s="1">
        <f>'[1]Electricity and CHPs_IN'!I64</f>
        <v>1.5054065717512919</v>
      </c>
      <c r="N403" s="1">
        <f>'[1]Electricity and CHPs_IN'!J64</f>
        <v>1.6452028648498365</v>
      </c>
      <c r="O403" s="1">
        <f>'[1]Electricity and CHPs_IN'!K64</f>
        <v>1.6459196726512355</v>
      </c>
      <c r="P403" s="1">
        <f>'[1]Electricity and CHPs_IN'!L64</f>
        <v>1.6477999497144689</v>
      </c>
      <c r="Q403" s="1">
        <f>'[1]Electricity and CHPs_IN'!M64</f>
        <v>1.6492313383143082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1.2251313013342707E-3</v>
      </c>
      <c r="G404" s="1">
        <f>'[1]Electricity and CHPs_IN'!C65</f>
        <v>9.8366204071660321E-4</v>
      </c>
      <c r="H404" s="1">
        <f>'[1]Electricity and CHPs_IN'!D65</f>
        <v>1.2061524413140494E-3</v>
      </c>
      <c r="I404" s="1">
        <f>'[1]Electricity and CHPs_IN'!E65</f>
        <v>1.2747563800816159E-3</v>
      </c>
      <c r="J404" s="1">
        <f>'[1]Electricity and CHPs_IN'!F65</f>
        <v>1.3194636405804441E-2</v>
      </c>
      <c r="K404" s="1">
        <f>'[1]Electricity and CHPs_IN'!G65</f>
        <v>0.20018890030237707</v>
      </c>
      <c r="L404" s="1">
        <f>'[1]Electricity and CHPs_IN'!H65</f>
        <v>1.0372731325990885</v>
      </c>
      <c r="M404" s="1">
        <f>'[1]Electricity and CHPs_IN'!I65</f>
        <v>1.1264692570053889</v>
      </c>
      <c r="N404" s="1">
        <f>'[1]Electricity and CHPs_IN'!J65</f>
        <v>1.7401669461728115</v>
      </c>
      <c r="O404" s="1">
        <f>'[1]Electricity and CHPs_IN'!K65</f>
        <v>2.6830034189710736</v>
      </c>
      <c r="P404" s="1">
        <f>'[1]Electricity and CHPs_IN'!L65</f>
        <v>1.6923874912990264</v>
      </c>
      <c r="Q404" s="1">
        <f>'[1]Electricity and CHPs_IN'!M65</f>
        <v>2.4119540843111547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3.9188332191276417E-4</v>
      </c>
      <c r="G405" s="1">
        <f>'[1]Electricity and CHPs_IN'!C66</f>
        <v>3.9161489309102332E-4</v>
      </c>
      <c r="H405" s="1">
        <f>'[1]Electricity and CHPs_IN'!D66</f>
        <v>3.9288829124965757E-4</v>
      </c>
      <c r="I405" s="1">
        <f>'[1]Electricity and CHPs_IN'!E66</f>
        <v>7.2829479610854397E-2</v>
      </c>
      <c r="J405" s="1">
        <f>'[1]Electricity and CHPs_IN'!F66</f>
        <v>0.19944271293992183</v>
      </c>
      <c r="K405" s="1">
        <f>'[1]Electricity and CHPs_IN'!G66</f>
        <v>0.30738195296062076</v>
      </c>
      <c r="L405" s="1">
        <f>'[1]Electricity and CHPs_IN'!H66</f>
        <v>0.34350597416149026</v>
      </c>
      <c r="M405" s="1">
        <f>'[1]Electricity and CHPs_IN'!I66</f>
        <v>0.37591565046008613</v>
      </c>
      <c r="N405" s="1">
        <f>'[1]Electricity and CHPs_IN'!J66</f>
        <v>0.41630862663528789</v>
      </c>
      <c r="O405" s="1">
        <f>'[1]Electricity and CHPs_IN'!K66</f>
        <v>0.36760525407561262</v>
      </c>
      <c r="P405" s="1">
        <f>'[1]Electricity and CHPs_IN'!L66</f>
        <v>0.46824577844294363</v>
      </c>
      <c r="Q405" s="1">
        <f>'[1]Electricity and CHPs_IN'!M66</f>
        <v>0.43059276618471559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7.8588674629229735E-4</v>
      </c>
      <c r="G406" s="1">
        <f>'[1]Electricity and CHPs_IN'!C67</f>
        <v>7.8524182664835426E-4</v>
      </c>
      <c r="H406" s="1">
        <f>'[1]Electricity and CHPs_IN'!D67</f>
        <v>7.8795604739814609E-4</v>
      </c>
      <c r="I406" s="1">
        <f>'[1]Electricity and CHPs_IN'!E67</f>
        <v>4.0074383181136194E-2</v>
      </c>
      <c r="J406" s="1">
        <f>'[1]Electricity and CHPs_IN'!F67</f>
        <v>5.7391350134322006E-2</v>
      </c>
      <c r="K406" s="1">
        <f>'[1]Electricity and CHPs_IN'!G67</f>
        <v>3.4256148755292766E-2</v>
      </c>
      <c r="L406" s="1">
        <f>'[1]Electricity and CHPs_IN'!H67</f>
        <v>4.4651165440704119E-2</v>
      </c>
      <c r="M406" s="1">
        <f>'[1]Electricity and CHPs_IN'!I67</f>
        <v>8.9056241023298538E-2</v>
      </c>
      <c r="N406" s="1">
        <f>'[1]Electricity and CHPs_IN'!J67</f>
        <v>7.0609379030789635E-2</v>
      </c>
      <c r="O406" s="1">
        <f>'[1]Electricity and CHPs_IN'!K67</f>
        <v>0.11417065059524606</v>
      </c>
      <c r="P406" s="1">
        <f>'[1]Electricity and CHPs_IN'!L67</f>
        <v>9.9060274357812172E-2</v>
      </c>
      <c r="Q406" s="1">
        <f>'[1]Electricity and CHPs_IN'!M67</f>
        <v>0.13336003804652719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7.8588086656656555E-4</v>
      </c>
      <c r="G407" s="1">
        <f>'[1]Electricity and CHPs_IN'!C68</f>
        <v>7.8523764186175053E-4</v>
      </c>
      <c r="H407" s="1">
        <f>'[1]Electricity and CHPs_IN'!D68</f>
        <v>7.8786915937737747E-4</v>
      </c>
      <c r="I407" s="1">
        <f>'[1]Electricity and CHPs_IN'!E68</f>
        <v>4.8670584097964084E-2</v>
      </c>
      <c r="J407" s="1">
        <f>'[1]Electricity and CHPs_IN'!F68</f>
        <v>8.2575705015655726E-2</v>
      </c>
      <c r="K407" s="1">
        <f>'[1]Electricity and CHPs_IN'!G68</f>
        <v>4.1789222258837293E-2</v>
      </c>
      <c r="L407" s="1">
        <f>'[1]Electricity and CHPs_IN'!H68</f>
        <v>5.5540402496105819E-2</v>
      </c>
      <c r="M407" s="1">
        <f>'[1]Electricity and CHPs_IN'!I68</f>
        <v>0.10823902917864389</v>
      </c>
      <c r="N407" s="1">
        <f>'[1]Electricity and CHPs_IN'!J68</f>
        <v>0.10571792611517321</v>
      </c>
      <c r="O407" s="1">
        <f>'[1]Electricity and CHPs_IN'!K68</f>
        <v>0.14007297247536732</v>
      </c>
      <c r="P407" s="1">
        <f>'[1]Electricity and CHPs_IN'!L68</f>
        <v>0.10877074229805249</v>
      </c>
      <c r="Q407" s="1">
        <f>'[1]Electricity and CHPs_IN'!M68</f>
        <v>0.13906393995870969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3.9342455392081868E-4</v>
      </c>
      <c r="G408" s="1">
        <f>'[1]Electricity and CHPs_IN'!C69</f>
        <v>3.9315919292932244E-4</v>
      </c>
      <c r="H408" s="1">
        <f>'[1]Electricity and CHPs_IN'!D69</f>
        <v>3.9437966498454739E-4</v>
      </c>
      <c r="I408" s="1">
        <f>'[1]Electricity and CHPs_IN'!E69</f>
        <v>3.6122795361882371E-2</v>
      </c>
      <c r="J408" s="1">
        <f>'[1]Electricity and CHPs_IN'!F69</f>
        <v>6.481839608038574E-2</v>
      </c>
      <c r="K408" s="1">
        <f>'[1]Electricity and CHPs_IN'!G69</f>
        <v>2.752638148330646E-2</v>
      </c>
      <c r="L408" s="1">
        <f>'[1]Electricity and CHPs_IN'!H69</f>
        <v>3.6399472777202797E-2</v>
      </c>
      <c r="M408" s="1">
        <f>'[1]Electricity and CHPs_IN'!I69</f>
        <v>7.2793214521417099E-2</v>
      </c>
      <c r="N408" s="1">
        <f>'[1]Electricity and CHPs_IN'!J69</f>
        <v>7.5243915078981247E-2</v>
      </c>
      <c r="O408" s="1">
        <f>'[1]Electricity and CHPs_IN'!K69</f>
        <v>9.4429021532295057E-2</v>
      </c>
      <c r="P408" s="1">
        <f>'[1]Electricity and CHPs_IN'!L69</f>
        <v>7.2591881558280308E-2</v>
      </c>
      <c r="Q408" s="1">
        <f>'[1]Electricity and CHPs_IN'!M69</f>
        <v>9.2934644374049039E-2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55.910132286721918</v>
      </c>
      <c r="G409" s="3">
        <f t="shared" ref="G409:K409" si="423">G410+G463</f>
        <v>55.234902496680817</v>
      </c>
      <c r="H409" s="3">
        <f t="shared" si="423"/>
        <v>58.120955557903173</v>
      </c>
      <c r="I409" s="3">
        <f t="shared" si="423"/>
        <v>59.070351634690191</v>
      </c>
      <c r="J409" s="3">
        <f t="shared" si="423"/>
        <v>59.7720031487396</v>
      </c>
      <c r="K409" s="3">
        <f t="shared" si="423"/>
        <v>61.970932490927858</v>
      </c>
      <c r="L409" s="3">
        <f t="shared" ref="L409:O409" si="424">L410+L463</f>
        <v>70.161378384945792</v>
      </c>
      <c r="M409" s="3">
        <f t="shared" si="424"/>
        <v>70.918788560909832</v>
      </c>
      <c r="N409" s="3">
        <f t="shared" si="424"/>
        <v>72.598386734080179</v>
      </c>
      <c r="O409" s="3">
        <f t="shared" si="424"/>
        <v>86.964617528219904</v>
      </c>
      <c r="P409" s="3">
        <f>P410+P463</f>
        <v>94.150184988866215</v>
      </c>
      <c r="Q409" s="3">
        <f>Q410+Q463</f>
        <v>98.894667129859641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48.026060326690079</v>
      </c>
      <c r="G410" s="1">
        <f t="shared" si="425"/>
        <v>46.850947647650251</v>
      </c>
      <c r="H410" s="1">
        <f t="shared" si="425"/>
        <v>46.533821023042762</v>
      </c>
      <c r="I410" s="1">
        <f t="shared" si="425"/>
        <v>45.687124230111735</v>
      </c>
      <c r="J410" s="1">
        <f t="shared" si="425"/>
        <v>45.734161615008809</v>
      </c>
      <c r="K410" s="1">
        <f t="shared" si="425"/>
        <v>44.608924874706773</v>
      </c>
      <c r="L410" s="1">
        <f t="shared" ref="L410:O410" si="426">L411+L440</f>
        <v>44.479596800647727</v>
      </c>
      <c r="M410" s="1">
        <f t="shared" si="426"/>
        <v>45.318902793629036</v>
      </c>
      <c r="N410" s="1">
        <f t="shared" si="426"/>
        <v>45.510060677593152</v>
      </c>
      <c r="O410" s="1">
        <f t="shared" si="426"/>
        <v>59.288009549921526</v>
      </c>
      <c r="P410" s="1">
        <f>P411+P440</f>
        <v>64.726761072892202</v>
      </c>
      <c r="Q410" s="1">
        <f>Q411+Q440</f>
        <v>69.169654021421607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39.305635685626847</v>
      </c>
      <c r="G411" s="1">
        <f t="shared" ref="G411:K411" si="427">SUM(G412,G418,G427,G436,G438)</f>
        <v>34.689084915548484</v>
      </c>
      <c r="H411" s="1">
        <f t="shared" si="427"/>
        <v>34.759225107358162</v>
      </c>
      <c r="I411" s="1">
        <f t="shared" si="427"/>
        <v>35.483805669661592</v>
      </c>
      <c r="J411" s="1">
        <f t="shared" si="427"/>
        <v>35.169296709938102</v>
      </c>
      <c r="K411" s="1">
        <f t="shared" si="427"/>
        <v>36.132790163296299</v>
      </c>
      <c r="L411" s="1">
        <f t="shared" ref="L411:O411" si="428">SUM(L412,L418,L427,L436,L438)</f>
        <v>36.934996632928815</v>
      </c>
      <c r="M411" s="1">
        <f t="shared" si="428"/>
        <v>38.472196417915427</v>
      </c>
      <c r="N411" s="1">
        <f t="shared" si="428"/>
        <v>39.179263012218847</v>
      </c>
      <c r="O411" s="1">
        <f t="shared" si="428"/>
        <v>40.490417868096529</v>
      </c>
      <c r="P411" s="1">
        <f>SUM(P412,P418,P427,P436,P438)</f>
        <v>40.743031858578703</v>
      </c>
      <c r="Q411" s="1">
        <f>SUM(Q412,Q418,Q427,Q436,Q438)</f>
        <v>40.951653396521714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1.5429348499595095E-2</v>
      </c>
      <c r="G412" s="1">
        <f t="shared" ref="G412:O412" si="429">G413</f>
        <v>2.8582492595726573E-4</v>
      </c>
      <c r="H412" s="1">
        <f t="shared" si="429"/>
        <v>3.1514449251999386E-3</v>
      </c>
      <c r="I412" s="1">
        <f t="shared" si="429"/>
        <v>1.0694124498261866E-3</v>
      </c>
      <c r="J412" s="1">
        <f t="shared" si="429"/>
        <v>4.233024573790041E-4</v>
      </c>
      <c r="K412" s="1">
        <f t="shared" si="429"/>
        <v>2.7690687020608443E-3</v>
      </c>
      <c r="L412" s="1">
        <f t="shared" si="429"/>
        <v>1.1928790096364201E-3</v>
      </c>
      <c r="M412" s="1">
        <f t="shared" si="429"/>
        <v>9.8523442721324185E-6</v>
      </c>
      <c r="N412" s="1">
        <f t="shared" si="429"/>
        <v>2.7883938522074302E-4</v>
      </c>
      <c r="O412" s="1">
        <f t="shared" si="429"/>
        <v>3.1456361042065409E-4</v>
      </c>
      <c r="P412" s="1">
        <f>P413</f>
        <v>2.9870252969376159E-4</v>
      </c>
      <c r="Q412" s="1">
        <f>Q413</f>
        <v>3.8474927387227369E-4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1.5429348499595095E-2</v>
      </c>
      <c r="G413" s="1">
        <f>'[1]Electricity and CHPs_IN'!C$28-G300</f>
        <v>2.8582492595726573E-4</v>
      </c>
      <c r="H413" s="1">
        <f>'[1]Electricity and CHPs_IN'!D$28-H300</f>
        <v>3.1514449251999386E-3</v>
      </c>
      <c r="I413" s="1">
        <f>'[1]Electricity and CHPs_IN'!E$28-I300</f>
        <v>1.0694124498261866E-3</v>
      </c>
      <c r="J413" s="1">
        <f>'[1]Electricity and CHPs_IN'!F$28-J300</f>
        <v>4.233024573790041E-4</v>
      </c>
      <c r="K413" s="1">
        <f>'[1]Electricity and CHPs_IN'!G$28-K300</f>
        <v>2.7690687020608443E-3</v>
      </c>
      <c r="L413" s="1">
        <f>'[1]Electricity and CHPs_IN'!H$28-L300</f>
        <v>1.1928790096364201E-3</v>
      </c>
      <c r="M413" s="1">
        <f>'[1]Electricity and CHPs_IN'!I$28-M300</f>
        <v>9.8523442721324185E-6</v>
      </c>
      <c r="N413" s="1">
        <f>'[1]Electricity and CHPs_IN'!J$28-N300</f>
        <v>2.7883938522074302E-4</v>
      </c>
      <c r="O413" s="1">
        <f>'[1]Electricity and CHPs_IN'!K$28-O300</f>
        <v>3.1456361042065409E-4</v>
      </c>
      <c r="P413" s="1">
        <f>'[1]Electricity and CHPs_IN'!L$28-P300</f>
        <v>2.9870252969376159E-4</v>
      </c>
      <c r="Q413" s="1">
        <f>'[1]Electricity and CHPs_IN'!M$28-Q300</f>
        <v>3.8474927387227369E-4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1.5429348499595095E-2</v>
      </c>
      <c r="G414" s="1">
        <f t="shared" ref="G414:O414" si="430">G415</f>
        <v>2.8582492595726573E-4</v>
      </c>
      <c r="H414" s="1">
        <f t="shared" si="430"/>
        <v>3.1514449251999386E-3</v>
      </c>
      <c r="I414" s="1">
        <f t="shared" si="430"/>
        <v>1.0694124498261866E-3</v>
      </c>
      <c r="J414" s="1">
        <f t="shared" si="430"/>
        <v>4.233024573790041E-4</v>
      </c>
      <c r="K414" s="1">
        <f t="shared" si="430"/>
        <v>2.7690687020608443E-3</v>
      </c>
      <c r="L414" s="1">
        <f t="shared" si="430"/>
        <v>1.1928790096364201E-3</v>
      </c>
      <c r="M414" s="1">
        <f t="shared" si="430"/>
        <v>9.8523442721324185E-6</v>
      </c>
      <c r="N414" s="1">
        <f t="shared" si="430"/>
        <v>2.7883938522074302E-4</v>
      </c>
      <c r="O414" s="1">
        <f t="shared" si="430"/>
        <v>3.1456361042065409E-4</v>
      </c>
      <c r="P414" s="1">
        <f>P415</f>
        <v>2.9870252969376159E-4</v>
      </c>
      <c r="Q414" s="1">
        <f>Q415</f>
        <v>3.8474927387227369E-4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1.5429348499595095E-2</v>
      </c>
      <c r="G415" s="1">
        <f t="shared" ref="G415:K415" si="431">G413-G417</f>
        <v>2.8582492595726573E-4</v>
      </c>
      <c r="H415" s="1">
        <f t="shared" si="431"/>
        <v>3.1514449251999386E-3</v>
      </c>
      <c r="I415" s="1">
        <f t="shared" si="431"/>
        <v>1.0694124498261866E-3</v>
      </c>
      <c r="J415" s="1">
        <f t="shared" si="431"/>
        <v>4.233024573790041E-4</v>
      </c>
      <c r="K415" s="1">
        <f t="shared" si="431"/>
        <v>2.7690687020608443E-3</v>
      </c>
      <c r="L415" s="1">
        <f t="shared" ref="L415:O415" si="432">L413-L417</f>
        <v>1.1928790096364201E-3</v>
      </c>
      <c r="M415" s="1">
        <f t="shared" si="432"/>
        <v>9.8523442721324185E-6</v>
      </c>
      <c r="N415" s="1">
        <f t="shared" si="432"/>
        <v>2.7883938522074302E-4</v>
      </c>
      <c r="O415" s="1">
        <f t="shared" si="432"/>
        <v>3.1456361042065409E-4</v>
      </c>
      <c r="P415" s="1">
        <f>P413-P417</f>
        <v>2.9870252969376159E-4</v>
      </c>
      <c r="Q415" s="1">
        <f>Q413-Q417</f>
        <v>3.8474927387227369E-4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2.3900074550043087</v>
      </c>
      <c r="G418" s="1">
        <f t="shared" ref="G418:K418" si="436">SUM(G419:G420)</f>
        <v>3.5987222499915962E-4</v>
      </c>
      <c r="H418" s="1">
        <f t="shared" si="436"/>
        <v>2.0063067325978442E-3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4.2561767958976191E-5</v>
      </c>
      <c r="O418" s="1">
        <f t="shared" si="437"/>
        <v>6.8298285078103609E-5</v>
      </c>
      <c r="P418" s="1">
        <f>SUM(P419:P420)</f>
        <v>5.8334589976086791E-5</v>
      </c>
      <c r="Q418" s="1">
        <f>SUM(Q419:Q420)</f>
        <v>1.2367889383209631E-4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2.3900074550043087</v>
      </c>
      <c r="G419" s="1">
        <f>'[1]Electricity and CHPs_IN'!C$24-G314</f>
        <v>3.5987222499915962E-4</v>
      </c>
      <c r="H419" s="1">
        <f>'[1]Electricity and CHPs_IN'!D$24-H314</f>
        <v>2.0063067325978442E-3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4.2561767958976191E-5</v>
      </c>
      <c r="O419" s="1">
        <f>'[1]Electricity and CHPs_IN'!K$24-O314</f>
        <v>6.8298285078103609E-5</v>
      </c>
      <c r="P419" s="1">
        <f>'[1]Electricity and CHPs_IN'!L$24-P314</f>
        <v>5.8334589976086791E-5</v>
      </c>
      <c r="Q419" s="1">
        <f>'[1]Electricity and CHPs_IN'!M$24-Q314</f>
        <v>1.2367889383209631E-4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2.328388139416123</v>
      </c>
      <c r="G421" s="1">
        <f t="shared" ref="G421:K421" si="438">SUM(G422:G423)</f>
        <v>3.4398023515624454E-4</v>
      </c>
      <c r="H421" s="1">
        <f t="shared" si="438"/>
        <v>1.8263574919314279E-3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4.2561767958976191E-5</v>
      </c>
      <c r="O421" s="1">
        <f t="shared" si="439"/>
        <v>6.8298285078103609E-5</v>
      </c>
      <c r="P421" s="1">
        <f>SUM(P422:P423)</f>
        <v>5.8334589976086791E-5</v>
      </c>
      <c r="Q421" s="1">
        <f>SUM(Q422:Q423)</f>
        <v>1.2367889383209631E-4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2.328388139416123</v>
      </c>
      <c r="G422" s="1">
        <f t="shared" ref="G422:K422" si="440">G419-G425</f>
        <v>3.4398023515624454E-4</v>
      </c>
      <c r="H422" s="1">
        <f t="shared" si="440"/>
        <v>1.8263574919314279E-3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4.2561767958976191E-5</v>
      </c>
      <c r="O422" s="1">
        <f t="shared" si="441"/>
        <v>6.8298285078103609E-5</v>
      </c>
      <c r="P422" s="1">
        <f>P419-P425</f>
        <v>5.8334589976086791E-5</v>
      </c>
      <c r="Q422" s="1">
        <f>Q419-Q425</f>
        <v>1.2367889383209631E-4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6.1619315588185744E-2</v>
      </c>
      <c r="G424" s="1">
        <f t="shared" ref="G424:K424" si="444">SUM(G425:G426)</f>
        <v>1.5891989842915076E-5</v>
      </c>
      <c r="H424" s="1">
        <f t="shared" si="444"/>
        <v>1.7994924066641626E-4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6.1619315588185744E-2</v>
      </c>
      <c r="G425" s="1">
        <f t="shared" ref="G425:K425" si="446">IFERROR(G346/G314,0)*G419</f>
        <v>1.5891989842915076E-5</v>
      </c>
      <c r="H425" s="1">
        <f t="shared" si="446"/>
        <v>1.7994924066641626E-4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36.420428798731301</v>
      </c>
      <c r="G427" s="1">
        <f t="shared" ref="G427:K427" si="450">SUM(G428:G429)</f>
        <v>34.687797743347332</v>
      </c>
      <c r="H427" s="1">
        <f t="shared" si="450"/>
        <v>34.732468275975293</v>
      </c>
      <c r="I427" s="1">
        <f t="shared" si="450"/>
        <v>35.481171759945127</v>
      </c>
      <c r="J427" s="1">
        <f t="shared" si="450"/>
        <v>35.166158511487779</v>
      </c>
      <c r="K427" s="1">
        <f t="shared" si="450"/>
        <v>34.595029408830968</v>
      </c>
      <c r="L427" s="1">
        <f t="shared" ref="L427:O427" si="451">SUM(L428:L429)</f>
        <v>34.717109936641698</v>
      </c>
      <c r="M427" s="1">
        <f t="shared" si="451"/>
        <v>35.744165692249751</v>
      </c>
      <c r="N427" s="1">
        <f t="shared" si="451"/>
        <v>36.387448565410722</v>
      </c>
      <c r="O427" s="1">
        <f t="shared" si="451"/>
        <v>36.619340048638804</v>
      </c>
      <c r="P427" s="1">
        <f>SUM(P428:P429)</f>
        <v>36.850596610501739</v>
      </c>
      <c r="Q427" s="1">
        <f>SUM(Q428:Q429)</f>
        <v>37.05492443614574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36.420428798731301</v>
      </c>
      <c r="G428" s="1">
        <f>'[1]Electricity and CHPs_IN'!C$26-G361</f>
        <v>34.687797743347332</v>
      </c>
      <c r="H428" s="1">
        <f>'[1]Electricity and CHPs_IN'!D$26-H361</f>
        <v>34.732468275975293</v>
      </c>
      <c r="I428" s="1">
        <f>'[1]Electricity and CHPs_IN'!E$26-I361</f>
        <v>35.481171759945127</v>
      </c>
      <c r="J428" s="1">
        <f>'[1]Electricity and CHPs_IN'!F$26-J361</f>
        <v>35.166158511487779</v>
      </c>
      <c r="K428" s="1">
        <f>'[1]Electricity and CHPs_IN'!G$26-K361</f>
        <v>28.061215633799328</v>
      </c>
      <c r="L428" s="1">
        <f>'[1]Electricity and CHPs_IN'!H$26-L361</f>
        <v>22.389040664082401</v>
      </c>
      <c r="M428" s="1">
        <f>'[1]Electricity and CHPs_IN'!I$26-M361</f>
        <v>23.900353048710585</v>
      </c>
      <c r="N428" s="1">
        <f>'[1]Electricity and CHPs_IN'!J$26-N361</f>
        <v>24.543636250534789</v>
      </c>
      <c r="O428" s="1">
        <f>'[1]Electricity and CHPs_IN'!K$26-O361</f>
        <v>24.77552733296368</v>
      </c>
      <c r="P428" s="1">
        <f>'[1]Electricity and CHPs_IN'!L$26-P361</f>
        <v>25.006784988410281</v>
      </c>
      <c r="Q428" s="1">
        <f>'[1]Electricity and CHPs_IN'!M$26-Q361</f>
        <v>25.211111848827407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6.5338137750316418</v>
      </c>
      <c r="L429" s="1">
        <f>'[1]Electricity and CHPs_IN'!H$27-L362</f>
        <v>12.328069272559295</v>
      </c>
      <c r="M429" s="1">
        <f>'[1]Electricity and CHPs_IN'!I$27-M362</f>
        <v>11.843812643539167</v>
      </c>
      <c r="N429" s="1">
        <f>'[1]Electricity and CHPs_IN'!J$27-N362</f>
        <v>11.843812314875931</v>
      </c>
      <c r="O429" s="1">
        <f>'[1]Electricity and CHPs_IN'!K$27-O362</f>
        <v>11.843812715675123</v>
      </c>
      <c r="P429" s="1">
        <f>'[1]Electricity and CHPs_IN'!L$27-P362</f>
        <v>11.843811622091456</v>
      </c>
      <c r="Q429" s="1">
        <f>'[1]Electricity and CHPs_IN'!M$27-Q362</f>
        <v>11.843812587318331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18.21021439936565</v>
      </c>
      <c r="G430" s="1">
        <f t="shared" ref="G430:K430" si="452">SUM(G431:G432)</f>
        <v>17.343898871673666</v>
      </c>
      <c r="H430" s="1">
        <f t="shared" si="452"/>
        <v>17.366234137987647</v>
      </c>
      <c r="I430" s="1">
        <f t="shared" si="452"/>
        <v>17.740585879972567</v>
      </c>
      <c r="J430" s="1">
        <f t="shared" si="452"/>
        <v>17.58307925574389</v>
      </c>
      <c r="K430" s="1">
        <f t="shared" si="452"/>
        <v>17.297514704415484</v>
      </c>
      <c r="L430" s="1">
        <f t="shared" ref="L430:O430" si="453">SUM(L431:L432)</f>
        <v>17.358554968320846</v>
      </c>
      <c r="M430" s="1">
        <f t="shared" si="453"/>
        <v>17.872082846124876</v>
      </c>
      <c r="N430" s="1">
        <f t="shared" si="453"/>
        <v>18.193724282705357</v>
      </c>
      <c r="O430" s="1">
        <f t="shared" si="453"/>
        <v>18.309670024319402</v>
      </c>
      <c r="P430" s="1">
        <f>SUM(P431:P432)</f>
        <v>18.42529830525087</v>
      </c>
      <c r="Q430" s="1">
        <f>SUM(Q431:Q432)</f>
        <v>18.52746221807287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18.21021439936565</v>
      </c>
      <c r="G431" s="1">
        <f t="shared" ref="G431:K431" si="454">IFERROR(G368/G361,0)*G428</f>
        <v>17.343898871673666</v>
      </c>
      <c r="H431" s="1">
        <f t="shared" si="454"/>
        <v>17.366234137987647</v>
      </c>
      <c r="I431" s="1">
        <f t="shared" si="454"/>
        <v>17.740585879972567</v>
      </c>
      <c r="J431" s="1">
        <f t="shared" si="454"/>
        <v>17.58307925574389</v>
      </c>
      <c r="K431" s="1">
        <f t="shared" si="454"/>
        <v>14.030607816899664</v>
      </c>
      <c r="L431" s="1">
        <f t="shared" ref="L431:O431" si="455">IFERROR(L368/L361,0)*L428</f>
        <v>11.194520332041199</v>
      </c>
      <c r="M431" s="1">
        <f t="shared" si="455"/>
        <v>11.950176524355292</v>
      </c>
      <c r="N431" s="1">
        <f t="shared" si="455"/>
        <v>12.271818125267393</v>
      </c>
      <c r="O431" s="1">
        <f t="shared" si="455"/>
        <v>12.38776366648184</v>
      </c>
      <c r="P431" s="1">
        <f>IFERROR(P368/P361,0)*P428</f>
        <v>12.503392494205141</v>
      </c>
      <c r="Q431" s="1">
        <f>IFERROR(Q368/Q361,0)*Q428</f>
        <v>12.605555924413704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3.2669068875158209</v>
      </c>
      <c r="L432" s="1">
        <f t="shared" ref="L432:O432" si="457">IFERROR(L369/L362,0)*L429</f>
        <v>6.1640346362796468</v>
      </c>
      <c r="M432" s="1">
        <f t="shared" si="457"/>
        <v>5.9219063217695824</v>
      </c>
      <c r="N432" s="1">
        <f t="shared" si="457"/>
        <v>5.9219061574379657</v>
      </c>
      <c r="O432" s="1">
        <f t="shared" si="457"/>
        <v>5.9219063578375613</v>
      </c>
      <c r="P432" s="1">
        <f>IFERROR(P369/P362,0)*P429</f>
        <v>5.9219058110457281</v>
      </c>
      <c r="Q432" s="1">
        <f>IFERROR(Q369/Q362,0)*Q429</f>
        <v>5.9219062936591653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18.21021439936565</v>
      </c>
      <c r="G433" s="1">
        <f t="shared" ref="G433:K433" si="458">SUM(G434:G435)</f>
        <v>17.343898871673666</v>
      </c>
      <c r="H433" s="1">
        <f t="shared" si="458"/>
        <v>17.366234137987647</v>
      </c>
      <c r="I433" s="1">
        <f t="shared" si="458"/>
        <v>17.74058587997256</v>
      </c>
      <c r="J433" s="1">
        <f t="shared" si="458"/>
        <v>17.58307925574389</v>
      </c>
      <c r="K433" s="1">
        <f t="shared" si="458"/>
        <v>17.297514704415484</v>
      </c>
      <c r="L433" s="1">
        <f t="shared" ref="L433:O433" si="459">SUM(L434:L435)</f>
        <v>17.358554968320853</v>
      </c>
      <c r="M433" s="1">
        <f t="shared" si="459"/>
        <v>17.872082846124876</v>
      </c>
      <c r="N433" s="1">
        <f t="shared" si="459"/>
        <v>18.193724282705361</v>
      </c>
      <c r="O433" s="1">
        <f t="shared" si="459"/>
        <v>18.309670024319402</v>
      </c>
      <c r="P433" s="1">
        <f>SUM(P434:P435)</f>
        <v>18.42529830525087</v>
      </c>
      <c r="Q433" s="1">
        <f>SUM(Q434:Q435)</f>
        <v>18.52746221807287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18.21021439936565</v>
      </c>
      <c r="G434" s="1">
        <f t="shared" ref="G434:K434" si="460">G428-G431</f>
        <v>17.343898871673666</v>
      </c>
      <c r="H434" s="1">
        <f t="shared" si="460"/>
        <v>17.366234137987647</v>
      </c>
      <c r="I434" s="1">
        <f t="shared" si="460"/>
        <v>17.74058587997256</v>
      </c>
      <c r="J434" s="1">
        <f t="shared" si="460"/>
        <v>17.58307925574389</v>
      </c>
      <c r="K434" s="1">
        <f t="shared" si="460"/>
        <v>14.030607816899664</v>
      </c>
      <c r="L434" s="1">
        <f t="shared" ref="L434:O434" si="461">L428-L431</f>
        <v>11.194520332041202</v>
      </c>
      <c r="M434" s="1">
        <f t="shared" si="461"/>
        <v>11.950176524355292</v>
      </c>
      <c r="N434" s="1">
        <f t="shared" si="461"/>
        <v>12.271818125267396</v>
      </c>
      <c r="O434" s="1">
        <f t="shared" si="461"/>
        <v>12.38776366648184</v>
      </c>
      <c r="P434" s="1">
        <f>P428-P431</f>
        <v>12.503392494205141</v>
      </c>
      <c r="Q434" s="1">
        <f>Q428-Q431</f>
        <v>12.605555924413704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3.2669068875158209</v>
      </c>
      <c r="L435" s="1">
        <f t="shared" ref="L435:O435" si="463">L429-L432</f>
        <v>6.1640346362796485</v>
      </c>
      <c r="M435" s="1">
        <f t="shared" si="463"/>
        <v>5.9219063217695842</v>
      </c>
      <c r="N435" s="1">
        <f t="shared" si="463"/>
        <v>5.9219061574379657</v>
      </c>
      <c r="O435" s="1">
        <f t="shared" si="463"/>
        <v>5.9219063578375613</v>
      </c>
      <c r="P435" s="1">
        <f>P429-P432</f>
        <v>5.9219058110457281</v>
      </c>
      <c r="Q435" s="1">
        <f>Q429-Q432</f>
        <v>5.9219062936591653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0.47977008339164251</v>
      </c>
      <c r="G436" s="1">
        <f t="shared" ref="G436:O436" si="464">G437</f>
        <v>6.4147505019326509E-4</v>
      </c>
      <c r="H436" s="1">
        <f t="shared" si="464"/>
        <v>2.1599079725073005E-2</v>
      </c>
      <c r="I436" s="1">
        <f t="shared" si="464"/>
        <v>1.5644972666438513E-3</v>
      </c>
      <c r="J436" s="1">
        <f t="shared" si="464"/>
        <v>2.7148959929458772E-3</v>
      </c>
      <c r="K436" s="1">
        <f t="shared" si="464"/>
        <v>1.238696071492307</v>
      </c>
      <c r="L436" s="1">
        <f t="shared" si="464"/>
        <v>1.8878274761524578</v>
      </c>
      <c r="M436" s="1">
        <f t="shared" si="464"/>
        <v>2.3963412493566532</v>
      </c>
      <c r="N436" s="1">
        <f t="shared" si="464"/>
        <v>2.4598104353879773</v>
      </c>
      <c r="O436" s="1">
        <f t="shared" si="464"/>
        <v>2.4449897169976049</v>
      </c>
      <c r="P436" s="1">
        <f>P437</f>
        <v>2.4663714719017888</v>
      </c>
      <c r="Q436" s="1">
        <f>Q437</f>
        <v>2.4702827239477676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0.47977008339164251</v>
      </c>
      <c r="G437" s="1">
        <f>'[1]Electricity and CHPs_IN'!C$25-G380</f>
        <v>6.4147505019326509E-4</v>
      </c>
      <c r="H437" s="1">
        <f>'[1]Electricity and CHPs_IN'!D$25-H380</f>
        <v>2.1599079725073005E-2</v>
      </c>
      <c r="I437" s="1">
        <f>'[1]Electricity and CHPs_IN'!E$25-I380</f>
        <v>1.5644972666438513E-3</v>
      </c>
      <c r="J437" s="1">
        <f>'[1]Electricity and CHPs_IN'!F$25-J380</f>
        <v>2.7148959929458772E-3</v>
      </c>
      <c r="K437" s="1">
        <f>'[1]Electricity and CHPs_IN'!G$25-K380</f>
        <v>1.238696071492307</v>
      </c>
      <c r="L437" s="1">
        <f>'[1]Electricity and CHPs_IN'!H$25-L380</f>
        <v>1.8878274761524578</v>
      </c>
      <c r="M437" s="1">
        <f>'[1]Electricity and CHPs_IN'!I$25-M380</f>
        <v>2.3963412493566532</v>
      </c>
      <c r="N437" s="1">
        <f>'[1]Electricity and CHPs_IN'!J$25-N380</f>
        <v>2.4598104353879773</v>
      </c>
      <c r="O437" s="1">
        <f>'[1]Electricity and CHPs_IN'!K$25-O380</f>
        <v>2.4449897169976049</v>
      </c>
      <c r="P437" s="1">
        <f>'[1]Electricity and CHPs_IN'!L$25-P380</f>
        <v>2.4663714719017888</v>
      </c>
      <c r="Q437" s="1">
        <f>'[1]Electricity and CHPs_IN'!M$25-Q380</f>
        <v>2.4702827239477676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0.29629561427096651</v>
      </c>
      <c r="L438" s="1">
        <f t="shared" si="465"/>
        <v>0.32886634112502117</v>
      </c>
      <c r="M438" s="1">
        <f t="shared" si="465"/>
        <v>0.33167962396475625</v>
      </c>
      <c r="N438" s="1">
        <f t="shared" si="465"/>
        <v>0.33168261026696766</v>
      </c>
      <c r="O438" s="1">
        <f t="shared" si="465"/>
        <v>1.4257052405646249</v>
      </c>
      <c r="P438" s="1">
        <f>+P439</f>
        <v>1.4257067390555092</v>
      </c>
      <c r="Q438" s="1">
        <f>+Q439</f>
        <v>1.4259378082604972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0.29629561427096651</v>
      </c>
      <c r="L439" s="1">
        <f>'[1]Electricity and CHPs_IN'!H$30-L398</f>
        <v>0.32886634112502117</v>
      </c>
      <c r="M439" s="1">
        <f>'[1]Electricity and CHPs_IN'!I$30-M398</f>
        <v>0.33167962396475625</v>
      </c>
      <c r="N439" s="1">
        <f>'[1]Electricity and CHPs_IN'!J$30-N398</f>
        <v>0.33168261026696766</v>
      </c>
      <c r="O439" s="1">
        <f>'[1]Electricity and CHPs_IN'!K$30-O398</f>
        <v>1.4257052405646249</v>
      </c>
      <c r="P439" s="1">
        <f>'[1]Electricity and CHPs_IN'!L$30-P398</f>
        <v>1.4257067390555092</v>
      </c>
      <c r="Q439" s="1">
        <f>'[1]Electricity and CHPs_IN'!M$30-Q398</f>
        <v>1.4259378082604972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8.720424641063234</v>
      </c>
      <c r="G440" s="1">
        <f t="shared" ref="G440:K440" si="466">SUM(G441,G447,G449,G455,G457,G459,G461)</f>
        <v>12.161862732101767</v>
      </c>
      <c r="H440" s="1">
        <f t="shared" si="466"/>
        <v>11.7745959156846</v>
      </c>
      <c r="I440" s="1">
        <f t="shared" si="466"/>
        <v>10.203318560450143</v>
      </c>
      <c r="J440" s="1">
        <f t="shared" si="466"/>
        <v>10.564864905070705</v>
      </c>
      <c r="K440" s="1">
        <f t="shared" si="466"/>
        <v>8.4761347114104701</v>
      </c>
      <c r="L440" s="1">
        <f t="shared" ref="L440:O440" si="467">SUM(L441,L447,L449,L455,L457,L459,L461)</f>
        <v>7.5446001677189081</v>
      </c>
      <c r="M440" s="1">
        <f t="shared" si="467"/>
        <v>6.8467063757136053</v>
      </c>
      <c r="N440" s="1">
        <f t="shared" si="467"/>
        <v>6.3307976653743072</v>
      </c>
      <c r="O440" s="1">
        <f t="shared" si="467"/>
        <v>18.797591681824997</v>
      </c>
      <c r="P440" s="1">
        <f>SUM(P441,P447,P449,P455,P457,P459,P461)</f>
        <v>23.983729214313506</v>
      </c>
      <c r="Q440" s="1">
        <f>SUM(Q441,Q447,Q449,Q455,Q457,Q459,Q461)</f>
        <v>28.218000624899897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4.3959767895772286</v>
      </c>
      <c r="G441" s="1">
        <f t="shared" ref="G441:O441" si="468">+G442</f>
        <v>4.4905679656666617</v>
      </c>
      <c r="H441" s="1">
        <f t="shared" si="468"/>
        <v>4.5629319408891753</v>
      </c>
      <c r="I441" s="1">
        <f t="shared" si="468"/>
        <v>2.3678996219866879</v>
      </c>
      <c r="J441" s="1">
        <f t="shared" si="468"/>
        <v>2.3679011245504373</v>
      </c>
      <c r="K441" s="1">
        <f t="shared" si="468"/>
        <v>2.3679011868050224</v>
      </c>
      <c r="L441" s="1">
        <f t="shared" si="468"/>
        <v>2.3678963102092783</v>
      </c>
      <c r="M441" s="1">
        <f t="shared" si="468"/>
        <v>2.3678973980212445</v>
      </c>
      <c r="N441" s="1">
        <f t="shared" si="468"/>
        <v>2.3678946277248403</v>
      </c>
      <c r="O441" s="1">
        <f t="shared" si="468"/>
        <v>15.156550026661616</v>
      </c>
      <c r="P441" s="1">
        <f>+P442</f>
        <v>20.602615431946269</v>
      </c>
      <c r="Q441" s="1">
        <f>+Q442</f>
        <v>25.008944530517425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4.3959767895772286</v>
      </c>
      <c r="G442" s="1">
        <f t="shared" ref="G442:K442" si="469">SUM(G444:G446)</f>
        <v>4.4905679656666617</v>
      </c>
      <c r="H442" s="1">
        <f t="shared" si="469"/>
        <v>4.5629319408891753</v>
      </c>
      <c r="I442" s="1">
        <f t="shared" si="469"/>
        <v>2.3678996219866879</v>
      </c>
      <c r="J442" s="1">
        <f t="shared" si="469"/>
        <v>2.3679011245504373</v>
      </c>
      <c r="K442" s="1">
        <f t="shared" si="469"/>
        <v>2.3679011868050224</v>
      </c>
      <c r="L442" s="1">
        <f t="shared" ref="L442:O442" si="470">SUM(L444:L446)</f>
        <v>2.3678963102092783</v>
      </c>
      <c r="M442" s="1">
        <f t="shared" si="470"/>
        <v>2.3678973980212445</v>
      </c>
      <c r="N442" s="1">
        <f t="shared" si="470"/>
        <v>2.3678946277248403</v>
      </c>
      <c r="O442" s="1">
        <f t="shared" si="470"/>
        <v>15.156550026661616</v>
      </c>
      <c r="P442" s="1">
        <f>SUM(P444:P446)</f>
        <v>20.602615431946269</v>
      </c>
      <c r="Q442" s="1">
        <f>SUM(Q444:Q446)</f>
        <v>25.008944530517425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2.0280753937833333</v>
      </c>
      <c r="G443" s="1">
        <f t="shared" ref="G443:O443" si="471">G444</f>
        <v>2.1226688554790281</v>
      </c>
      <c r="H443" s="1">
        <f t="shared" si="471"/>
        <v>2.195032428933962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2.0280753937833333</v>
      </c>
      <c r="G444" s="1">
        <f>'[1]Electricity and CHPs_IN'!C$90</f>
        <v>2.1226688554790281</v>
      </c>
      <c r="H444" s="1">
        <f>'[1]Electricity and CHPs_IN'!D$90</f>
        <v>2.195032428933962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1.1839506978969476</v>
      </c>
      <c r="G445" s="1">
        <f t="shared" ref="G445:O445" si="472">G446</f>
        <v>1.1839495550938168</v>
      </c>
      <c r="H445" s="1">
        <f t="shared" si="472"/>
        <v>1.1839497559776067</v>
      </c>
      <c r="I445" s="1">
        <f t="shared" si="472"/>
        <v>1.183949810993344</v>
      </c>
      <c r="J445" s="1">
        <f t="shared" si="472"/>
        <v>1.1839505622752187</v>
      </c>
      <c r="K445" s="1">
        <f t="shared" si="472"/>
        <v>1.1839505934025112</v>
      </c>
      <c r="L445" s="1">
        <f t="shared" si="472"/>
        <v>1.1839481551046391</v>
      </c>
      <c r="M445" s="1">
        <f t="shared" si="472"/>
        <v>1.1839486990106223</v>
      </c>
      <c r="N445" s="1">
        <f t="shared" si="472"/>
        <v>1.1839473138624201</v>
      </c>
      <c r="O445" s="1">
        <f t="shared" si="472"/>
        <v>7.5782750133308081</v>
      </c>
      <c r="P445" s="1">
        <f>P446</f>
        <v>10.301307715973135</v>
      </c>
      <c r="Q445" s="1">
        <f>Q446</f>
        <v>12.504472265258713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1.1839506978969476</v>
      </c>
      <c r="G446" s="1">
        <f>'[1]Electricity and CHPs_IN'!C$91</f>
        <v>1.1839495550938168</v>
      </c>
      <c r="H446" s="1">
        <f>'[1]Electricity and CHPs_IN'!D$91</f>
        <v>1.1839497559776067</v>
      </c>
      <c r="I446" s="1">
        <f>'[1]Electricity and CHPs_IN'!E$91</f>
        <v>1.183949810993344</v>
      </c>
      <c r="J446" s="1">
        <f>'[1]Electricity and CHPs_IN'!F$91</f>
        <v>1.1839505622752187</v>
      </c>
      <c r="K446" s="1">
        <f>'[1]Electricity and CHPs_IN'!G$91</f>
        <v>1.1839505934025112</v>
      </c>
      <c r="L446" s="1">
        <f>'[1]Electricity and CHPs_IN'!H$91</f>
        <v>1.1839481551046391</v>
      </c>
      <c r="M446" s="1">
        <f>'[1]Electricity and CHPs_IN'!I$91</f>
        <v>1.1839486990106223</v>
      </c>
      <c r="N446" s="1">
        <f>'[1]Electricity and CHPs_IN'!J$91</f>
        <v>1.1839473138624201</v>
      </c>
      <c r="O446" s="1">
        <f>'[1]Electricity and CHPs_IN'!K$91</f>
        <v>7.5782750133308081</v>
      </c>
      <c r="P446" s="1">
        <f>'[1]Electricity and CHPs_IN'!L$91</f>
        <v>10.301307715973135</v>
      </c>
      <c r="Q446" s="1">
        <f>'[1]Electricity and CHPs_IN'!M$91</f>
        <v>12.504472265258713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1.4500049168130473</v>
      </c>
      <c r="G447" s="1">
        <f t="shared" ref="G447:O447" si="473">G448</f>
        <v>3.8018942249479122</v>
      </c>
      <c r="H447" s="1">
        <f t="shared" si="473"/>
        <v>3.8017110115869905</v>
      </c>
      <c r="I447" s="1">
        <f t="shared" si="473"/>
        <v>1.1502592363557156</v>
      </c>
      <c r="J447" s="1">
        <f t="shared" si="473"/>
        <v>0.85634476411890659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1.4500049168130473</v>
      </c>
      <c r="G448" s="1">
        <f>'[1]Electricity and CHPs_IN'!C$92</f>
        <v>3.8018942249479122</v>
      </c>
      <c r="H448" s="1">
        <f>'[1]Electricity and CHPs_IN'!D$92</f>
        <v>3.8017110115869905</v>
      </c>
      <c r="I448" s="1">
        <f>'[1]Electricity and CHPs_IN'!E$92</f>
        <v>1.1502592363557156</v>
      </c>
      <c r="J448" s="1">
        <f>'[1]Electricity and CHPs_IN'!F$92</f>
        <v>0.85634476411890659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0.21541849284897965</v>
      </c>
      <c r="G449" s="1">
        <f t="shared" ref="G449:O449" si="474">G450</f>
        <v>0.21751794547464934</v>
      </c>
      <c r="H449" s="1">
        <f t="shared" si="474"/>
        <v>6.2388939068087061E-2</v>
      </c>
      <c r="I449" s="1">
        <f t="shared" si="474"/>
        <v>6.266072001335285E-2</v>
      </c>
      <c r="J449" s="1">
        <f t="shared" si="474"/>
        <v>3.8880086343324338E-4</v>
      </c>
      <c r="K449" s="1">
        <f t="shared" si="474"/>
        <v>4.8150232824452681E-5</v>
      </c>
      <c r="L449" s="1">
        <f t="shared" si="474"/>
        <v>1.0272272247539485E-4</v>
      </c>
      <c r="M449" s="1">
        <f t="shared" si="474"/>
        <v>3.4798936245706851E-5</v>
      </c>
      <c r="N449" s="1">
        <f t="shared" si="474"/>
        <v>0</v>
      </c>
      <c r="O449" s="1">
        <f t="shared" si="474"/>
        <v>0</v>
      </c>
      <c r="P449" s="1">
        <f>P450</f>
        <v>0</v>
      </c>
      <c r="Q449" s="1">
        <f>Q450</f>
        <v>0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0.21541849284897965</v>
      </c>
      <c r="G450" s="1">
        <f>'[1]Electricity and CHPs_IN'!C$93</f>
        <v>0.21751794547464934</v>
      </c>
      <c r="H450" s="1">
        <f>'[1]Electricity and CHPs_IN'!D$93</f>
        <v>6.2388939068087061E-2</v>
      </c>
      <c r="I450" s="1">
        <f>'[1]Electricity and CHPs_IN'!E$93</f>
        <v>6.266072001335285E-2</v>
      </c>
      <c r="J450" s="1">
        <f>'[1]Electricity and CHPs_IN'!F$93</f>
        <v>3.8880086343324338E-4</v>
      </c>
      <c r="K450" s="1">
        <f>'[1]Electricity and CHPs_IN'!G$93</f>
        <v>4.8150232824452681E-5</v>
      </c>
      <c r="L450" s="1">
        <f>'[1]Electricity and CHPs_IN'!H$93</f>
        <v>1.0272272247539485E-4</v>
      </c>
      <c r="M450" s="1">
        <f>'[1]Electricity and CHPs_IN'!I$93</f>
        <v>3.4798936245706851E-5</v>
      </c>
      <c r="N450" s="1">
        <f>'[1]Electricity and CHPs_IN'!J$93</f>
        <v>0</v>
      </c>
      <c r="O450" s="1">
        <f>'[1]Electricity and CHPs_IN'!K$93</f>
        <v>0</v>
      </c>
      <c r="P450" s="1">
        <f>'[1]Electricity and CHPs_IN'!L$93</f>
        <v>0</v>
      </c>
      <c r="Q450" s="1">
        <f>'[1]Electricity and CHPs_IN'!M$93</f>
        <v>0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0.21541849284897965</v>
      </c>
      <c r="G451" s="1">
        <f t="shared" ref="G451:O451" si="475">G452</f>
        <v>0.21751794547464934</v>
      </c>
      <c r="H451" s="1">
        <f t="shared" si="475"/>
        <v>6.2388939068087061E-2</v>
      </c>
      <c r="I451" s="1">
        <f t="shared" si="475"/>
        <v>6.266072001335285E-2</v>
      </c>
      <c r="J451" s="1">
        <f t="shared" si="475"/>
        <v>3.8880086343324338E-4</v>
      </c>
      <c r="K451" s="1">
        <f t="shared" si="475"/>
        <v>4.8150232824452681E-5</v>
      </c>
      <c r="L451" s="1">
        <f t="shared" si="475"/>
        <v>1.0272272247539485E-4</v>
      </c>
      <c r="M451" s="1">
        <f t="shared" si="475"/>
        <v>3.4798936245706851E-5</v>
      </c>
      <c r="N451" s="1">
        <f t="shared" si="475"/>
        <v>0</v>
      </c>
      <c r="O451" s="1">
        <f t="shared" si="475"/>
        <v>0</v>
      </c>
      <c r="P451" s="1">
        <f>P452</f>
        <v>0</v>
      </c>
      <c r="Q451" s="1">
        <f>Q452</f>
        <v>0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0.21541849284897965</v>
      </c>
      <c r="G452" s="1">
        <f t="shared" ref="G452:K452" si="476">G450</f>
        <v>0.21751794547464934</v>
      </c>
      <c r="H452" s="1">
        <f t="shared" si="476"/>
        <v>6.2388939068087061E-2</v>
      </c>
      <c r="I452" s="1">
        <f t="shared" si="476"/>
        <v>6.266072001335285E-2</v>
      </c>
      <c r="J452" s="1">
        <f t="shared" si="476"/>
        <v>3.8880086343324338E-4</v>
      </c>
      <c r="K452" s="1">
        <f t="shared" si="476"/>
        <v>4.8150232824452681E-5</v>
      </c>
      <c r="L452" s="1">
        <f t="shared" ref="L452:O452" si="477">L450</f>
        <v>1.0272272247539485E-4</v>
      </c>
      <c r="M452" s="1">
        <f t="shared" si="477"/>
        <v>3.4798936245706851E-5</v>
      </c>
      <c r="N452" s="1">
        <f t="shared" si="477"/>
        <v>0</v>
      </c>
      <c r="O452" s="1">
        <f t="shared" si="477"/>
        <v>0</v>
      </c>
      <c r="P452" s="1">
        <f>P450</f>
        <v>0</v>
      </c>
      <c r="Q452" s="1">
        <f>Q450</f>
        <v>0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2.6590244418239783</v>
      </c>
      <c r="G455" s="1">
        <f t="shared" ref="G455:O455" si="479">G456</f>
        <v>2.3997693353661811</v>
      </c>
      <c r="H455" s="1">
        <f t="shared" si="479"/>
        <v>2.0575103245300892</v>
      </c>
      <c r="I455" s="1">
        <f t="shared" si="479"/>
        <v>5.152475711895665</v>
      </c>
      <c r="J455" s="1">
        <f t="shared" si="479"/>
        <v>5.7951930492119557</v>
      </c>
      <c r="K455" s="1">
        <f t="shared" si="479"/>
        <v>4.4842100391494695</v>
      </c>
      <c r="L455" s="1">
        <f t="shared" si="479"/>
        <v>3.4697957489100211</v>
      </c>
      <c r="M455" s="1">
        <f t="shared" si="479"/>
        <v>2.6848650288359668</v>
      </c>
      <c r="N455" s="1">
        <f t="shared" si="479"/>
        <v>2.077494255911684</v>
      </c>
      <c r="O455" s="1">
        <f t="shared" si="479"/>
        <v>1.6075270165948232</v>
      </c>
      <c r="P455" s="1">
        <f>P456</f>
        <v>1.2438736066776872</v>
      </c>
      <c r="Q455" s="1">
        <f>Q456</f>
        <v>0.96249754235157459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2.6590244418239783</v>
      </c>
      <c r="G456" s="1">
        <f>'[1]Electricity and CHPs_IN'!C$94</f>
        <v>2.3997693353661811</v>
      </c>
      <c r="H456" s="1">
        <f>'[1]Electricity and CHPs_IN'!D$94</f>
        <v>2.0575103245300892</v>
      </c>
      <c r="I456" s="1">
        <f>'[1]Electricity and CHPs_IN'!E$94</f>
        <v>5.152475711895665</v>
      </c>
      <c r="J456" s="1">
        <f>'[1]Electricity and CHPs_IN'!F$94</f>
        <v>5.7951930492119557</v>
      </c>
      <c r="K456" s="1">
        <f>'[1]Electricity and CHPs_IN'!G$94</f>
        <v>4.4842100391494695</v>
      </c>
      <c r="L456" s="1">
        <f>'[1]Electricity and CHPs_IN'!H$94</f>
        <v>3.4697957489100211</v>
      </c>
      <c r="M456" s="1">
        <f>'[1]Electricity and CHPs_IN'!I$94</f>
        <v>2.6848650288359668</v>
      </c>
      <c r="N456" s="1">
        <f>'[1]Electricity and CHPs_IN'!J$94</f>
        <v>2.077494255911684</v>
      </c>
      <c r="O456" s="1">
        <f>'[1]Electricity and CHPs_IN'!K$94</f>
        <v>1.6075270165948232</v>
      </c>
      <c r="P456" s="1">
        <f>'[1]Electricity and CHPs_IN'!L$94</f>
        <v>1.2438736066776872</v>
      </c>
      <c r="Q456" s="1">
        <f>'[1]Electricity and CHPs_IN'!M$94</f>
        <v>0.96249754235157459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3.471322355691425E-5</v>
      </c>
      <c r="J457" s="1">
        <f t="shared" si="480"/>
        <v>5.4761544872367446E-5</v>
      </c>
      <c r="K457" s="1">
        <f t="shared" si="480"/>
        <v>5.496416217750722E-5</v>
      </c>
      <c r="L457" s="1">
        <f t="shared" si="480"/>
        <v>5.5213293966987744E-5</v>
      </c>
      <c r="M457" s="1">
        <f t="shared" si="480"/>
        <v>5.6206077623375796E-5</v>
      </c>
      <c r="N457" s="1">
        <f t="shared" si="480"/>
        <v>5.6785161656482802E-5</v>
      </c>
      <c r="O457" s="1">
        <f t="shared" si="480"/>
        <v>6.5990747793979974E-5</v>
      </c>
      <c r="P457" s="1">
        <f>P458</f>
        <v>6.831182753489066E-5</v>
      </c>
      <c r="Q457" s="1">
        <f>Q458</f>
        <v>1.2840563594182383E-4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3.471322355691425E-5</v>
      </c>
      <c r="J458" s="1">
        <f>'[1]Electricity and CHPs_IN'!F$95</f>
        <v>5.4761544872367446E-5</v>
      </c>
      <c r="K458" s="1">
        <f>'[1]Electricity and CHPs_IN'!G$95</f>
        <v>5.496416217750722E-5</v>
      </c>
      <c r="L458" s="1">
        <f>'[1]Electricity and CHPs_IN'!H$95</f>
        <v>5.5213293966987744E-5</v>
      </c>
      <c r="M458" s="1">
        <f>'[1]Electricity and CHPs_IN'!I$95</f>
        <v>5.6206077623375796E-5</v>
      </c>
      <c r="N458" s="1">
        <f>'[1]Electricity and CHPs_IN'!J$95</f>
        <v>5.6785161656482802E-5</v>
      </c>
      <c r="O458" s="1">
        <f>'[1]Electricity and CHPs_IN'!K$95</f>
        <v>6.5990747793979974E-5</v>
      </c>
      <c r="P458" s="1">
        <f>'[1]Electricity and CHPs_IN'!L$95</f>
        <v>6.831182753489066E-5</v>
      </c>
      <c r="Q458" s="1">
        <f>'[1]Electricity and CHPs_IN'!M$95</f>
        <v>1.2840563594182383E-4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1.2833393785846418E-4</v>
      </c>
      <c r="L459" s="1">
        <f t="shared" si="481"/>
        <v>1.2850700397837951E-4</v>
      </c>
      <c r="M459" s="1">
        <f t="shared" si="481"/>
        <v>1.2915937798095429E-4</v>
      </c>
      <c r="N459" s="1">
        <f t="shared" si="481"/>
        <v>1.2989414636187786E-4</v>
      </c>
      <c r="O459" s="1">
        <f t="shared" si="481"/>
        <v>1.4832462410722223E-4</v>
      </c>
      <c r="P459" s="1">
        <f>P460</f>
        <v>1.514288043069876E-4</v>
      </c>
      <c r="Q459" s="1">
        <f>Q460</f>
        <v>2.8786350061810553E-4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1.2833393785846418E-4</v>
      </c>
      <c r="L460" s="1">
        <f>'[1]Electricity and CHPs_IN'!H$96</f>
        <v>1.2850700397837951E-4</v>
      </c>
      <c r="M460" s="1">
        <f>'[1]Electricity and CHPs_IN'!I$96</f>
        <v>1.2915937798095429E-4</v>
      </c>
      <c r="N460" s="1">
        <f>'[1]Electricity and CHPs_IN'!J$96</f>
        <v>1.2989414636187786E-4</v>
      </c>
      <c r="O460" s="1">
        <f>'[1]Electricity and CHPs_IN'!K$96</f>
        <v>1.4832462410722223E-4</v>
      </c>
      <c r="P460" s="1">
        <f>'[1]Electricity and CHPs_IN'!L$96</f>
        <v>1.514288043069876E-4</v>
      </c>
      <c r="Q460" s="1">
        <f>'[1]Electricity and CHPs_IN'!M$96</f>
        <v>2.8786350061810553E-4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1.2521132606463639</v>
      </c>
      <c r="H461" s="1">
        <f>H462</f>
        <v>1.2900536996102578</v>
      </c>
      <c r="I461" s="1">
        <f t="shared" ref="I461" si="483">I462</f>
        <v>1.4699885569751647</v>
      </c>
      <c r="J461" s="1">
        <f t="shared" ref="J461" si="484">J462</f>
        <v>1.5449824047810978</v>
      </c>
      <c r="K461" s="1">
        <f t="shared" ref="K461:O461" si="485">K462</f>
        <v>1.6237920371231185</v>
      </c>
      <c r="L461" s="1">
        <f t="shared" si="485"/>
        <v>1.7066216655791879</v>
      </c>
      <c r="M461" s="1">
        <f t="shared" si="485"/>
        <v>1.7937237844645437</v>
      </c>
      <c r="N461" s="1">
        <f t="shared" si="485"/>
        <v>1.8852221024297646</v>
      </c>
      <c r="O461" s="1">
        <f t="shared" si="485"/>
        <v>2.0333003231966607</v>
      </c>
      <c r="P461" s="1">
        <f>P462</f>
        <v>2.1370204350577069</v>
      </c>
      <c r="Q461" s="1">
        <f>Q462</f>
        <v>2.2461422828943394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1.2521132606463639</v>
      </c>
      <c r="H462" s="1">
        <f>'[1]Electricity and CHPs_IN'!D$97</f>
        <v>1.2900536996102578</v>
      </c>
      <c r="I462" s="1">
        <f>'[1]Electricity and CHPs_IN'!E$97</f>
        <v>1.4699885569751647</v>
      </c>
      <c r="J462" s="1">
        <f>'[1]Electricity and CHPs_IN'!F$97</f>
        <v>1.5449824047810978</v>
      </c>
      <c r="K462" s="1">
        <f>'[1]Electricity and CHPs_IN'!G$97</f>
        <v>1.6237920371231185</v>
      </c>
      <c r="L462" s="1">
        <f>'[1]Electricity and CHPs_IN'!H$97</f>
        <v>1.7066216655791879</v>
      </c>
      <c r="M462" s="1">
        <f>'[1]Electricity and CHPs_IN'!I$97</f>
        <v>1.7937237844645437</v>
      </c>
      <c r="N462" s="1">
        <f>'[1]Electricity and CHPs_IN'!J$97</f>
        <v>1.8852221024297646</v>
      </c>
      <c r="O462" s="1">
        <f>'[1]Electricity and CHPs_IN'!K$97</f>
        <v>2.0333003231966607</v>
      </c>
      <c r="P462" s="1">
        <f>'[1]Electricity and CHPs_IN'!L$97</f>
        <v>2.1370204350577069</v>
      </c>
      <c r="Q462" s="1">
        <f>'[1]Electricity and CHPs_IN'!M$97</f>
        <v>2.2461422828943394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7.8840719600318385</v>
      </c>
      <c r="G463" s="1">
        <f t="shared" ref="G463:K463" si="486">SUM(G464,G470,G503,G512,G518)</f>
        <v>8.3839548490305624</v>
      </c>
      <c r="H463" s="1">
        <f t="shared" si="486"/>
        <v>11.587134534860414</v>
      </c>
      <c r="I463" s="1">
        <f t="shared" si="486"/>
        <v>13.383227404578458</v>
      </c>
      <c r="J463" s="1">
        <f t="shared" si="486"/>
        <v>14.03784153373079</v>
      </c>
      <c r="K463" s="1">
        <f t="shared" si="486"/>
        <v>17.362007616221085</v>
      </c>
      <c r="L463" s="1">
        <f t="shared" ref="L463:O463" si="487">SUM(L464,L470,L503,L512,L518)</f>
        <v>25.681781584298069</v>
      </c>
      <c r="M463" s="1">
        <f t="shared" si="487"/>
        <v>25.599885767280796</v>
      </c>
      <c r="N463" s="1">
        <f t="shared" si="487"/>
        <v>27.088326056487034</v>
      </c>
      <c r="O463" s="1">
        <f t="shared" si="487"/>
        <v>27.676607978298378</v>
      </c>
      <c r="P463" s="1">
        <f>SUM(P464,P470,P503,P512,P518)</f>
        <v>29.423423915974009</v>
      </c>
      <c r="Q463" s="1">
        <f>SUM(Q464,Q470,Q503,Q512,Q518)</f>
        <v>29.725013108438034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0.27175130778690537</v>
      </c>
      <c r="G464" s="1">
        <f t="shared" ref="G464:O464" si="488">+G465</f>
        <v>0.64215822992319527</v>
      </c>
      <c r="H464" s="1">
        <f t="shared" si="488"/>
        <v>3.0367082510660677E-2</v>
      </c>
      <c r="I464" s="1">
        <f t="shared" si="488"/>
        <v>0.5753933097043582</v>
      </c>
      <c r="J464" s="1">
        <f t="shared" si="488"/>
        <v>0.54141240711507232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5.1777439421313558E-3</v>
      </c>
      <c r="O464" s="1">
        <f t="shared" si="488"/>
        <v>5.1752032604103016E-3</v>
      </c>
      <c r="P464" s="1">
        <f>+P465</f>
        <v>0.44589804369254643</v>
      </c>
      <c r="Q464" s="1">
        <f>+Q465</f>
        <v>0.44587100087878462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0.27175130778690537</v>
      </c>
      <c r="G465" s="1">
        <f>'[1]Electricity and CHPs_IN'!C$41-G301</f>
        <v>0.64215822992319527</v>
      </c>
      <c r="H465" s="1">
        <f>'[1]Electricity and CHPs_IN'!D$41-H301</f>
        <v>3.0367082510660677E-2</v>
      </c>
      <c r="I465" s="1">
        <f>'[1]Electricity and CHPs_IN'!E$41-I301</f>
        <v>0.5753933097043582</v>
      </c>
      <c r="J465" s="1">
        <f>'[1]Electricity and CHPs_IN'!F$41-J301</f>
        <v>0.54141240711507232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5.1777439421313558E-3</v>
      </c>
      <c r="O465" s="1">
        <f>'[1]Electricity and CHPs_IN'!K$41-O301</f>
        <v>5.1752032604103016E-3</v>
      </c>
      <c r="P465" s="1">
        <f>'[1]Electricity and CHPs_IN'!L$41-P301</f>
        <v>0.44589804369254643</v>
      </c>
      <c r="Q465" s="1">
        <f>'[1]Electricity and CHPs_IN'!M$41-Q301</f>
        <v>0.44587100087878462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0.27175130778690537</v>
      </c>
      <c r="G466" s="1">
        <f t="shared" ref="G466:O466" si="489">G467</f>
        <v>0.64215822992319527</v>
      </c>
      <c r="H466" s="1">
        <f t="shared" si="489"/>
        <v>3.0367082510660677E-2</v>
      </c>
      <c r="I466" s="1">
        <f t="shared" si="489"/>
        <v>0.5753933097043582</v>
      </c>
      <c r="J466" s="1">
        <f t="shared" si="489"/>
        <v>0.54141240711507232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5.1777439421313558E-3</v>
      </c>
      <c r="O466" s="1">
        <f t="shared" si="489"/>
        <v>5.1752032604103016E-3</v>
      </c>
      <c r="P466" s="1">
        <f>P467</f>
        <v>0.44589804369254643</v>
      </c>
      <c r="Q466" s="1">
        <f>Q467</f>
        <v>0.44587100087878462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0.27175130778690537</v>
      </c>
      <c r="G467" s="1">
        <f t="shared" ref="G467:K467" si="490">G465-G469</f>
        <v>0.64215822992319527</v>
      </c>
      <c r="H467" s="1">
        <f t="shared" si="490"/>
        <v>3.0367082510660677E-2</v>
      </c>
      <c r="I467" s="1">
        <f t="shared" si="490"/>
        <v>0.5753933097043582</v>
      </c>
      <c r="J467" s="1">
        <f t="shared" si="490"/>
        <v>0.54141240711507232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5.1777439421313558E-3</v>
      </c>
      <c r="O467" s="1">
        <f t="shared" si="491"/>
        <v>5.1752032604103016E-3</v>
      </c>
      <c r="P467" s="1">
        <f>P465-P469</f>
        <v>0.44589804369254643</v>
      </c>
      <c r="Q467" s="1">
        <f>Q465-Q469</f>
        <v>0.44587100087878462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3.6029934604277432</v>
      </c>
      <c r="G470" s="1">
        <f t="shared" ref="G470:K470" si="495">SUM(G471:G480)</f>
        <v>3.3539720335921093</v>
      </c>
      <c r="H470" s="1">
        <f t="shared" si="495"/>
        <v>3.3618594803245561</v>
      </c>
      <c r="I470" s="1">
        <f t="shared" si="495"/>
        <v>4.5644429882296018</v>
      </c>
      <c r="J470" s="1">
        <f t="shared" si="495"/>
        <v>4.4792298598448106</v>
      </c>
      <c r="K470" s="1">
        <f t="shared" si="495"/>
        <v>4.8930013095462641</v>
      </c>
      <c r="L470" s="1">
        <f t="shared" ref="L470:O470" si="496">SUM(L471:L480)</f>
        <v>4.5377575917018564</v>
      </c>
      <c r="M470" s="1">
        <f t="shared" si="496"/>
        <v>4.484766719529242</v>
      </c>
      <c r="N470" s="1">
        <f t="shared" si="496"/>
        <v>6.010637130508397</v>
      </c>
      <c r="O470" s="1">
        <f t="shared" si="496"/>
        <v>6.570784996553602</v>
      </c>
      <c r="P470" s="1">
        <f>SUM(P471:P480)</f>
        <v>7.89759685227963</v>
      </c>
      <c r="Q470" s="1">
        <f>SUM(Q471:Q480)</f>
        <v>8.1730198567712762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1.0229603871085375</v>
      </c>
      <c r="G471" s="1">
        <f>'[1]Electricity and CHPs_IN'!C$39-G316</f>
        <v>0.50794164448390922</v>
      </c>
      <c r="H471" s="1">
        <f>'[1]Electricity and CHPs_IN'!D$39-H316</f>
        <v>7.4815339255485142E-2</v>
      </c>
      <c r="I471" s="1">
        <f>'[1]Electricity and CHPs_IN'!E$39-I316</f>
        <v>0.3521367014568722</v>
      </c>
      <c r="J471" s="1">
        <f>'[1]Electricity and CHPs_IN'!F$39-J316</f>
        <v>0.33352120315705269</v>
      </c>
      <c r="K471" s="1">
        <f>'[1]Electricity and CHPs_IN'!G$39-K316</f>
        <v>0.98825768525196112</v>
      </c>
      <c r="L471" s="1">
        <f>'[1]Electricity and CHPs_IN'!H$39-L316</f>
        <v>1.0253140672540466</v>
      </c>
      <c r="M471" s="1">
        <f>'[1]Electricity and CHPs_IN'!I$39-M316</f>
        <v>1.0227571729758533</v>
      </c>
      <c r="N471" s="1">
        <f>'[1]Electricity and CHPs_IN'!J$39-N316</f>
        <v>0.9567499380413218</v>
      </c>
      <c r="O471" s="1">
        <f>'[1]Electricity and CHPs_IN'!K$39-O316</f>
        <v>0.86538162733979873</v>
      </c>
      <c r="P471" s="1">
        <f>'[1]Electricity and CHPs_IN'!L$39-P316</f>
        <v>1.0218372526083317</v>
      </c>
      <c r="Q471" s="1">
        <f>'[1]Electricity and CHPs_IN'!M$39-Q316</f>
        <v>1.0214341011882504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2.4928608438093045E-3</v>
      </c>
      <c r="L472" s="6">
        <f>'[1]Electricity and CHPs_IN'!H$40-L317</f>
        <v>0.39933264049842665</v>
      </c>
      <c r="M472" s="6">
        <f>'[1]Electricity and CHPs_IN'!I$40-M317</f>
        <v>0.39799994311957371</v>
      </c>
      <c r="N472" s="6">
        <f>'[1]Electricity and CHPs_IN'!J$40-N317</f>
        <v>0.37277961653146313</v>
      </c>
      <c r="O472" s="6">
        <f>'[1]Electricity and CHPs_IN'!K$40-O317</f>
        <v>0.337834099902319</v>
      </c>
      <c r="P472" s="6">
        <f>'[1]Electricity and CHPs_IN'!L$40-P317</f>
        <v>0.39949875857814476</v>
      </c>
      <c r="Q472" s="6">
        <f>'[1]Electricity and CHPs_IN'!M$40-Q317</f>
        <v>0.39910743440962065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3.9007374029134262E-2</v>
      </c>
      <c r="G474" s="1">
        <f>'[1]Electricity and CHPs_IN'!C$48-G319</f>
        <v>4.7319307917771999E-3</v>
      </c>
      <c r="H474" s="1">
        <f>'[1]Electricity and CHPs_IN'!D$48-H319</f>
        <v>1.4317717738596726E-2</v>
      </c>
      <c r="I474" s="1">
        <f>'[1]Electricity and CHPs_IN'!E$48-I319</f>
        <v>8.8092918114998659E-3</v>
      </c>
      <c r="J474" s="1">
        <f>'[1]Electricity and CHPs_IN'!F$48-J319</f>
        <v>8.9430694662836659E-3</v>
      </c>
      <c r="K474" s="1">
        <f>'[1]Electricity and CHPs_IN'!G$48-K319</f>
        <v>5.4524044823371053E-3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2.5561727895555405E-3</v>
      </c>
      <c r="O474" s="1">
        <f>'[1]Electricity and CHPs_IN'!K$48-O319</f>
        <v>4.7028205922984966E-3</v>
      </c>
      <c r="P474" s="1">
        <f>'[1]Electricity and CHPs_IN'!L$48-P319</f>
        <v>5.8682562973992949E-3</v>
      </c>
      <c r="Q474" s="1">
        <f>'[1]Electricity and CHPs_IN'!M$48-Q319</f>
        <v>7.3310865085010101E-3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6.9541074296552846E-2</v>
      </c>
      <c r="G476" s="1">
        <f>'[1]Electricity and CHPs_IN'!C$51-G321</f>
        <v>0.1024340848495737</v>
      </c>
      <c r="H476" s="1">
        <f>'[1]Electricity and CHPs_IN'!D$51-H321</f>
        <v>0.41193938163470167</v>
      </c>
      <c r="I476" s="1">
        <f>'[1]Electricity and CHPs_IN'!E$51-I321</f>
        <v>0.39936600801472422</v>
      </c>
      <c r="J476" s="1">
        <f>'[1]Electricity and CHPs_IN'!F$51-J321</f>
        <v>0.39799219455720886</v>
      </c>
      <c r="K476" s="1">
        <f>'[1]Electricity and CHPs_IN'!G$51-K321</f>
        <v>0.19230010433477368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1.8075457548263393E-3</v>
      </c>
      <c r="O476" s="1">
        <f>'[1]Electricity and CHPs_IN'!K$51-O321</f>
        <v>7.5903831754252846E-3</v>
      </c>
      <c r="P476" s="1">
        <f>'[1]Electricity and CHPs_IN'!L$51-P321</f>
        <v>4.7923835889352806E-3</v>
      </c>
      <c r="Q476" s="1">
        <f>'[1]Electricity and CHPs_IN'!M$51-Q321</f>
        <v>8.2107664306585431E-3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1.5806934613650623</v>
      </c>
      <c r="G478" s="1">
        <f>'[1]Electricity and CHPs_IN'!C$54-G323</f>
        <v>1.7910559109132074</v>
      </c>
      <c r="H478" s="1">
        <f>'[1]Electricity and CHPs_IN'!D$54-H323</f>
        <v>1.7420570107364413</v>
      </c>
      <c r="I478" s="1">
        <f>'[1]Electricity and CHPs_IN'!E$54-I323</f>
        <v>1.6525750015134035</v>
      </c>
      <c r="J478" s="1">
        <f>'[1]Electricity and CHPs_IN'!F$54-J323</f>
        <v>1.5349070453662916</v>
      </c>
      <c r="K478" s="1">
        <f>'[1]Electricity and CHPs_IN'!G$54-K323</f>
        <v>2.2578974721558041</v>
      </c>
      <c r="L478" s="1">
        <f>'[1]Electricity and CHPs_IN'!H$54-L323</f>
        <v>3.1131108839493837</v>
      </c>
      <c r="M478" s="1">
        <f>'[1]Electricity and CHPs_IN'!I$54-M323</f>
        <v>3.0640096034338145</v>
      </c>
      <c r="N478" s="1">
        <f>'[1]Electricity and CHPs_IN'!J$54-N323</f>
        <v>4.6753364572452298</v>
      </c>
      <c r="O478" s="1">
        <f>'[1]Electricity and CHPs_IN'!K$54-O323</f>
        <v>5.3534746981401327</v>
      </c>
      <c r="P478" s="1">
        <f>'[1]Electricity and CHPs_IN'!L$54-P323</f>
        <v>6.4642988758803073</v>
      </c>
      <c r="Q478" s="1">
        <f>'[1]Electricity and CHPs_IN'!M$54-Q323</f>
        <v>6.7343660257191846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0.89079116362845623</v>
      </c>
      <c r="G479" s="1">
        <f>'[1]Electricity and CHPs_IN'!C$55-G324</f>
        <v>0.94780846255364204</v>
      </c>
      <c r="H479" s="1">
        <f>'[1]Electricity and CHPs_IN'!D$55-H324</f>
        <v>1.1187300309593313</v>
      </c>
      <c r="I479" s="1">
        <f>'[1]Electricity and CHPs_IN'!E$55-I324</f>
        <v>2.1515559854331019</v>
      </c>
      <c r="J479" s="1">
        <f>'[1]Electricity and CHPs_IN'!F$55-J324</f>
        <v>2.2038663472979745</v>
      </c>
      <c r="K479" s="1">
        <f>'[1]Electricity and CHPs_IN'!G$55-K324</f>
        <v>1.4466007824775788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1.2855127187864179E-3</v>
      </c>
      <c r="O479" s="1">
        <f>'[1]Electricity and CHPs_IN'!K$55-O324</f>
        <v>1.572644055081638E-3</v>
      </c>
      <c r="P479" s="1">
        <f>'[1]Electricity and CHPs_IN'!L$55-P324</f>
        <v>1.1168250463310719E-3</v>
      </c>
      <c r="Q479" s="1">
        <f>'[1]Electricity and CHPs_IN'!M$55-Q324</f>
        <v>2.1718026976298016E-3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1.2188742721351201E-4</v>
      </c>
      <c r="O480" s="1">
        <f>'[1]Electricity and CHPs_IN'!K$58-O325</f>
        <v>2.2872334854594364E-4</v>
      </c>
      <c r="P480" s="1">
        <f>'[1]Electricity and CHPs_IN'!L$58-P325</f>
        <v>1.8450028018071553E-4</v>
      </c>
      <c r="Q480" s="1">
        <f>'[1]Electricity and CHPs_IN'!M$58-Q325</f>
        <v>3.9863981743232246E-4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1.9701609391633859</v>
      </c>
      <c r="G481" s="1">
        <f t="shared" ref="G481:K481" si="497">SUM(G482:G491)</f>
        <v>1.4938976060456741</v>
      </c>
      <c r="H481" s="1">
        <f t="shared" si="497"/>
        <v>1.4745194878306123</v>
      </c>
      <c r="I481" s="1">
        <f t="shared" si="497"/>
        <v>2.8711694011886184</v>
      </c>
      <c r="J481" s="1">
        <f t="shared" si="497"/>
        <v>2.8813584799141818</v>
      </c>
      <c r="K481" s="1">
        <f t="shared" si="497"/>
        <v>2.4343660020142819</v>
      </c>
      <c r="L481" s="1">
        <f t="shared" ref="L481:O481" si="498">SUM(L482:L491)</f>
        <v>1.0831765780348404</v>
      </c>
      <c r="M481" s="1">
        <f t="shared" si="498"/>
        <v>0.54928992054345815</v>
      </c>
      <c r="N481" s="1">
        <f t="shared" si="498"/>
        <v>1.5500075085506668E-2</v>
      </c>
      <c r="O481" s="1">
        <f t="shared" si="498"/>
        <v>6.5138425719335246E-3</v>
      </c>
      <c r="P481" s="1">
        <f>SUM(P482:P491)</f>
        <v>5.2967294772622705E-3</v>
      </c>
      <c r="Q481" s="1">
        <f>SUM(Q482:Q491)</f>
        <v>5.7517879563409747E-3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0.99658636103783649</v>
      </c>
      <c r="G482" s="1">
        <f t="shared" ref="G482:K482" si="500">G471-G493</f>
        <v>0.48551089575093676</v>
      </c>
      <c r="H482" s="1">
        <f t="shared" si="500"/>
        <v>6.8105017612995047E-2</v>
      </c>
      <c r="I482" s="1">
        <f t="shared" si="500"/>
        <v>0.34721495853204809</v>
      </c>
      <c r="J482" s="1">
        <f t="shared" si="500"/>
        <v>0.32638885322700589</v>
      </c>
      <c r="K482" s="1">
        <f t="shared" si="500"/>
        <v>0.91297385555369504</v>
      </c>
      <c r="L482" s="1">
        <f t="shared" ref="L482:O482" si="501">L471-L493</f>
        <v>0.77955901398972238</v>
      </c>
      <c r="M482" s="1">
        <f t="shared" si="501"/>
        <v>0.39541607774810184</v>
      </c>
      <c r="N482" s="1">
        <f t="shared" si="501"/>
        <v>1.110588511983146E-2</v>
      </c>
      <c r="O482" s="1">
        <f t="shared" si="501"/>
        <v>4.6306678687281222E-3</v>
      </c>
      <c r="P482" s="1">
        <f t="shared" ref="P482:Q488" si="502">P471-P493</f>
        <v>3.7761830310065747E-3</v>
      </c>
      <c r="Q482" s="1">
        <f t="shared" si="502"/>
        <v>4.0837289934536614E-3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2.3029588435238548E-3</v>
      </c>
      <c r="L483" s="1">
        <f t="shared" ref="L483:O483" si="504">L472-L494</f>
        <v>0.30361756404511792</v>
      </c>
      <c r="M483" s="1">
        <f t="shared" si="504"/>
        <v>0.15387384279535629</v>
      </c>
      <c r="N483" s="1">
        <f t="shared" si="504"/>
        <v>4.3271992310643381E-3</v>
      </c>
      <c r="O483" s="1">
        <f t="shared" si="504"/>
        <v>1.8077544772788223E-3</v>
      </c>
      <c r="P483" s="1">
        <f t="shared" si="502"/>
        <v>1.4763411973875984E-3</v>
      </c>
      <c r="Q483" s="1">
        <f t="shared" si="502"/>
        <v>1.595645376931687E-3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3.8001683571753118E-2</v>
      </c>
      <c r="G485" s="1">
        <f t="shared" ref="G485:K485" si="507">G474-G496</f>
        <v>4.5229683021589025E-3</v>
      </c>
      <c r="H485" s="1">
        <f t="shared" si="507"/>
        <v>1.3033536016392932E-2</v>
      </c>
      <c r="I485" s="1">
        <f t="shared" si="507"/>
        <v>8.6861661348334399E-3</v>
      </c>
      <c r="J485" s="1">
        <f t="shared" si="507"/>
        <v>8.7518219525469874E-3</v>
      </c>
      <c r="K485" s="1">
        <f t="shared" si="507"/>
        <v>5.037049361279103E-3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2.96718716338365E-5</v>
      </c>
      <c r="O485" s="1">
        <f t="shared" si="508"/>
        <v>2.5164851576631522E-5</v>
      </c>
      <c r="P485" s="1">
        <f t="shared" si="502"/>
        <v>2.1686046183258534E-5</v>
      </c>
      <c r="Q485" s="1">
        <f t="shared" si="502"/>
        <v>2.9309938343996186E-5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6.7748162147074617E-2</v>
      </c>
      <c r="G487" s="1">
        <f t="shared" ref="G487:K487" si="511">G476-G498</f>
        <v>9.791058644398952E-2</v>
      </c>
      <c r="H487" s="1">
        <f t="shared" si="511"/>
        <v>0.37499180142607941</v>
      </c>
      <c r="I487" s="1">
        <f t="shared" si="511"/>
        <v>0.39378415069559308</v>
      </c>
      <c r="J487" s="1">
        <f t="shared" si="511"/>
        <v>0.3894811326692707</v>
      </c>
      <c r="K487" s="1">
        <f t="shared" si="511"/>
        <v>0.17765100165462919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2.0981862348522446E-5</v>
      </c>
      <c r="O487" s="1">
        <f t="shared" si="512"/>
        <v>4.0616234931892779E-5</v>
      </c>
      <c r="P487" s="1">
        <f t="shared" si="502"/>
        <v>1.7710175999572329E-5</v>
      </c>
      <c r="Q487" s="1">
        <f t="shared" si="502"/>
        <v>3.2826929208990691E-5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0.86782473240672164</v>
      </c>
      <c r="G490" s="1">
        <f t="shared" ref="G490:K490" si="515">G479-G501</f>
        <v>0.9059531555485888</v>
      </c>
      <c r="H490" s="1">
        <f t="shared" si="515"/>
        <v>1.0183891327751449</v>
      </c>
      <c r="I490" s="1">
        <f t="shared" si="515"/>
        <v>2.1214841258261439</v>
      </c>
      <c r="J490" s="1">
        <f t="shared" si="515"/>
        <v>2.1567366720653585</v>
      </c>
      <c r="K490" s="1">
        <f t="shared" si="515"/>
        <v>1.336401136601155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1.4922140056943152E-5</v>
      </c>
      <c r="O490" s="1">
        <f t="shared" si="516"/>
        <v>8.4152379305753137E-6</v>
      </c>
      <c r="P490" s="1">
        <f>P479-P501</f>
        <v>4.1272088855573257E-6</v>
      </c>
      <c r="Q490" s="1">
        <f>Q479-Q501</f>
        <v>8.682942574615455E-6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1.4148605715682947E-6</v>
      </c>
      <c r="O491" s="1">
        <f t="shared" si="518"/>
        <v>1.2239014874806508E-6</v>
      </c>
      <c r="P491" s="1">
        <f>P480-P502</f>
        <v>6.818177997092883E-7</v>
      </c>
      <c r="Q491" s="1">
        <f>Q480-Q502</f>
        <v>1.593775828024203E-6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1.6328325212643573</v>
      </c>
      <c r="G492" s="1">
        <f t="shared" ref="G492:K492" si="519">SUM(G493:G502)</f>
        <v>1.8600744275464354</v>
      </c>
      <c r="H492" s="1">
        <f t="shared" si="519"/>
        <v>1.8873399924939438</v>
      </c>
      <c r="I492" s="1">
        <f t="shared" si="519"/>
        <v>1.6932735870409832</v>
      </c>
      <c r="J492" s="1">
        <f t="shared" si="519"/>
        <v>1.5978713799306292</v>
      </c>
      <c r="K492" s="1">
        <f t="shared" si="519"/>
        <v>2.4586353075319822</v>
      </c>
      <c r="L492" s="1">
        <f t="shared" ref="L492:O492" si="520">SUM(L493:L502)</f>
        <v>3.4545810136670165</v>
      </c>
      <c r="M492" s="1">
        <f t="shared" si="520"/>
        <v>3.9354767989857833</v>
      </c>
      <c r="N492" s="1">
        <f t="shared" si="520"/>
        <v>5.99513705542289</v>
      </c>
      <c r="O492" s="1">
        <f t="shared" si="520"/>
        <v>6.564271153981668</v>
      </c>
      <c r="P492" s="1">
        <f>SUM(P493:P502)</f>
        <v>7.8923001228023679</v>
      </c>
      <c r="Q492" s="1">
        <f>SUM(Q493:Q502)</f>
        <v>8.1672680688149359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2.6374026070701013E-2</v>
      </c>
      <c r="G493" s="1">
        <f t="shared" ref="G493:K493" si="522">IFERROR(G348/G316,0)*G471</f>
        <v>2.2430748732972475E-2</v>
      </c>
      <c r="H493" s="1">
        <f t="shared" si="522"/>
        <v>6.710321642490095E-3</v>
      </c>
      <c r="I493" s="1">
        <f t="shared" si="522"/>
        <v>4.9217429248240947E-3</v>
      </c>
      <c r="J493" s="1">
        <f t="shared" si="522"/>
        <v>7.1323499300468222E-3</v>
      </c>
      <c r="K493" s="1">
        <f t="shared" si="522"/>
        <v>7.5283829698266094E-2</v>
      </c>
      <c r="L493" s="1">
        <f t="shared" ref="L493:O493" si="523">IFERROR(L348/L316,0)*L471</f>
        <v>0.2457550532643242</v>
      </c>
      <c r="M493" s="1">
        <f t="shared" si="523"/>
        <v>0.6273410952277515</v>
      </c>
      <c r="N493" s="1">
        <f t="shared" si="523"/>
        <v>0.94564405292149034</v>
      </c>
      <c r="O493" s="1">
        <f t="shared" si="523"/>
        <v>0.86075095947107061</v>
      </c>
      <c r="P493" s="1">
        <f t="shared" ref="P493:Q499" si="524">IFERROR(P348/P316,0)*P471</f>
        <v>1.0180610695773251</v>
      </c>
      <c r="Q493" s="1">
        <f t="shared" si="524"/>
        <v>1.0173503721947967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1.8990200028544955E-4</v>
      </c>
      <c r="L494" s="1">
        <f t="shared" ref="L494:O494" si="526">IFERROR(L349/L317,0)*L472</f>
        <v>9.5715076453308748E-2</v>
      </c>
      <c r="M494" s="1">
        <f t="shared" si="526"/>
        <v>0.24412610032421742</v>
      </c>
      <c r="N494" s="1">
        <f t="shared" si="526"/>
        <v>0.36845241730039879</v>
      </c>
      <c r="O494" s="1">
        <f t="shared" si="526"/>
        <v>0.33602634542504017</v>
      </c>
      <c r="P494" s="1">
        <f t="shared" si="524"/>
        <v>0.39802241738075717</v>
      </c>
      <c r="Q494" s="1">
        <f t="shared" si="524"/>
        <v>0.39751178903268897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1.0056904573811447E-3</v>
      </c>
      <c r="G496" s="1">
        <f t="shared" ref="G496:K496" si="529">IFERROR(G351/G319,0)*G474</f>
        <v>2.089624896182976E-4</v>
      </c>
      <c r="H496" s="1">
        <f t="shared" si="529"/>
        <v>1.2841817222037945E-3</v>
      </c>
      <c r="I496" s="1">
        <f t="shared" si="529"/>
        <v>1.231256766664252E-4</v>
      </c>
      <c r="J496" s="1">
        <f t="shared" si="529"/>
        <v>1.9124751373667873E-4</v>
      </c>
      <c r="K496" s="1">
        <f t="shared" si="529"/>
        <v>4.1535512105800223E-4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2.526500917921704E-3</v>
      </c>
      <c r="O496" s="1">
        <f t="shared" si="530"/>
        <v>4.6776557407218651E-3</v>
      </c>
      <c r="P496" s="1">
        <f t="shared" si="524"/>
        <v>5.8465702512160364E-3</v>
      </c>
      <c r="Q496" s="1">
        <f t="shared" si="524"/>
        <v>7.3017765701570139E-3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1.7929121494782321E-3</v>
      </c>
      <c r="G498" s="1">
        <f t="shared" ref="G498:K498" si="533">IFERROR(G353/G321,0)*G476</f>
        <v>4.5234984055841799E-3</v>
      </c>
      <c r="H498" s="1">
        <f t="shared" si="533"/>
        <v>3.694758020862228E-2</v>
      </c>
      <c r="I498" s="1">
        <f t="shared" si="533"/>
        <v>5.5818573191311234E-3</v>
      </c>
      <c r="J498" s="1">
        <f t="shared" si="533"/>
        <v>8.511061887938166E-3</v>
      </c>
      <c r="K498" s="1">
        <f t="shared" si="533"/>
        <v>1.4649102680144497E-2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1.7865638924778168E-3</v>
      </c>
      <c r="O498" s="1">
        <f t="shared" si="534"/>
        <v>7.5497669404933918E-3</v>
      </c>
      <c r="P498" s="1">
        <f t="shared" si="524"/>
        <v>4.7746734129357083E-3</v>
      </c>
      <c r="Q498" s="1">
        <f t="shared" si="524"/>
        <v>8.1779395014495524E-3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1.5806934613650623</v>
      </c>
      <c r="G500" s="1">
        <f t="shared" ref="G500:K500" si="537">G478</f>
        <v>1.7910559109132074</v>
      </c>
      <c r="H500" s="1">
        <f t="shared" si="537"/>
        <v>1.7420570107364413</v>
      </c>
      <c r="I500" s="1">
        <f t="shared" si="537"/>
        <v>1.6525750015134035</v>
      </c>
      <c r="J500" s="1">
        <f t="shared" si="537"/>
        <v>1.5349070453662916</v>
      </c>
      <c r="K500" s="1">
        <f t="shared" si="537"/>
        <v>2.2578974721558041</v>
      </c>
      <c r="L500" s="1">
        <f t="shared" ref="L500:O500" si="538">L478</f>
        <v>3.1131108839493837</v>
      </c>
      <c r="M500" s="1">
        <f t="shared" si="538"/>
        <v>3.0640096034338145</v>
      </c>
      <c r="N500" s="1">
        <f t="shared" si="538"/>
        <v>4.6753364572452298</v>
      </c>
      <c r="O500" s="1">
        <f t="shared" si="538"/>
        <v>5.3534746981401327</v>
      </c>
      <c r="P500" s="1">
        <f>P478</f>
        <v>6.4642988758803073</v>
      </c>
      <c r="Q500" s="1">
        <f>Q478</f>
        <v>6.7343660257191846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2.296643122173456E-2</v>
      </c>
      <c r="G501" s="1">
        <f t="shared" ref="G501:K501" si="539">IFERROR(G356/G324,0)*G479</f>
        <v>4.1855307005053237E-2</v>
      </c>
      <c r="H501" s="1">
        <f t="shared" si="539"/>
        <v>0.10034089818418651</v>
      </c>
      <c r="I501" s="1">
        <f t="shared" si="539"/>
        <v>3.0071859606958018E-2</v>
      </c>
      <c r="J501" s="1">
        <f t="shared" si="539"/>
        <v>4.712967523261595E-2</v>
      </c>
      <c r="K501" s="1">
        <f t="shared" si="539"/>
        <v>0.11019964587642385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1.2705905787294748E-3</v>
      </c>
      <c r="O501" s="1">
        <f t="shared" si="540"/>
        <v>1.5642288171510627E-3</v>
      </c>
      <c r="P501" s="1">
        <f>IFERROR(P356/P324,0)*P479</f>
        <v>1.1126978374455146E-3</v>
      </c>
      <c r="Q501" s="1">
        <f>IFERROR(Q356/Q324,0)*Q479</f>
        <v>2.1631197550551861E-3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1.2047256664194372E-4</v>
      </c>
      <c r="O502" s="1">
        <f t="shared" si="542"/>
        <v>2.2749944705846299E-4</v>
      </c>
      <c r="P502" s="1">
        <f>IFERROR(P357/P325,0)*P480</f>
        <v>1.8381846238100624E-4</v>
      </c>
      <c r="Q502" s="1">
        <f>IFERROR(Q357/Q325,0)*Q480</f>
        <v>3.9704604160429826E-4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3.3175174679018311</v>
      </c>
      <c r="G503" s="1">
        <f t="shared" ref="G503:K503" si="543">SUM(G504:G505)</f>
        <v>3.304656735095421</v>
      </c>
      <c r="H503" s="1">
        <f t="shared" si="543"/>
        <v>4.7994755941050027</v>
      </c>
      <c r="I503" s="1">
        <f t="shared" si="543"/>
        <v>4.6781454220731762</v>
      </c>
      <c r="J503" s="1">
        <f t="shared" si="543"/>
        <v>4.5421166696965791</v>
      </c>
      <c r="K503" s="1">
        <f t="shared" si="543"/>
        <v>4.7330626285682484</v>
      </c>
      <c r="L503" s="1">
        <f t="shared" ref="L503:O503" si="544">SUM(L504:L505)</f>
        <v>10.680995848950745</v>
      </c>
      <c r="M503" s="1">
        <f t="shared" si="544"/>
        <v>10.630877113618038</v>
      </c>
      <c r="N503" s="1">
        <f t="shared" si="544"/>
        <v>10.630678131970152</v>
      </c>
      <c r="O503" s="1">
        <f t="shared" si="544"/>
        <v>10.630915086203613</v>
      </c>
      <c r="P503" s="1">
        <f>SUM(P504:P505)</f>
        <v>10.630735935455172</v>
      </c>
      <c r="Q503" s="1">
        <f>SUM(Q504:Q505)</f>
        <v>10.631156866397285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3.3175174679018311</v>
      </c>
      <c r="G504" s="6">
        <f>'[1]Electricity and CHPs_IN'!C$44-G363</f>
        <v>3.304656735095421</v>
      </c>
      <c r="H504" s="6">
        <f>'[1]Electricity and CHPs_IN'!D$44-H363</f>
        <v>4.7994755941050027</v>
      </c>
      <c r="I504" s="6">
        <f>'[1]Electricity and CHPs_IN'!E$44-I363</f>
        <v>4.6781454220731762</v>
      </c>
      <c r="J504" s="6">
        <f>'[1]Electricity and CHPs_IN'!F$44-J363</f>
        <v>4.5421166696965791</v>
      </c>
      <c r="K504" s="6">
        <f>'[1]Electricity and CHPs_IN'!G$44-K363</f>
        <v>2.7955330106979561</v>
      </c>
      <c r="L504" s="6">
        <f>'[1]Electricity and CHPs_IN'!H$44-L363</f>
        <v>1.1330262019488232E-3</v>
      </c>
      <c r="M504" s="6">
        <f>'[1]Electricity and CHPs_IN'!I$44-M363</f>
        <v>5.7623323668770329E-4</v>
      </c>
      <c r="N504" s="6">
        <f>'[1]Electricity and CHPs_IN'!J$44-N363</f>
        <v>5.8252088265705996E-4</v>
      </c>
      <c r="O504" s="6">
        <f>'[1]Electricity and CHPs_IN'!K$44-O363</f>
        <v>4.7008225106654855E-4</v>
      </c>
      <c r="P504" s="6">
        <f>'[1]Electricity and CHPs_IN'!L$44-P363</f>
        <v>7.0672946792151763E-4</v>
      </c>
      <c r="Q504" s="6">
        <f>'[1]Electricity and CHPs_IN'!M$44-Q363</f>
        <v>2.901677796886553E-4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1.9375296178702921</v>
      </c>
      <c r="L505" s="1">
        <f>'[1]Electricity and CHPs_IN'!H$45</f>
        <v>10.679862822748797</v>
      </c>
      <c r="M505" s="1">
        <f>'[1]Electricity and CHPs_IN'!I$45</f>
        <v>10.63030088038135</v>
      </c>
      <c r="N505" s="1">
        <f>'[1]Electricity and CHPs_IN'!J$45</f>
        <v>10.630095611087494</v>
      </c>
      <c r="O505" s="1">
        <f>'[1]Electricity and CHPs_IN'!K$45</f>
        <v>10.630445003952547</v>
      </c>
      <c r="P505" s="1">
        <f>'[1]Electricity and CHPs_IN'!L$45</f>
        <v>10.630029205987251</v>
      </c>
      <c r="Q505" s="1">
        <f>'[1]Electricity and CHPs_IN'!M$45</f>
        <v>10.630866698617597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3.3175174679018311</v>
      </c>
      <c r="G509" s="1">
        <f t="shared" ref="G509:K509" si="547">SUM(G510:G511)</f>
        <v>3.304656735095421</v>
      </c>
      <c r="H509" s="1">
        <f t="shared" si="547"/>
        <v>4.7994755941050027</v>
      </c>
      <c r="I509" s="1">
        <f t="shared" si="547"/>
        <v>4.6781454220731762</v>
      </c>
      <c r="J509" s="1">
        <f t="shared" si="547"/>
        <v>4.5421166696965791</v>
      </c>
      <c r="K509" s="1">
        <f t="shared" si="547"/>
        <v>4.7330626285682484</v>
      </c>
      <c r="L509" s="1">
        <f t="shared" ref="L509:O509" si="548">SUM(L510:L511)</f>
        <v>10.680995848950745</v>
      </c>
      <c r="M509" s="1">
        <f t="shared" si="548"/>
        <v>10.630877113618038</v>
      </c>
      <c r="N509" s="1">
        <f t="shared" si="548"/>
        <v>10.630678131970152</v>
      </c>
      <c r="O509" s="1">
        <f t="shared" si="548"/>
        <v>10.630915086203613</v>
      </c>
      <c r="P509" s="1">
        <f>SUM(P510:P511)</f>
        <v>10.630735935455172</v>
      </c>
      <c r="Q509" s="1">
        <f>SUM(Q510:Q511)</f>
        <v>10.631156866397285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3.3175174679018311</v>
      </c>
      <c r="G510" s="1">
        <f t="shared" ref="G510:K510" si="549">G504</f>
        <v>3.304656735095421</v>
      </c>
      <c r="H510" s="1">
        <f t="shared" si="549"/>
        <v>4.7994755941050027</v>
      </c>
      <c r="I510" s="1">
        <f t="shared" si="549"/>
        <v>4.6781454220731762</v>
      </c>
      <c r="J510" s="1">
        <f t="shared" si="549"/>
        <v>4.5421166696965791</v>
      </c>
      <c r="K510" s="1">
        <f t="shared" si="549"/>
        <v>2.7955330106979561</v>
      </c>
      <c r="L510" s="1">
        <f t="shared" ref="L510:O510" si="550">L504</f>
        <v>1.1330262019488232E-3</v>
      </c>
      <c r="M510" s="1">
        <f t="shared" si="550"/>
        <v>5.7623323668770329E-4</v>
      </c>
      <c r="N510" s="1">
        <f t="shared" si="550"/>
        <v>5.8252088265705996E-4</v>
      </c>
      <c r="O510" s="1">
        <f t="shared" si="550"/>
        <v>4.7008225106654855E-4</v>
      </c>
      <c r="P510" s="1">
        <f>P504</f>
        <v>7.0672946792151763E-4</v>
      </c>
      <c r="Q510" s="1">
        <f>Q504</f>
        <v>2.901677796886553E-4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1.9375296178702921</v>
      </c>
      <c r="L511" s="1">
        <f t="shared" ref="L511:O511" si="552">L505</f>
        <v>10.679862822748797</v>
      </c>
      <c r="M511" s="1">
        <f t="shared" si="552"/>
        <v>10.63030088038135</v>
      </c>
      <c r="N511" s="1">
        <f t="shared" si="552"/>
        <v>10.630095611087494</v>
      </c>
      <c r="O511" s="1">
        <f t="shared" si="552"/>
        <v>10.630445003952547</v>
      </c>
      <c r="P511" s="1">
        <f>P505</f>
        <v>10.630029205987251</v>
      </c>
      <c r="Q511" s="1">
        <f>Q505</f>
        <v>10.630866698617597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0.69180972391535922</v>
      </c>
      <c r="G512" s="1">
        <f t="shared" ref="G512:K512" si="553">SUM(G513:G517)</f>
        <v>1.083167850419837</v>
      </c>
      <c r="H512" s="1">
        <f t="shared" si="553"/>
        <v>3.3954323779201951</v>
      </c>
      <c r="I512" s="1">
        <f t="shared" si="553"/>
        <v>3.562618910539336</v>
      </c>
      <c r="J512" s="1">
        <f t="shared" si="553"/>
        <v>3.7897623470641957</v>
      </c>
      <c r="K512" s="1">
        <f t="shared" si="553"/>
        <v>5.9057637611339882</v>
      </c>
      <c r="L512" s="1">
        <f t="shared" ref="L512:O512" si="554">SUM(L513:L517)</f>
        <v>8.8037238435401814</v>
      </c>
      <c r="M512" s="1">
        <f t="shared" si="554"/>
        <v>8.9921685037560994</v>
      </c>
      <c r="N512" s="1">
        <f t="shared" si="554"/>
        <v>8.9500768611085153</v>
      </c>
      <c r="O512" s="1">
        <f t="shared" si="554"/>
        <v>8.9775488168295308</v>
      </c>
      <c r="P512" s="1">
        <f>SUM(P513:P517)</f>
        <v>8.9573575972603745</v>
      </c>
      <c r="Q512" s="1">
        <f>SUM(Q513:Q517)</f>
        <v>8.9788031977380225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0.69180972391535922</v>
      </c>
      <c r="G513" s="6">
        <f>'[1]Electricity and CHPs_IN'!C$42-G382</f>
        <v>1.083167850419837</v>
      </c>
      <c r="H513" s="6">
        <f>'[1]Electricity and CHPs_IN'!D$42-H382</f>
        <v>3.3954323779201951</v>
      </c>
      <c r="I513" s="6">
        <f>'[1]Electricity and CHPs_IN'!E$42-I382</f>
        <v>3.5594739042061159</v>
      </c>
      <c r="J513" s="6">
        <f>'[1]Electricity and CHPs_IN'!F$42-J382</f>
        <v>3.7847991297287509</v>
      </c>
      <c r="K513" s="6">
        <f>'[1]Electricity and CHPs_IN'!G$42-K382</f>
        <v>1.6700670090372167</v>
      </c>
      <c r="L513" s="6">
        <f>'[1]Electricity and CHPs_IN'!H$42-L382</f>
        <v>0.95409675806021588</v>
      </c>
      <c r="M513" s="6">
        <f>'[1]Electricity and CHPs_IN'!I$42-M382</f>
        <v>2.227593119698557E-3</v>
      </c>
      <c r="N513" s="6">
        <f>'[1]Electricity and CHPs_IN'!J$42-N382</f>
        <v>1.4113873178222135E-3</v>
      </c>
      <c r="O513" s="6">
        <f>'[1]Electricity and CHPs_IN'!K$42-O382</f>
        <v>1.300501939891399E-3</v>
      </c>
      <c r="P513" s="6">
        <f>'[1]Electricity and CHPs_IN'!L$42-P382</f>
        <v>9.5607877180058608E-4</v>
      </c>
      <c r="Q513" s="6">
        <f>'[1]Electricity and CHPs_IN'!M$42-Q382</f>
        <v>1.7297594748669615E-3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3.8780846167053764</v>
      </c>
      <c r="L514" s="1">
        <f>'[1]Electricity and CHPs_IN'!H$43-L383</f>
        <v>7.3209685238202322</v>
      </c>
      <c r="M514" s="1">
        <f>'[1]Electricity and CHPs_IN'!I$43-M383</f>
        <v>8.4800076060484031</v>
      </c>
      <c r="N514" s="1">
        <f>'[1]Electricity and CHPs_IN'!J$43-N383</f>
        <v>8.4481669487191731</v>
      </c>
      <c r="O514" s="1">
        <f>'[1]Electricity and CHPs_IN'!K$43-O383</f>
        <v>8.485475968500122</v>
      </c>
      <c r="P514" s="1">
        <f>'[1]Electricity and CHPs_IN'!L$43-P383</f>
        <v>8.4647440273196466</v>
      </c>
      <c r="Q514" s="1">
        <f>'[1]Electricity and CHPs_IN'!M$43-Q383</f>
        <v>8.4853099069226268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1.071361910412721E-3</v>
      </c>
      <c r="J515" s="1">
        <f>'[1]Electricity and CHPs_IN'!F$50-J384</f>
        <v>1.8499160923703632E-3</v>
      </c>
      <c r="K515" s="1">
        <f>'[1]Electricity and CHPs_IN'!G$50-K384</f>
        <v>4.6750842228144678E-3</v>
      </c>
      <c r="L515" s="1">
        <f>'[1]Electricity and CHPs_IN'!H$50-L384</f>
        <v>8.1740235927146576E-3</v>
      </c>
      <c r="M515" s="1">
        <f>'[1]Electricity and CHPs_IN'!I$50-M384</f>
        <v>9.8557985273812661E-3</v>
      </c>
      <c r="N515" s="1">
        <f>'[1]Electricity and CHPs_IN'!J$50-N384</f>
        <v>6.5915986719902358E-3</v>
      </c>
      <c r="O515" s="1">
        <f>'[1]Electricity and CHPs_IN'!K$50-O384</f>
        <v>4.4781496601111461E-3</v>
      </c>
      <c r="P515" s="1">
        <f>'[1]Electricity and CHPs_IN'!L$50-P384</f>
        <v>4.8227477324995806E-3</v>
      </c>
      <c r="Q515" s="1">
        <f>'[1]Electricity and CHPs_IN'!M$50-Q384</f>
        <v>7.9333578927972322E-3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1.3661069880897046E-3</v>
      </c>
      <c r="J516" s="1">
        <f>'[1]Electricity and CHPs_IN'!F$53-J385</f>
        <v>2.3048099946730485E-3</v>
      </c>
      <c r="K516" s="1">
        <f>'[1]Electricity and CHPs_IN'!G$53-K385</f>
        <v>0.34732626590730165</v>
      </c>
      <c r="L516" s="1">
        <f>'[1]Electricity and CHPs_IN'!H$53-L385</f>
        <v>0.51111334468433101</v>
      </c>
      <c r="M516" s="1">
        <f>'[1]Electricity and CHPs_IN'!I$53-M385</f>
        <v>0.49085289367083518</v>
      </c>
      <c r="N516" s="1">
        <f>'[1]Electricity and CHPs_IN'!J$53-N385</f>
        <v>0.48911385601478219</v>
      </c>
      <c r="O516" s="1">
        <f>'[1]Electricity and CHPs_IN'!K$53-O385</f>
        <v>0.48468831846697824</v>
      </c>
      <c r="P516" s="1">
        <f>'[1]Electricity and CHPs_IN'!L$53-P385</f>
        <v>0.48542065393774059</v>
      </c>
      <c r="Q516" s="1">
        <f>'[1]Electricity and CHPs_IN'!M$53-Q385</f>
        <v>0.48109952344990375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7.0753743471720836E-4</v>
      </c>
      <c r="J517" s="1">
        <f>'[1]Electricity and CHPs_IN'!F$56-J386</f>
        <v>8.0849124840134045E-4</v>
      </c>
      <c r="K517" s="1">
        <f>'[1]Electricity and CHPs_IN'!G$56-K386</f>
        <v>5.6107852612799335E-3</v>
      </c>
      <c r="L517" s="1">
        <f>'[1]Electricity and CHPs_IN'!H$56-L386</f>
        <v>9.3711933826893488E-3</v>
      </c>
      <c r="M517" s="1">
        <f>'[1]Electricity and CHPs_IN'!I$56-M386</f>
        <v>9.2246123897811085E-3</v>
      </c>
      <c r="N517" s="1">
        <f>'[1]Electricity and CHPs_IN'!J$56-N386</f>
        <v>4.7930703847478152E-3</v>
      </c>
      <c r="O517" s="1">
        <f>'[1]Electricity and CHPs_IN'!K$56-O386</f>
        <v>1.6058782624300675E-3</v>
      </c>
      <c r="P517" s="1">
        <f>'[1]Electricity and CHPs_IN'!L$56-P386</f>
        <v>1.4140894986876121E-3</v>
      </c>
      <c r="Q517" s="1">
        <f>'[1]Electricity and CHPs_IN'!M$56-Q386</f>
        <v>2.7306499978274586E-3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2.6267740319865793E-3</v>
      </c>
      <c r="J518" s="1">
        <f t="shared" si="555"/>
        <v>0.68532025001013297</v>
      </c>
      <c r="K518" s="1">
        <f t="shared" si="555"/>
        <v>1.8301799169725843</v>
      </c>
      <c r="L518" s="1">
        <f t="shared" ref="L518:O518" si="556">SUM(L519:L520)</f>
        <v>1.6593043001052865</v>
      </c>
      <c r="M518" s="1">
        <f t="shared" si="556"/>
        <v>1.4920734303774157</v>
      </c>
      <c r="N518" s="1">
        <f t="shared" si="556"/>
        <v>1.4917561889578381</v>
      </c>
      <c r="O518" s="1">
        <f t="shared" si="556"/>
        <v>1.4921838754512182</v>
      </c>
      <c r="P518" s="1">
        <f>SUM(P519:P520)</f>
        <v>1.4918354872862833</v>
      </c>
      <c r="Q518" s="1">
        <f>SUM(Q519:Q520)</f>
        <v>1.496162186652662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2.1731485502649132E-3</v>
      </c>
      <c r="J519" s="1">
        <f>'[1]Electricity and CHPs_IN'!F$46-J399</f>
        <v>0.68381130760039666</v>
      </c>
      <c r="K519" s="1">
        <f>'[1]Electricity and CHPs_IN'!G$46-K399</f>
        <v>1.8269387074796346</v>
      </c>
      <c r="L519" s="1">
        <f>'[1]Electricity and CHPs_IN'!H$46-L399</f>
        <v>1.6535543442295793</v>
      </c>
      <c r="M519" s="1">
        <f>'[1]Electricity and CHPs_IN'!I$46-M399</f>
        <v>1.4886164575078729</v>
      </c>
      <c r="N519" s="1">
        <f>'[1]Electricity and CHPs_IN'!J$46-N399</f>
        <v>1.4886167895398597</v>
      </c>
      <c r="O519" s="1">
        <f>'[1]Electricity and CHPs_IN'!K$46-O399</f>
        <v>1.4886164589325368</v>
      </c>
      <c r="P519" s="1">
        <f>'[1]Electricity and CHPs_IN'!L$46-P399</f>
        <v>1.4886168288312973</v>
      </c>
      <c r="Q519" s="1">
        <f>'[1]Electricity and CHPs_IN'!M$46-Q399</f>
        <v>1.4886186281813041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4.5362548172166585E-4</v>
      </c>
      <c r="J520" s="1">
        <f>'[1]Electricity and CHPs_IN'!F$57-J400</f>
        <v>1.5089424097363409E-3</v>
      </c>
      <c r="K520" s="1">
        <f>'[1]Electricity and CHPs_IN'!G$57-K400</f>
        <v>3.2412094929497358E-3</v>
      </c>
      <c r="L520" s="1">
        <f>'[1]Electricity and CHPs_IN'!H$57-L400</f>
        <v>5.7499558757072508E-3</v>
      </c>
      <c r="M520" s="1">
        <f>'[1]Electricity and CHPs_IN'!I$57-M400</f>
        <v>3.4569728695429012E-3</v>
      </c>
      <c r="N520" s="1">
        <f>'[1]Electricity and CHPs_IN'!J$57-N400</f>
        <v>3.1393994179785218E-3</v>
      </c>
      <c r="O520" s="1">
        <f>'[1]Electricity and CHPs_IN'!K$57-O400</f>
        <v>3.5674165186814419E-3</v>
      </c>
      <c r="P520" s="1">
        <f>'[1]Electricity and CHPs_IN'!L$57-P400</f>
        <v>3.2186584549859839E-3</v>
      </c>
      <c r="Q520" s="1">
        <f>'[1]Electricity and CHPs_IN'!M$57-Q400</f>
        <v>7.5435584713578856E-3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0.32978920887612001</v>
      </c>
      <c r="G522" s="13">
        <f t="shared" si="557"/>
        <v>0.32669875197596632</v>
      </c>
      <c r="H522" s="13">
        <f t="shared" si="557"/>
        <v>0.32597794538392272</v>
      </c>
      <c r="I522" s="13">
        <f t="shared" si="557"/>
        <v>0.32987652322707223</v>
      </c>
      <c r="J522" s="13">
        <f t="shared" si="557"/>
        <v>0.33008880127013801</v>
      </c>
      <c r="K522" s="13">
        <f t="shared" si="557"/>
        <v>0.33157933201783157</v>
      </c>
      <c r="L522" s="13">
        <f t="shared" ref="L522:O522" si="558">IFERROR(L65/L293,"-")</f>
        <v>0.2812601184887058</v>
      </c>
      <c r="M522" s="13">
        <f t="shared" si="558"/>
        <v>0.32166683418495312</v>
      </c>
      <c r="N522" s="13">
        <f t="shared" si="558"/>
        <v>0.32166682970706723</v>
      </c>
      <c r="O522" s="13">
        <f t="shared" si="558"/>
        <v>0.3216668288311389</v>
      </c>
      <c r="P522" s="13">
        <f>IFERROR(P65/P293,"-")</f>
        <v>0.32166683280163572</v>
      </c>
      <c r="Q522" s="13">
        <f>IFERROR(Q65/Q293,"-")</f>
        <v>0.32166684899565562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0.7999999931877142</v>
      </c>
      <c r="G525" s="13">
        <f t="shared" si="559"/>
        <v>0.79999999173042868</v>
      </c>
      <c r="H525" s="13">
        <f t="shared" si="559"/>
        <v>0.79999998549444928</v>
      </c>
      <c r="I525" s="13">
        <f t="shared" si="559"/>
        <v>0.79999999810015399</v>
      </c>
      <c r="J525" s="13">
        <f t="shared" si="559"/>
        <v>0.79999999030286928</v>
      </c>
      <c r="K525" s="13">
        <f t="shared" si="559"/>
        <v>0.80000001273915156</v>
      </c>
      <c r="L525" s="13">
        <f t="shared" ref="L525:O525" si="563">IFERROR(L69/L297,"-")</f>
        <v>0.80000001269020815</v>
      </c>
      <c r="M525" s="13">
        <f t="shared" si="563"/>
        <v>0.80000001878088722</v>
      </c>
      <c r="N525" s="13">
        <f t="shared" si="563"/>
        <v>0.80000001602086879</v>
      </c>
      <c r="O525" s="13">
        <f t="shared" si="563"/>
        <v>0.80000001899975781</v>
      </c>
      <c r="P525" s="13">
        <f t="shared" si="561"/>
        <v>0.80000001504319174</v>
      </c>
      <c r="Q525" s="13">
        <f t="shared" si="561"/>
        <v>0.80000001787935415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0.34404126080313624</v>
      </c>
      <c r="G526" s="13">
        <f t="shared" ref="G526:K526" si="564">IFERROR(G71/G299,"-")</f>
        <v>6.0292535413079967E-2</v>
      </c>
      <c r="H526" s="13">
        <f t="shared" si="564"/>
        <v>0.29434688383612073</v>
      </c>
      <c r="I526" s="13">
        <f t="shared" si="564"/>
        <v>0.27580394257474455</v>
      </c>
      <c r="J526" s="13">
        <f t="shared" si="564"/>
        <v>0.29763382344454198</v>
      </c>
      <c r="K526" s="13">
        <f t="shared" si="564"/>
        <v>0.34982764075660133</v>
      </c>
      <c r="L526" s="13">
        <f t="shared" ref="L526:O526" si="565">IFERROR(L71/L299,"-")</f>
        <v>0.34821553878214634</v>
      </c>
      <c r="M526" s="13">
        <f t="shared" si="565"/>
        <v>0.31064413901133048</v>
      </c>
      <c r="N526" s="13">
        <f t="shared" si="565"/>
        <v>0.31498051042791847</v>
      </c>
      <c r="O526" s="13">
        <f t="shared" si="565"/>
        <v>0.31274851503814804</v>
      </c>
      <c r="P526" s="13">
        <f>IFERROR(P71/P299,"-")</f>
        <v>0.3126799699722983</v>
      </c>
      <c r="Q526" s="13">
        <f>IFERROR(Q71/Q299,"-")</f>
        <v>0.31016613484547456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9.7691750110888986E-2</v>
      </c>
      <c r="G527" s="13">
        <f t="shared" ref="G527:K527" si="566">IFERROR(G72/(G300+G413),"-")</f>
        <v>3.3694962893257005E-2</v>
      </c>
      <c r="H527" s="13">
        <f t="shared" si="566"/>
        <v>9.7828609243329992E-2</v>
      </c>
      <c r="I527" s="13">
        <f t="shared" si="566"/>
        <v>0.10019382522547983</v>
      </c>
      <c r="J527" s="13">
        <f t="shared" si="566"/>
        <v>0.10190764432807402</v>
      </c>
      <c r="K527" s="13">
        <f t="shared" si="566"/>
        <v>0.1036557089416634</v>
      </c>
      <c r="L527" s="13">
        <f t="shared" ref="L527:O527" si="567">IFERROR(L72/(L300+L413),"-")</f>
        <v>9.7446028675559127E-2</v>
      </c>
      <c r="M527" s="13">
        <f t="shared" si="567"/>
        <v>0</v>
      </c>
      <c r="N527" s="13">
        <f t="shared" si="567"/>
        <v>8.6471415387431264E-2</v>
      </c>
      <c r="O527" s="13">
        <f t="shared" si="567"/>
        <v>7.6890791874957537E-2</v>
      </c>
      <c r="P527" s="13">
        <f>IFERROR(P72/(P300+P413),"-")</f>
        <v>8.110628585146526E-2</v>
      </c>
      <c r="Q527" s="13">
        <f>IFERROR(Q72/(Q300+Q413),"-")</f>
        <v>6.5202135211826176E-2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0.24113745965091418</v>
      </c>
      <c r="G528" s="13">
        <f t="shared" ref="G528:K528" si="568">IFERROR(G73/(G301+G465),"-")</f>
        <v>0.24665734461066569</v>
      </c>
      <c r="H528" s="13">
        <f t="shared" si="568"/>
        <v>0.24841665754525263</v>
      </c>
      <c r="I528" s="13">
        <f t="shared" si="568"/>
        <v>0.26339194432850743</v>
      </c>
      <c r="J528" s="13">
        <f t="shared" si="568"/>
        <v>0.2633947391420437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0.25435963163651926</v>
      </c>
      <c r="O528" s="13">
        <f t="shared" si="569"/>
        <v>0.25387660986562149</v>
      </c>
      <c r="P528" s="13">
        <f>IFERROR(P73/(P301+P465),"-")</f>
        <v>0.26295421466969254</v>
      </c>
      <c r="Q528" s="13">
        <f>IFERROR(Q73/(Q301+Q465),"-")</f>
        <v>0.26212647411765577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0.31298041429838275</v>
      </c>
      <c r="L529" s="13">
        <f t="shared" ref="L529:O529" si="571">IFERROR(L83/L311,"-")</f>
        <v>0.34744866951302777</v>
      </c>
      <c r="M529" s="13">
        <f t="shared" si="571"/>
        <v>0.23821207324867649</v>
      </c>
      <c r="N529" s="13">
        <f t="shared" si="571"/>
        <v>0.52134876648401518</v>
      </c>
      <c r="O529" s="13">
        <f t="shared" si="571"/>
        <v>0.51734039855742942</v>
      </c>
      <c r="P529" s="13">
        <f t="shared" ref="P529:Q531" si="572">IFERROR(P83/P311,"-")</f>
        <v>0.52284053338571479</v>
      </c>
      <c r="Q529" s="13">
        <f t="shared" si="572"/>
        <v>0.51678734189081921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1.3335281946830192E-2</v>
      </c>
      <c r="L530" s="13">
        <f t="shared" ref="L530:O530" si="574">IFERROR(L84/L312,"-")</f>
        <v>0</v>
      </c>
      <c r="M530" s="13">
        <f t="shared" si="574"/>
        <v>0.3941480162235419</v>
      </c>
      <c r="N530" s="13">
        <f t="shared" si="574"/>
        <v>0.40849621562068139</v>
      </c>
      <c r="O530" s="13">
        <f t="shared" si="574"/>
        <v>0.38983962902025643</v>
      </c>
      <c r="P530" s="13">
        <f t="shared" si="572"/>
        <v>0.3913822817909578</v>
      </c>
      <c r="Q530" s="13">
        <f t="shared" si="572"/>
        <v>0.39013602375325629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0.30018937036359938</v>
      </c>
      <c r="M531" s="13">
        <f t="shared" si="576"/>
        <v>0.21571446169196798</v>
      </c>
      <c r="N531" s="13">
        <f t="shared" si="576"/>
        <v>0.54157165408698882</v>
      </c>
      <c r="O531" s="13">
        <f t="shared" si="576"/>
        <v>0.53814853146682995</v>
      </c>
      <c r="P531" s="13">
        <f t="shared" si="572"/>
        <v>0.53871729909961619</v>
      </c>
      <c r="Q531" s="13">
        <f t="shared" si="572"/>
        <v>0.53709382239369596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0.26318545261081011</v>
      </c>
      <c r="G532" s="13">
        <f t="shared" ref="G532:K532" si="577">IFERROR(G86/SUM(G314,G419),"-")</f>
        <v>0.19188651404165039</v>
      </c>
      <c r="H532" s="13">
        <f t="shared" si="577"/>
        <v>0.21148516866098424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0.34962261969222486</v>
      </c>
      <c r="G534" s="13">
        <f t="shared" ref="G534:K534" si="581">IFERROR(G88/SUM(G316,G471),"-'")</f>
        <v>0.35197689975017243</v>
      </c>
      <c r="H534" s="13">
        <f t="shared" si="581"/>
        <v>0.35273150247114077</v>
      </c>
      <c r="I534" s="13">
        <f t="shared" si="581"/>
        <v>0.35998005140433154</v>
      </c>
      <c r="J534" s="13">
        <f t="shared" si="581"/>
        <v>0.35623381442405982</v>
      </c>
      <c r="K534" s="13">
        <f t="shared" si="581"/>
        <v>0.35797063067067686</v>
      </c>
      <c r="L534" s="13">
        <f t="shared" ref="L534:O534" si="582">IFERROR(L88/SUM(L316,L471),"-'")</f>
        <v>0.21795704208296041</v>
      </c>
      <c r="M534" s="13">
        <f t="shared" si="582"/>
        <v>0.21775698322868459</v>
      </c>
      <c r="N534" s="13">
        <f t="shared" si="582"/>
        <v>0.21759477269708025</v>
      </c>
      <c r="O534" s="13">
        <f t="shared" si="582"/>
        <v>0.21832799232273373</v>
      </c>
      <c r="P534" s="13">
        <f>IFERROR(P88/SUM(P316,P471),"-'")</f>
        <v>0.2179435074987896</v>
      </c>
      <c r="Q534" s="13">
        <f>IFERROR(Q88/SUM(Q316,Q471),"-'")</f>
        <v>0.21805227233728491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0.30323963885858746</v>
      </c>
      <c r="L535" s="13">
        <f t="shared" ref="L535:O535" si="585">IFERROR(L89/SUM(L317,L472),"-")</f>
        <v>0.3235698281419177</v>
      </c>
      <c r="M535" s="13">
        <f t="shared" si="585"/>
        <v>0.32355233435277475</v>
      </c>
      <c r="N535" s="13">
        <f t="shared" si="585"/>
        <v>0.32290082847817253</v>
      </c>
      <c r="O535" s="13">
        <f t="shared" si="585"/>
        <v>0.32336782635370565</v>
      </c>
      <c r="P535" s="13">
        <f t="shared" ref="P535:Q543" si="586">IFERROR(P89/SUM(P317,P472),"-")</f>
        <v>0.32232153496641758</v>
      </c>
      <c r="Q535" s="13">
        <f t="shared" si="586"/>
        <v>0.32266976867721803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0.24087323532982602</v>
      </c>
      <c r="G537" s="13">
        <f t="shared" ref="G537:K537" si="589">IFERROR(G91/SUM(G319,G474),"-")</f>
        <v>0.27010338265173928</v>
      </c>
      <c r="H537" s="13">
        <f t="shared" si="589"/>
        <v>0.25456033381351684</v>
      </c>
      <c r="I537" s="13">
        <f t="shared" si="589"/>
        <v>0.26504180757567858</v>
      </c>
      <c r="J537" s="13">
        <f t="shared" si="589"/>
        <v>0.26438470231300276</v>
      </c>
      <c r="K537" s="13">
        <f t="shared" si="589"/>
        <v>0.26370524608946544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0.27540672638634706</v>
      </c>
      <c r="O537" s="13">
        <f t="shared" si="590"/>
        <v>0.27567206937770811</v>
      </c>
      <c r="P537" s="13">
        <f t="shared" si="586"/>
        <v>0.28003368448500932</v>
      </c>
      <c r="Q537" s="13">
        <f t="shared" si="586"/>
        <v>0.27328034641510135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0.44999999999999979</v>
      </c>
      <c r="O538" s="13">
        <f t="shared" si="592"/>
        <v>0.45000000000000023</v>
      </c>
      <c r="P538" s="13">
        <f t="shared" si="586"/>
        <v>0.45000000000000018</v>
      </c>
      <c r="Q538" s="13">
        <f t="shared" si="586"/>
        <v>0.45000000000000023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0.27244797988802283</v>
      </c>
      <c r="G539" s="13">
        <f t="shared" ref="G539:K539" si="593">IFERROR(G93/SUM(G321,G476),"-")</f>
        <v>0.29193371552524755</v>
      </c>
      <c r="H539" s="13">
        <f t="shared" si="593"/>
        <v>0.29433262117809184</v>
      </c>
      <c r="I539" s="13">
        <f t="shared" si="593"/>
        <v>0.29893532103700865</v>
      </c>
      <c r="J539" s="13">
        <f t="shared" si="593"/>
        <v>0.30094526695154278</v>
      </c>
      <c r="K539" s="13">
        <f t="shared" si="593"/>
        <v>0.30315354815469681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0.28200650900875379</v>
      </c>
      <c r="O539" s="13">
        <f t="shared" si="594"/>
        <v>0.30033101513483179</v>
      </c>
      <c r="P539" s="13">
        <f t="shared" si="586"/>
        <v>0.29455628611990153</v>
      </c>
      <c r="Q539" s="13">
        <f t="shared" si="586"/>
        <v>0.29170329893141189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0.44999999999999979</v>
      </c>
      <c r="O540" s="13">
        <f t="shared" si="596"/>
        <v>0.44999999999999996</v>
      </c>
      <c r="P540" s="13">
        <f t="shared" si="586"/>
        <v>0.45000000000000007</v>
      </c>
      <c r="Q540" s="13">
        <f t="shared" si="586"/>
        <v>0.45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0.36265482893362866</v>
      </c>
      <c r="G541" s="13">
        <f t="shared" ref="G541:K541" si="597">IFERROR(G95/SUM(G323,G478),"-")</f>
        <v>0.36307339376288172</v>
      </c>
      <c r="H541" s="13">
        <f t="shared" si="597"/>
        <v>0.36365462780656871</v>
      </c>
      <c r="I541" s="13">
        <f t="shared" si="597"/>
        <v>0.36463743856420233</v>
      </c>
      <c r="J541" s="13">
        <f t="shared" si="597"/>
        <v>0.36963337763046689</v>
      </c>
      <c r="K541" s="13">
        <f t="shared" si="597"/>
        <v>0.37452625086408137</v>
      </c>
      <c r="L541" s="13">
        <f t="shared" ref="L541:O541" si="598">IFERROR(L95/SUM(L323,L478),"-")</f>
        <v>0.37897987495330132</v>
      </c>
      <c r="M541" s="13">
        <f t="shared" si="598"/>
        <v>0.38505511167709694</v>
      </c>
      <c r="N541" s="13">
        <f t="shared" si="598"/>
        <v>0.38404294642402481</v>
      </c>
      <c r="O541" s="13">
        <f t="shared" si="598"/>
        <v>0.38420405625898857</v>
      </c>
      <c r="P541" s="13">
        <f t="shared" si="586"/>
        <v>0.38399280033770089</v>
      </c>
      <c r="Q541" s="13">
        <f t="shared" si="586"/>
        <v>0.38385141519687044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0.35908726698989474</v>
      </c>
      <c r="G542" s="13">
        <f t="shared" ref="G542:K542" si="599">IFERROR(G96/SUM(G324,G479),"-")</f>
        <v>0.35999697755416221</v>
      </c>
      <c r="H542" s="13">
        <f t="shared" si="599"/>
        <v>0.35985517890340213</v>
      </c>
      <c r="I542" s="13">
        <f t="shared" si="599"/>
        <v>0.35959036195752897</v>
      </c>
      <c r="J542" s="13">
        <f t="shared" si="599"/>
        <v>0.35879791863130672</v>
      </c>
      <c r="K542" s="13">
        <f t="shared" si="599"/>
        <v>0.3586069304664159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0.34393684606636593</v>
      </c>
      <c r="O542" s="13">
        <f t="shared" si="600"/>
        <v>0.33693019385211564</v>
      </c>
      <c r="P542" s="13">
        <f t="shared" si="586"/>
        <v>0.329749322542713</v>
      </c>
      <c r="Q542" s="13">
        <f t="shared" si="586"/>
        <v>0.32740504182481017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0.61999999999999977</v>
      </c>
      <c r="O543" s="13">
        <f t="shared" si="602"/>
        <v>0.61999999999999955</v>
      </c>
      <c r="P543" s="13">
        <f t="shared" si="586"/>
        <v>0.61999999999999955</v>
      </c>
      <c r="Q543" s="13">
        <f t="shared" si="586"/>
        <v>0.62000000000000099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0.35745695376016606</v>
      </c>
      <c r="G544" s="13">
        <f t="shared" ref="G544:K544" si="603">IFERROR(G131/G359,"-")</f>
        <v>0.35745695376016606</v>
      </c>
      <c r="H544" s="13">
        <f t="shared" si="603"/>
        <v>0.3574569537601659</v>
      </c>
      <c r="I544" s="13">
        <f t="shared" si="603"/>
        <v>0.35745695376016651</v>
      </c>
      <c r="J544" s="13">
        <f t="shared" si="603"/>
        <v>0.35745695376016651</v>
      </c>
      <c r="K544" s="13">
        <f t="shared" si="603"/>
        <v>0.35745695376016567</v>
      </c>
      <c r="L544" s="13">
        <f t="shared" ref="L544:O544" si="604">IFERROR(L131/L359,"-")</f>
        <v>0.35745695376016595</v>
      </c>
      <c r="M544" s="13">
        <f t="shared" si="604"/>
        <v>0.35745695376016579</v>
      </c>
      <c r="N544" s="13">
        <f t="shared" si="604"/>
        <v>0.35745695376016612</v>
      </c>
      <c r="O544" s="13">
        <f t="shared" si="604"/>
        <v>0.35745695376016584</v>
      </c>
      <c r="P544" s="13">
        <f>IFERROR(P131/P359,"-")</f>
        <v>0.35745695376016628</v>
      </c>
      <c r="Q544" s="13">
        <f>IFERROR(Q131/Q359,"-")</f>
        <v>0.35745695376016628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0.33470839322286872</v>
      </c>
      <c r="L545" s="13">
        <f t="shared" ref="L545:O545" si="606">IFERROR(L132/L360,"-")</f>
        <v>0.33805547715509754</v>
      </c>
      <c r="M545" s="13">
        <f t="shared" si="606"/>
        <v>0.3414025610873257</v>
      </c>
      <c r="N545" s="13">
        <f t="shared" si="606"/>
        <v>0.34140256108732608</v>
      </c>
      <c r="O545" s="13">
        <f t="shared" si="606"/>
        <v>0.34140256108732586</v>
      </c>
      <c r="P545" s="13">
        <f>IFERROR(P132/P360,"-")</f>
        <v>0.34140256108732597</v>
      </c>
      <c r="Q545" s="13">
        <f>IFERROR(Q132/Q360,"-")</f>
        <v>0.34140256108732597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3.8383652822997556E-2</v>
      </c>
      <c r="G546" s="13">
        <f t="shared" ref="G546:K546" si="607">IFERROR(G133/SUM(G361,G428),"-")</f>
        <v>3.7020568788553358E-2</v>
      </c>
      <c r="H546" s="13">
        <f t="shared" si="607"/>
        <v>3.7362785641204023E-2</v>
      </c>
      <c r="I546" s="13">
        <f t="shared" si="607"/>
        <v>3.6215169128287178E-2</v>
      </c>
      <c r="J546" s="13">
        <f t="shared" si="607"/>
        <v>3.6168596153125204E-2</v>
      </c>
      <c r="K546" s="13">
        <f t="shared" si="607"/>
        <v>3.4129383643073094E-2</v>
      </c>
      <c r="L546" s="13">
        <f t="shared" ref="L546:O546" si="608">IFERROR(L133/SUM(L361,L428),"-")</f>
        <v>2.6074373167644428E-2</v>
      </c>
      <c r="M546" s="13">
        <f t="shared" si="608"/>
        <v>2.5287660969226484E-2</v>
      </c>
      <c r="N546" s="13">
        <f t="shared" si="608"/>
        <v>2.4905903127303567E-2</v>
      </c>
      <c r="O546" s="13">
        <f t="shared" si="608"/>
        <v>2.4773145359272084E-2</v>
      </c>
      <c r="P546" s="13">
        <f>IFERROR(P133/SUM(P361,P428),"-")</f>
        <v>2.4643204406925103E-2</v>
      </c>
      <c r="Q546" s="13">
        <f>IFERROR(Q133/SUM(Q361,Q428),"-")</f>
        <v>2.453038188123853E-2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4.824284988323476E-2</v>
      </c>
      <c r="L547" s="13">
        <f t="shared" ref="L547:O547" si="610">IFERROR(L134/SUM(L362,L429),"-")</f>
        <v>5.1121424941617408E-2</v>
      </c>
      <c r="M547" s="13">
        <f t="shared" si="610"/>
        <v>5.4000000000000006E-2</v>
      </c>
      <c r="N547" s="13">
        <f t="shared" si="610"/>
        <v>5.4000000000000034E-2</v>
      </c>
      <c r="O547" s="13">
        <f t="shared" si="610"/>
        <v>5.4000000000000041E-2</v>
      </c>
      <c r="P547" s="13">
        <f>IFERROR(P134/SUM(P362,P429),"-")</f>
        <v>5.4000000000000048E-2</v>
      </c>
      <c r="Q547" s="13">
        <f>IFERROR(Q134/SUM(Q362,Q429),"-")</f>
        <v>5.3999999999999958E-2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6.1972917276089272E-2</v>
      </c>
      <c r="G548" s="13">
        <f t="shared" ref="G548:K548" si="611">IFERROR(G135/SUM(G363,G504),"-")</f>
        <v>6.1972734838540953E-2</v>
      </c>
      <c r="H548" s="13">
        <f t="shared" si="611"/>
        <v>6.1972650567355257E-2</v>
      </c>
      <c r="I548" s="13">
        <f t="shared" si="611"/>
        <v>6.197265056735532E-2</v>
      </c>
      <c r="J548" s="13">
        <f t="shared" si="611"/>
        <v>6.1972650567355327E-2</v>
      </c>
      <c r="K548" s="13">
        <f t="shared" si="611"/>
        <v>6.1972650567355327E-2</v>
      </c>
      <c r="L548" s="13">
        <f t="shared" ref="L548:O548" si="612">IFERROR(L135/SUM(L363,L504),"-")</f>
        <v>6.1966142013649306E-2</v>
      </c>
      <c r="M548" s="13">
        <f t="shared" si="612"/>
        <v>6.1972650567355278E-2</v>
      </c>
      <c r="N548" s="13">
        <f t="shared" si="612"/>
        <v>6.1972650567355313E-2</v>
      </c>
      <c r="O548" s="13">
        <f t="shared" si="612"/>
        <v>6.1972650567355347E-2</v>
      </c>
      <c r="P548" s="13">
        <f>IFERROR(P135/SUM(P363,P504),"-")</f>
        <v>6.1972650567355236E-2</v>
      </c>
      <c r="Q548" s="13">
        <f>IFERROR(Q135/SUM(Q363,Q504),"-")</f>
        <v>6.1972650567355264E-2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4.7880823847050433E-2</v>
      </c>
      <c r="L549" s="13">
        <f t="shared" ref="L549:O549" si="614">IFERROR(L136/SUM(L364,L505),"-")</f>
        <v>4.6820724841429677E-2</v>
      </c>
      <c r="M549" s="13">
        <f t="shared" si="614"/>
        <v>4.5431760215214306E-2</v>
      </c>
      <c r="N549" s="13">
        <f t="shared" si="614"/>
        <v>4.543176021521432E-2</v>
      </c>
      <c r="O549" s="13">
        <f t="shared" si="614"/>
        <v>4.5431760215214285E-2</v>
      </c>
      <c r="P549" s="13">
        <f>IFERROR(P136/SUM(P364,P505),"-")</f>
        <v>4.5431760215214285E-2</v>
      </c>
      <c r="Q549" s="13">
        <f>IFERROR(Q136/SUM(Q364,Q505),"-")</f>
        <v>4.5431760215214334E-2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0.24387843824506422</v>
      </c>
      <c r="G550" s="13">
        <f t="shared" ref="G550:K550" si="615">IFERROR(G152/SUM(G380,G437),"-")</f>
        <v>0.22351017327054173</v>
      </c>
      <c r="H550" s="13">
        <f t="shared" si="615"/>
        <v>0.25540229631042416</v>
      </c>
      <c r="I550" s="13">
        <f t="shared" si="615"/>
        <v>0.24908644583976255</v>
      </c>
      <c r="J550" s="13">
        <f t="shared" si="615"/>
        <v>0.25401483330306202</v>
      </c>
      <c r="K550" s="13">
        <f t="shared" si="615"/>
        <v>0.30620087394541218</v>
      </c>
      <c r="L550" s="13">
        <f t="shared" ref="L550:O550" si="616">IFERROR(L152/SUM(L380,L437),"-")</f>
        <v>0.30571441010562911</v>
      </c>
      <c r="M550" s="13">
        <f t="shared" si="616"/>
        <v>0.30614664171260114</v>
      </c>
      <c r="N550" s="13">
        <f t="shared" si="616"/>
        <v>0.30596582089115337</v>
      </c>
      <c r="O550" s="13">
        <f t="shared" si="616"/>
        <v>0.3056723591279949</v>
      </c>
      <c r="P550" s="13">
        <f>IFERROR(P152/SUM(P380,P437),"-")</f>
        <v>0.30590430072261149</v>
      </c>
      <c r="Q550" s="13">
        <f>IFERROR(Q152/SUM(Q380,Q437),"-")</f>
        <v>0.30552805606637889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0.14007813722574017</v>
      </c>
      <c r="L551" s="13">
        <f t="shared" ref="L551:O551" si="618">IFERROR(L153/L381,"-")</f>
        <v>0.22233435638321808</v>
      </c>
      <c r="M551" s="13">
        <f t="shared" si="618"/>
        <v>0.26456005356385365</v>
      </c>
      <c r="N551" s="13">
        <f t="shared" si="618"/>
        <v>0.26435757106667829</v>
      </c>
      <c r="O551" s="13">
        <f t="shared" si="618"/>
        <v>0.26419321942940993</v>
      </c>
      <c r="P551" s="13">
        <f>IFERROR(P153/P381,"-")</f>
        <v>0.26260786175214812</v>
      </c>
      <c r="Q551" s="13">
        <f>IFERROR(Q153/Q381,"-")</f>
        <v>0.26391414528637724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0.1976189767826117</v>
      </c>
      <c r="G552" s="13">
        <f t="shared" ref="G552:K552" si="619">IFERROR(G154/SUM(G382,G513),"-")</f>
        <v>0.22581578051366119</v>
      </c>
      <c r="H552" s="13">
        <f t="shared" si="619"/>
        <v>0.25011702509337691</v>
      </c>
      <c r="I552" s="13">
        <f t="shared" si="619"/>
        <v>0.29073957328230005</v>
      </c>
      <c r="J552" s="13">
        <f t="shared" si="619"/>
        <v>0.2733029387815632</v>
      </c>
      <c r="K552" s="13">
        <f t="shared" si="619"/>
        <v>0.35198926538650188</v>
      </c>
      <c r="L552" s="13">
        <f t="shared" ref="L552:O552" si="620">IFERROR(L154/SUM(L382,L513),"-")</f>
        <v>0.35991625424155005</v>
      </c>
      <c r="M552" s="13">
        <f t="shared" si="620"/>
        <v>0.34406234393962648</v>
      </c>
      <c r="N552" s="13">
        <f t="shared" si="620"/>
        <v>0.34906294209180361</v>
      </c>
      <c r="O552" s="13">
        <f t="shared" si="620"/>
        <v>0.31361001648754872</v>
      </c>
      <c r="P552" s="13">
        <f t="shared" ref="P552:Q556" si="621">IFERROR(P154/SUM(P382,P513),"-")</f>
        <v>0.33156154392166171</v>
      </c>
      <c r="Q552" s="13">
        <f t="shared" si="621"/>
        <v>0.27795209476944621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0.33534114458469144</v>
      </c>
      <c r="L553" s="13">
        <f t="shared" ref="L553:O553" si="623">IFERROR(L155/SUM(L383,L514),"-")</f>
        <v>0.34214446216571842</v>
      </c>
      <c r="M553" s="13">
        <f t="shared" si="623"/>
        <v>0.34920838773997942</v>
      </c>
      <c r="N553" s="13">
        <f t="shared" si="623"/>
        <v>0.34908016810488557</v>
      </c>
      <c r="O553" s="13">
        <f t="shared" si="623"/>
        <v>0.34898345686378573</v>
      </c>
      <c r="P553" s="13">
        <f t="shared" si="621"/>
        <v>0.34906559549190003</v>
      </c>
      <c r="Q553" s="13">
        <f t="shared" si="621"/>
        <v>0.34899038966441054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0.17496153332406783</v>
      </c>
      <c r="J554" s="13">
        <f t="shared" si="624"/>
        <v>0.15938468689332097</v>
      </c>
      <c r="K554" s="13">
        <f t="shared" si="624"/>
        <v>0.23715920583254144</v>
      </c>
      <c r="L554" s="13">
        <f t="shared" ref="L554:O554" si="625">IFERROR(L156/SUM(L384,L515),"-")</f>
        <v>0.25186354774963043</v>
      </c>
      <c r="M554" s="13">
        <f t="shared" si="625"/>
        <v>0.25692903029685354</v>
      </c>
      <c r="N554" s="13">
        <f t="shared" si="625"/>
        <v>0.25958524985881204</v>
      </c>
      <c r="O554" s="13">
        <f t="shared" si="625"/>
        <v>0.24133103390489449</v>
      </c>
      <c r="P554" s="13">
        <f t="shared" si="621"/>
        <v>0.25447389643648938</v>
      </c>
      <c r="Q554" s="13">
        <f t="shared" si="621"/>
        <v>0.23498027730960411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0.20561636856582635</v>
      </c>
      <c r="J555" s="13">
        <f t="shared" si="626"/>
        <v>0.18644094901563499</v>
      </c>
      <c r="K555" s="13">
        <f t="shared" si="626"/>
        <v>0.27342541285268707</v>
      </c>
      <c r="L555" s="13">
        <f t="shared" ref="L555:O555" si="627">IFERROR(L157/SUM(L385,L516),"-")</f>
        <v>0.27931093420210773</v>
      </c>
      <c r="M555" s="13">
        <f t="shared" si="627"/>
        <v>0.28523955687746472</v>
      </c>
      <c r="N555" s="13">
        <f t="shared" si="627"/>
        <v>0.28525076023378193</v>
      </c>
      <c r="O555" s="13">
        <f t="shared" si="627"/>
        <v>0.2850000166291049</v>
      </c>
      <c r="P555" s="13">
        <f t="shared" si="621"/>
        <v>0.28523602232971129</v>
      </c>
      <c r="Q555" s="13">
        <f t="shared" si="621"/>
        <v>0.28461131605819745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0.26657080863457866</v>
      </c>
      <c r="J556" s="13">
        <f t="shared" si="628"/>
        <v>0.19244338121984553</v>
      </c>
      <c r="K556" s="13">
        <f t="shared" si="628"/>
        <v>0.34375997615609849</v>
      </c>
      <c r="L556" s="13">
        <f t="shared" ref="L556:O556" si="629">IFERROR(L158/SUM(L386,L517),"-")</f>
        <v>0.35558102426157723</v>
      </c>
      <c r="M556" s="13">
        <f t="shared" si="629"/>
        <v>0.36256810237309151</v>
      </c>
      <c r="N556" s="13">
        <f t="shared" si="629"/>
        <v>0.36297513171426221</v>
      </c>
      <c r="O556" s="13">
        <f t="shared" si="629"/>
        <v>0.32623237884201317</v>
      </c>
      <c r="P556" s="13">
        <f t="shared" si="621"/>
        <v>0.34478789078199351</v>
      </c>
      <c r="Q556" s="13">
        <f t="shared" si="621"/>
        <v>0.31371131222981719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0.14999999999999994</v>
      </c>
      <c r="M563" s="13">
        <f t="shared" si="631"/>
        <v>0.15000000000000011</v>
      </c>
      <c r="N563" s="13">
        <f t="shared" si="631"/>
        <v>0.14999999999999983</v>
      </c>
      <c r="O563" s="13">
        <f t="shared" si="631"/>
        <v>0.14999999999999991</v>
      </c>
      <c r="P563" s="13">
        <f>IFERROR(P168/P396,"-")</f>
        <v>0.14999999999999994</v>
      </c>
      <c r="Q563" s="13">
        <f>IFERROR(Q168/Q396,"-")</f>
        <v>0.14999999999999994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0.42000000000000021</v>
      </c>
      <c r="L564" s="13">
        <f t="shared" ref="L564:O564" si="633">IFERROR(L170/SUM(L398,L439),"-")</f>
        <v>0.42000000000000026</v>
      </c>
      <c r="M564" s="13">
        <f t="shared" si="633"/>
        <v>0.41999999999999965</v>
      </c>
      <c r="N564" s="13">
        <f t="shared" si="633"/>
        <v>0.42000000000000015</v>
      </c>
      <c r="O564" s="13">
        <f t="shared" si="633"/>
        <v>0.41999999999999993</v>
      </c>
      <c r="P564" s="13">
        <f>IFERROR(P170/SUM(P398,P439),"-")</f>
        <v>0.42000000000000043</v>
      </c>
      <c r="Q564" s="13">
        <f>IFERROR(Q170/SUM(Q398,Q439),"-")</f>
        <v>0.42000000000000015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0.49500000000000011</v>
      </c>
      <c r="J565" s="13">
        <f t="shared" si="634"/>
        <v>0.52250000000000008</v>
      </c>
      <c r="K565" s="13">
        <f t="shared" si="634"/>
        <v>0.55000000000000027</v>
      </c>
      <c r="L565" s="13">
        <f t="shared" ref="L565:O565" si="635">IFERROR(L171/SUM(L399,L519),"-")</f>
        <v>0.57500000000000007</v>
      </c>
      <c r="M565" s="13">
        <f t="shared" si="635"/>
        <v>0.59999999999999987</v>
      </c>
      <c r="N565" s="13">
        <f t="shared" si="635"/>
        <v>0.59999999999999987</v>
      </c>
      <c r="O565" s="13">
        <f t="shared" si="635"/>
        <v>0.60000000000000009</v>
      </c>
      <c r="P565" s="13">
        <f>IFERROR(P171/SUM(P399,P519),"-")</f>
        <v>0.6</v>
      </c>
      <c r="Q565" s="13">
        <f>IFERROR(Q171/SUM(Q399,Q519),"-")</f>
        <v>0.59999999999999987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0.47500000000000037</v>
      </c>
      <c r="J566" s="13">
        <f t="shared" si="636"/>
        <v>0.50750000000000073</v>
      </c>
      <c r="K566" s="13">
        <f t="shared" si="636"/>
        <v>0.54</v>
      </c>
      <c r="L566" s="13">
        <f t="shared" ref="L566:O566" si="637">IFERROR(L172/SUM(L400,L520),"-")</f>
        <v>0.55750000000000033</v>
      </c>
      <c r="M566" s="13">
        <f t="shared" si="637"/>
        <v>0.57499999999999984</v>
      </c>
      <c r="N566" s="13">
        <f t="shared" si="637"/>
        <v>0.5750000000000004</v>
      </c>
      <c r="O566" s="13">
        <f t="shared" si="637"/>
        <v>0.57500000000000007</v>
      </c>
      <c r="P566" s="13">
        <f>IFERROR(P172/SUM(P400,P520),"-")</f>
        <v>0.57499999999999973</v>
      </c>
      <c r="Q566" s="13">
        <f>IFERROR(Q172/SUM(Q400,Q520),"-")</f>
        <v>0.57500000000000029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0.69998582609778692</v>
      </c>
      <c r="G567" s="13">
        <f t="shared" si="638"/>
        <v>0.69998959017449913</v>
      </c>
      <c r="H567" s="13">
        <f t="shared" si="638"/>
        <v>0.69999919288691759</v>
      </c>
      <c r="I567" s="13">
        <f t="shared" si="638"/>
        <v>0.69999841431867849</v>
      </c>
      <c r="J567" s="13">
        <f t="shared" si="638"/>
        <v>0.6999968385501899</v>
      </c>
      <c r="K567" s="13">
        <f t="shared" si="638"/>
        <v>0.69999801415932661</v>
      </c>
      <c r="L567" s="13">
        <f t="shared" ref="L567:O567" si="639">IFERROR(L174/L402,"-")</f>
        <v>0.69999621655622346</v>
      </c>
      <c r="M567" s="13">
        <f t="shared" si="639"/>
        <v>0.69999853087102148</v>
      </c>
      <c r="N567" s="13">
        <f t="shared" si="639"/>
        <v>0.69999861713509548</v>
      </c>
      <c r="O567" s="13">
        <f t="shared" si="639"/>
        <v>0.69999849757967958</v>
      </c>
      <c r="P567" s="13">
        <f t="shared" ref="P567:Q573" si="640">IFERROR(P174/P402,"-")</f>
        <v>0.69999872239086469</v>
      </c>
      <c r="Q567" s="13">
        <f t="shared" si="640"/>
        <v>0.69999840516585499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0.86686908879384383</v>
      </c>
      <c r="G568" s="13">
        <f t="shared" si="638"/>
        <v>0.86671399042038966</v>
      </c>
      <c r="H568" s="13">
        <f t="shared" si="638"/>
        <v>0.86698618859954579</v>
      </c>
      <c r="I568" s="13">
        <f t="shared" si="638"/>
        <v>0.86696644091641084</v>
      </c>
      <c r="J568" s="13">
        <f t="shared" si="638"/>
        <v>0.86703898388904732</v>
      </c>
      <c r="K568" s="13">
        <f t="shared" si="638"/>
        <v>0.86703928449492085</v>
      </c>
      <c r="L568" s="13">
        <f t="shared" ref="L568:O568" si="641">IFERROR(L175/L403,"-")</f>
        <v>0.86703930237044258</v>
      </c>
      <c r="M568" s="13">
        <f t="shared" si="641"/>
        <v>0.86703923290845264</v>
      </c>
      <c r="N568" s="13">
        <f t="shared" si="641"/>
        <v>0.86703931102309306</v>
      </c>
      <c r="O568" s="13">
        <f t="shared" si="641"/>
        <v>0.86703910973009657</v>
      </c>
      <c r="P568" s="13">
        <f t="shared" si="640"/>
        <v>0.86703927325655272</v>
      </c>
      <c r="Q568" s="13">
        <f t="shared" si="640"/>
        <v>0.8670391303396271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0.89412001061594504</v>
      </c>
      <c r="G569" s="13">
        <f t="shared" si="638"/>
        <v>0.89421943330163656</v>
      </c>
      <c r="H569" s="13">
        <f t="shared" si="638"/>
        <v>0.89419722742883878</v>
      </c>
      <c r="I569" s="13">
        <f t="shared" si="638"/>
        <v>0.89418284982004981</v>
      </c>
      <c r="J569" s="13">
        <f t="shared" si="638"/>
        <v>0.89425711596867585</v>
      </c>
      <c r="K569" s="13">
        <f t="shared" si="638"/>
        <v>0.89426953582016422</v>
      </c>
      <c r="L569" s="13">
        <f t="shared" ref="L569:O569" si="642">IFERROR(L176/L404,"-")</f>
        <v>0.89426964618795401</v>
      </c>
      <c r="M569" s="13">
        <f t="shared" si="642"/>
        <v>0.89426949993085092</v>
      </c>
      <c r="N569" s="13">
        <f t="shared" si="642"/>
        <v>0.89426961663287496</v>
      </c>
      <c r="O569" s="13">
        <f t="shared" si="642"/>
        <v>0.89426961677956229</v>
      </c>
      <c r="P569" s="13">
        <f t="shared" si="640"/>
        <v>0.89426958656928879</v>
      </c>
      <c r="Q569" s="13">
        <f t="shared" si="640"/>
        <v>0.89426958685995983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0.90395425987006572</v>
      </c>
      <c r="G570" s="13">
        <f t="shared" si="638"/>
        <v>0.90387266996985882</v>
      </c>
      <c r="H570" s="13">
        <f t="shared" si="638"/>
        <v>0.90403630123011691</v>
      </c>
      <c r="I570" s="13">
        <f t="shared" si="638"/>
        <v>0.90426872151913806</v>
      </c>
      <c r="J570" s="13">
        <f t="shared" si="638"/>
        <v>0.90426932762464618</v>
      </c>
      <c r="K570" s="13">
        <f t="shared" si="638"/>
        <v>0.9042696049443989</v>
      </c>
      <c r="L570" s="13">
        <f t="shared" ref="L570:O570" si="643">IFERROR(L177/L405,"-")</f>
        <v>0.90426957378059769</v>
      </c>
      <c r="M570" s="13">
        <f t="shared" si="643"/>
        <v>0.90426915555437226</v>
      </c>
      <c r="N570" s="13">
        <f t="shared" si="643"/>
        <v>0.90426946753344017</v>
      </c>
      <c r="O570" s="13">
        <f t="shared" si="643"/>
        <v>0.90426887007734691</v>
      </c>
      <c r="P570" s="13">
        <f t="shared" si="640"/>
        <v>0.90426934957296368</v>
      </c>
      <c r="Q570" s="13">
        <f t="shared" si="640"/>
        <v>0.90426899666794136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0.90395511077181301</v>
      </c>
      <c r="G571" s="13">
        <f t="shared" si="638"/>
        <v>0.90387368722360206</v>
      </c>
      <c r="H571" s="13">
        <f t="shared" si="638"/>
        <v>0.90403694673558987</v>
      </c>
      <c r="I571" s="13">
        <f t="shared" si="638"/>
        <v>0.90426620957681869</v>
      </c>
      <c r="J571" s="13">
        <f t="shared" si="638"/>
        <v>0.90426726063613505</v>
      </c>
      <c r="K571" s="13">
        <f t="shared" si="638"/>
        <v>0.90426840128367691</v>
      </c>
      <c r="L571" s="13">
        <f t="shared" ref="L571:O571" si="644">IFERROR(L178/L406,"-")</f>
        <v>0.90426802187706301</v>
      </c>
      <c r="M571" s="13">
        <f t="shared" si="644"/>
        <v>0.9042652948147486</v>
      </c>
      <c r="N571" s="13">
        <f t="shared" si="644"/>
        <v>0.90426714688578125</v>
      </c>
      <c r="O571" s="13">
        <f t="shared" si="644"/>
        <v>0.90426449085093596</v>
      </c>
      <c r="P571" s="13">
        <f t="shared" si="640"/>
        <v>0.9042666150530636</v>
      </c>
      <c r="Q571" s="13">
        <f t="shared" si="640"/>
        <v>0.90426529130767341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0.90395510841834059</v>
      </c>
      <c r="G572" s="13">
        <f t="shared" si="638"/>
        <v>0.90387368511325372</v>
      </c>
      <c r="H572" s="13">
        <f t="shared" si="638"/>
        <v>0.9040369210697804</v>
      </c>
      <c r="I572" s="13">
        <f t="shared" si="638"/>
        <v>0.90426682292812888</v>
      </c>
      <c r="J572" s="13">
        <f t="shared" si="638"/>
        <v>0.90426799699831006</v>
      </c>
      <c r="K572" s="13">
        <f t="shared" si="638"/>
        <v>0.90426862877747327</v>
      </c>
      <c r="L572" s="13">
        <f t="shared" ref="L572:O572" si="645">IFERROR(L179/L407,"-")</f>
        <v>0.90426834673636614</v>
      </c>
      <c r="M572" s="13">
        <f t="shared" si="645"/>
        <v>0.90426606553496203</v>
      </c>
      <c r="N572" s="13">
        <f t="shared" si="645"/>
        <v>0.90426797177494589</v>
      </c>
      <c r="O572" s="13">
        <f t="shared" si="645"/>
        <v>0.90426544766859485</v>
      </c>
      <c r="P572" s="13">
        <f t="shared" si="640"/>
        <v>0.90426688555410528</v>
      </c>
      <c r="Q572" s="13">
        <f t="shared" si="640"/>
        <v>0.90426547111094235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0.90395549550191145</v>
      </c>
      <c r="G573" s="13">
        <f t="shared" si="638"/>
        <v>0.9038742293758586</v>
      </c>
      <c r="H573" s="13">
        <f t="shared" si="638"/>
        <v>0.90403718374901709</v>
      </c>
      <c r="I573" s="13">
        <f t="shared" si="638"/>
        <v>0.90426775349349087</v>
      </c>
      <c r="J573" s="13">
        <f t="shared" si="638"/>
        <v>0.90426860615561477</v>
      </c>
      <c r="K573" s="13">
        <f t="shared" si="638"/>
        <v>0.90426888379025439</v>
      </c>
      <c r="L573" s="13">
        <f t="shared" ref="L573:O573" si="646">IFERROR(L180/L408,"-")</f>
        <v>0.90426869792862452</v>
      </c>
      <c r="M573" s="13">
        <f t="shared" si="646"/>
        <v>0.9042669862901852</v>
      </c>
      <c r="N573" s="13">
        <f t="shared" si="646"/>
        <v>0.90426850689335903</v>
      </c>
      <c r="O573" s="13">
        <f t="shared" si="646"/>
        <v>0.90426654143857632</v>
      </c>
      <c r="P573" s="13">
        <f t="shared" si="640"/>
        <v>0.90426758682578623</v>
      </c>
      <c r="Q573" s="13">
        <f t="shared" si="640"/>
        <v>0.90426652789856976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0.59933756179839592</v>
      </c>
      <c r="G575" s="4">
        <f t="shared" ref="G575:K575" si="647">IFERROR(G212/G442,"-")</f>
        <v>0.60471170205627711</v>
      </c>
      <c r="H575" s="4">
        <f t="shared" si="647"/>
        <v>0.60867236344166864</v>
      </c>
      <c r="I575" s="4">
        <f t="shared" si="647"/>
        <v>0.38083293048419864</v>
      </c>
      <c r="J575" s="4">
        <f t="shared" si="647"/>
        <v>0.38083293048419914</v>
      </c>
      <c r="K575" s="4">
        <f t="shared" si="647"/>
        <v>0.38083293048419864</v>
      </c>
      <c r="L575" s="4">
        <f t="shared" ref="L575:O575" si="648">IFERROR(L212/L442,"-")</f>
        <v>0.38083293048419936</v>
      </c>
      <c r="M575" s="4">
        <f t="shared" si="648"/>
        <v>0.38083293048419892</v>
      </c>
      <c r="N575" s="4">
        <f t="shared" si="648"/>
        <v>0.38083293048419886</v>
      </c>
      <c r="O575" s="4">
        <f t="shared" si="648"/>
        <v>0.38083293048419903</v>
      </c>
      <c r="P575" s="4">
        <f>IFERROR(P212/P442,"-")</f>
        <v>0.38083293048419825</v>
      </c>
      <c r="Q575" s="4">
        <f>IFERROR(Q212/Q442,"-")</f>
        <v>0.38083293048419875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0.85445501111132571</v>
      </c>
      <c r="G577" s="4">
        <f t="shared" ref="G577:K577" si="651">IFERROR(G220/G450,"-")</f>
        <v>0.85445501111132538</v>
      </c>
      <c r="H577" s="4">
        <f t="shared" si="651"/>
        <v>0.8544550111113246</v>
      </c>
      <c r="I577" s="4">
        <f t="shared" si="651"/>
        <v>0.85445501111132538</v>
      </c>
      <c r="J577" s="4">
        <f t="shared" si="651"/>
        <v>0.8544550111113256</v>
      </c>
      <c r="K577" s="4">
        <f t="shared" si="651"/>
        <v>0.85445501111132449</v>
      </c>
      <c r="L577" s="4">
        <f t="shared" ref="L577:O577" si="652">IFERROR(L220/L450,"-")</f>
        <v>0.85445501111132449</v>
      </c>
      <c r="M577" s="4">
        <f t="shared" si="652"/>
        <v>0.85445501111132416</v>
      </c>
      <c r="N577" s="4" t="str">
        <f t="shared" si="652"/>
        <v>-</v>
      </c>
      <c r="O577" s="4" t="str">
        <f t="shared" si="652"/>
        <v>-</v>
      </c>
      <c r="P577" s="4" t="str">
        <f>IFERROR(P220/P450,"-")</f>
        <v>-</v>
      </c>
      <c r="Q577" s="4" t="str">
        <f>IFERROR(Q220/Q450,"-")</f>
        <v>-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0.69999999999999984</v>
      </c>
      <c r="G578" s="4">
        <f t="shared" ref="G578:K578" si="653">IFERROR(G226/G456,"-")</f>
        <v>0.70000000000000051</v>
      </c>
      <c r="H578" s="4">
        <f t="shared" si="653"/>
        <v>0.70000000000000029</v>
      </c>
      <c r="I578" s="4">
        <f t="shared" si="653"/>
        <v>0.6999999999999994</v>
      </c>
      <c r="J578" s="4">
        <f t="shared" si="653"/>
        <v>0.69999999999999984</v>
      </c>
      <c r="K578" s="4">
        <f t="shared" si="653"/>
        <v>0.70000000000000029</v>
      </c>
      <c r="L578" s="4">
        <f t="shared" ref="L578:O578" si="654">IFERROR(L226/L456,"-")</f>
        <v>0.69999999999999962</v>
      </c>
      <c r="M578" s="4">
        <f t="shared" si="654"/>
        <v>0.7</v>
      </c>
      <c r="N578" s="4">
        <f t="shared" si="654"/>
        <v>0.70000000000000018</v>
      </c>
      <c r="O578" s="4">
        <f t="shared" si="654"/>
        <v>0.69999999999999973</v>
      </c>
      <c r="P578" s="4">
        <f>IFERROR(P226/P456,"-")</f>
        <v>0.70000000000000007</v>
      </c>
      <c r="Q578" s="4">
        <f>IFERROR(Q226/Q456,"-")</f>
        <v>0.69999999999999962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0.50000000000000056</v>
      </c>
      <c r="J579">
        <f t="shared" si="655"/>
        <v>0.50000000000000044</v>
      </c>
      <c r="K579">
        <f t="shared" si="655"/>
        <v>0.50000000000000022</v>
      </c>
      <c r="L579">
        <f t="shared" ref="L579:O579" si="656">IFERROR(L228/L458,"-")</f>
        <v>0.49999999999999956</v>
      </c>
      <c r="M579">
        <f t="shared" si="656"/>
        <v>0.49999999999999994</v>
      </c>
      <c r="N579">
        <f t="shared" si="656"/>
        <v>0.50000000000000011</v>
      </c>
      <c r="O579">
        <f t="shared" si="656"/>
        <v>0.49999999999999978</v>
      </c>
      <c r="P579">
        <f>IFERROR(P228/P458,"-")</f>
        <v>0.50000000000000044</v>
      </c>
      <c r="Q579">
        <f>IFERROR(Q228/Q458,"-")</f>
        <v>0.50000000000000022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0.85000000000000031</v>
      </c>
      <c r="L580">
        <f t="shared" ref="L580:O580" si="658">IFERROR(L230/L460,"-")</f>
        <v>0.84999999999999964</v>
      </c>
      <c r="M580">
        <f t="shared" si="658"/>
        <v>0.84999999999999953</v>
      </c>
      <c r="N580">
        <f t="shared" si="658"/>
        <v>0.85000000000000042</v>
      </c>
      <c r="O580">
        <f t="shared" si="658"/>
        <v>0.84999999999999976</v>
      </c>
      <c r="P580">
        <f>IFERROR(P230/P460,"-")</f>
        <v>0.85000000000000131</v>
      </c>
      <c r="Q580">
        <f>IFERROR(Q230/Q460,"-")</f>
        <v>0.85000000000000031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3.0000000000000009</v>
      </c>
      <c r="H581" s="4">
        <f t="shared" si="659"/>
        <v>3.0000000000000027</v>
      </c>
      <c r="I581" s="4">
        <f t="shared" si="659"/>
        <v>2.9999999999999982</v>
      </c>
      <c r="J581" s="4">
        <f t="shared" si="659"/>
        <v>2.9999999999999996</v>
      </c>
      <c r="K581" s="4">
        <f t="shared" si="659"/>
        <v>2.9999999999999978</v>
      </c>
      <c r="L581" s="4">
        <f t="shared" ref="L581:O581" si="660">IFERROR(L232/L462,"-")</f>
        <v>2.9999999999999991</v>
      </c>
      <c r="M581" s="4">
        <f t="shared" si="660"/>
        <v>3.0000000000000018</v>
      </c>
      <c r="N581" s="4">
        <f t="shared" si="660"/>
        <v>3.0000000000000027</v>
      </c>
      <c r="O581" s="4">
        <f t="shared" si="660"/>
        <v>2.9999999999999996</v>
      </c>
      <c r="P581" s="4">
        <f>IFERROR(P232/P462,"-")</f>
        <v>3.0000000000000004</v>
      </c>
      <c r="Q581" s="4">
        <f>IFERROR(Q232/Q462,"-")</f>
        <v>3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0.72064632393516703</v>
      </c>
      <c r="G582" s="3">
        <f>[1]Other_transformation!C$5</f>
        <v>0.63724302722632475</v>
      </c>
      <c r="H582" s="3">
        <f>[1]Other_transformation!D$5</f>
        <v>0.47898109431104147</v>
      </c>
      <c r="I582" s="3">
        <f>[1]Other_transformation!E$5</f>
        <v>7.7098703580664554E-5</v>
      </c>
      <c r="J582" s="3">
        <f>[1]Other_transformation!F$5</f>
        <v>2.0496332426608822E-4</v>
      </c>
      <c r="K582" s="3">
        <f>[1]Other_transformation!G$5</f>
        <v>1.6139918104232426E-4</v>
      </c>
      <c r="L582" s="3">
        <f>[1]Other_transformation!H$5</f>
        <v>1.270408631726397E-4</v>
      </c>
      <c r="M582" s="3">
        <f>[1]Other_transformation!I$5</f>
        <v>2.8490445757454967</v>
      </c>
      <c r="N582" s="3">
        <f>[1]Other_transformation!J$5</f>
        <v>3.9168176292603416</v>
      </c>
      <c r="O582" s="3">
        <f>[1]Other_transformation!K$5</f>
        <v>3.3817145738592691</v>
      </c>
      <c r="P582" s="3">
        <f>[1]Other_transformation!L$5</f>
        <v>3.879492228057754</v>
      </c>
      <c r="Q582" s="3">
        <f>[1]Other_transformation!M$5</f>
        <v>3.8787416634332037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0.72064632393516703</v>
      </c>
      <c r="G583" s="1">
        <f t="shared" ref="G583:K583" si="661">G582</f>
        <v>0.63724302722632475</v>
      </c>
      <c r="H583" s="1">
        <f t="shared" si="661"/>
        <v>0.47898109431104147</v>
      </c>
      <c r="I583" s="1">
        <f t="shared" si="661"/>
        <v>7.7098703580664554E-5</v>
      </c>
      <c r="J583" s="1">
        <f t="shared" si="661"/>
        <v>2.0496332426608822E-4</v>
      </c>
      <c r="K583" s="1">
        <f t="shared" si="661"/>
        <v>1.6139918104232426E-4</v>
      </c>
      <c r="L583" s="1">
        <f t="shared" ref="L583:O583" si="662">L582</f>
        <v>1.270408631726397E-4</v>
      </c>
      <c r="M583" s="1">
        <f t="shared" si="662"/>
        <v>2.8490445757454967</v>
      </c>
      <c r="N583" s="1">
        <f t="shared" si="662"/>
        <v>3.9168176292603416</v>
      </c>
      <c r="O583" s="1">
        <f t="shared" si="662"/>
        <v>3.3817145738592691</v>
      </c>
      <c r="P583" s="1">
        <f>P582</f>
        <v>3.879492228057754</v>
      </c>
      <c r="Q583" s="1">
        <f>Q582</f>
        <v>3.8787416634332037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0.72064632393516703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0.63724302722632475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0.47898109431104147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7.7098703580664554E-5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2.0496332426608822E-4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1.1652673171979328E-4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5.7810953902267069E-5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5.0480285304870845E-5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2.1249660153135461E-5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8.6113058281350402E-5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3.0873482106412362E-5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1.3168447649651141E-4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4.4872449322530985E-5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6.9229909270372629E-5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2.848994095460192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3.9167963796001883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3.3816284608009877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3.8794613545756476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3.8786099789567072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0.28105206633471475</v>
      </c>
      <c r="G586" s="3">
        <f t="shared" ref="G586:O586" si="663">G587</f>
        <v>0.24852478061826633</v>
      </c>
      <c r="H586" s="3">
        <f t="shared" si="663"/>
        <v>0.18680262678130599</v>
      </c>
      <c r="I586" s="3">
        <f t="shared" si="663"/>
        <v>3.0068494396459126E-5</v>
      </c>
      <c r="J586" s="3">
        <f t="shared" si="663"/>
        <v>7.9935696463774185E-5</v>
      </c>
      <c r="K586" s="3">
        <f t="shared" si="663"/>
        <v>6.2945680606506376E-5</v>
      </c>
      <c r="L586" s="3">
        <f t="shared" si="663"/>
        <v>4.95365889560277E-5</v>
      </c>
      <c r="M586" s="3">
        <f t="shared" si="663"/>
        <v>1.1111273845407437</v>
      </c>
      <c r="N586" s="3">
        <f t="shared" si="663"/>
        <v>1.5275588754115301</v>
      </c>
      <c r="O586" s="3">
        <f t="shared" si="663"/>
        <v>1.3188686838051147</v>
      </c>
      <c r="P586" s="3">
        <f>P587</f>
        <v>1.5130019689425198</v>
      </c>
      <c r="Q586" s="3">
        <f>Q587</f>
        <v>1.5127092487389466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0.28105206633471475</v>
      </c>
      <c r="G587" s="1">
        <f t="shared" ref="G587:K587" si="664">SUM(G588:G589)</f>
        <v>0.24852478061826633</v>
      </c>
      <c r="H587" s="1">
        <f t="shared" si="664"/>
        <v>0.18680262678130599</v>
      </c>
      <c r="I587" s="1">
        <f t="shared" si="664"/>
        <v>3.0068494396459126E-5</v>
      </c>
      <c r="J587" s="1">
        <f t="shared" si="664"/>
        <v>7.9935696463774185E-5</v>
      </c>
      <c r="K587" s="1">
        <f t="shared" si="664"/>
        <v>6.2945680606506376E-5</v>
      </c>
      <c r="L587" s="1">
        <f t="shared" ref="L587:O587" si="665">SUM(L588:L589)</f>
        <v>4.95365889560277E-5</v>
      </c>
      <c r="M587" s="1">
        <f t="shared" si="665"/>
        <v>1.1111273845407437</v>
      </c>
      <c r="N587" s="1">
        <f t="shared" si="665"/>
        <v>1.5275588754115301</v>
      </c>
      <c r="O587" s="1">
        <f t="shared" si="665"/>
        <v>1.3188686838051147</v>
      </c>
      <c r="P587" s="1">
        <f>SUM(P588:P589)</f>
        <v>1.5130019689425198</v>
      </c>
      <c r="Q587" s="1">
        <f>SUM(Q588:Q589)</f>
        <v>1.5127092487389466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0.28105206633471475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0.24852478061826633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0.18680262678130599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3.0068494396459126E-5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7.9935696463774185E-5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4.5445425370719303E-5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2.2536924340582407E-5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1.9687311268899622E-5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8.2873674597228302E-6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3.3584092729726589E-5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1.2040658021500795E-5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5.135694583363937E-5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1.750025523578707E-5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2.699966461544529E-5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1.1111076972294747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1.5275505880440705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1.318835099712385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1.5129899282844983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1.5126578917931131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2.1035666195667528</v>
      </c>
      <c r="G590" s="3">
        <f t="shared" ref="G590:K590" si="666">G591+G594</f>
        <v>1.860112396473641</v>
      </c>
      <c r="H590" s="3">
        <f t="shared" si="666"/>
        <v>1.39814581429393</v>
      </c>
      <c r="I590" s="3">
        <f t="shared" si="666"/>
        <v>2.250511157519597E-4</v>
      </c>
      <c r="J590" s="3">
        <f t="shared" si="666"/>
        <v>5.9828794353271103E-4</v>
      </c>
      <c r="K590" s="3">
        <f t="shared" si="666"/>
        <v>4.7379732537218636E-4</v>
      </c>
      <c r="L590" s="3">
        <f t="shared" ref="L590:O590" si="667">L591+L594</f>
        <v>3.7495640419604162E-4</v>
      </c>
      <c r="M590" s="3">
        <f t="shared" si="667"/>
        <v>8.4860797648592374</v>
      </c>
      <c r="N590" s="3">
        <f t="shared" si="667"/>
        <v>11.666519815567117</v>
      </c>
      <c r="O590" s="3">
        <f t="shared" si="667"/>
        <v>10.072673279402938</v>
      </c>
      <c r="P590" s="3">
        <f>P591+P594</f>
        <v>11.555342868680285</v>
      </c>
      <c r="Q590" s="3">
        <f>Q591+Q594</f>
        <v>11.553101252879372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2.0534817000532586</v>
      </c>
      <c r="G591" s="1">
        <f t="shared" ref="G591:K591" si="668">SUM(G592:G593)</f>
        <v>1.8158240060814115</v>
      </c>
      <c r="H591" s="1">
        <f t="shared" si="668"/>
        <v>1.3648566282393126</v>
      </c>
      <c r="I591" s="1">
        <f t="shared" si="668"/>
        <v>2.1969275585310353E-4</v>
      </c>
      <c r="J591" s="1">
        <f t="shared" si="668"/>
        <v>5.8404299249621792E-4</v>
      </c>
      <c r="K591" s="1">
        <f t="shared" si="668"/>
        <v>4.5990696638010262E-4</v>
      </c>
      <c r="L591" s="1">
        <f t="shared" ref="L591:O591" si="669">SUM(L592:L593)</f>
        <v>3.6200293961043671E-4</v>
      </c>
      <c r="M591" s="1">
        <f t="shared" si="669"/>
        <v>8.1183525185867964</v>
      </c>
      <c r="N591" s="1">
        <f t="shared" si="669"/>
        <v>11.160971834577341</v>
      </c>
      <c r="O591" s="1">
        <f t="shared" si="669"/>
        <v>9.6361956782120028</v>
      </c>
      <c r="P591" s="1">
        <f>SUM(P592:P593)</f>
        <v>11.054613103850551</v>
      </c>
      <c r="Q591" s="1">
        <f>SUM(Q592:Q593)</f>
        <v>11.052474369952915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2.0534817000532586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1.8158240060814115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1.3648566282393126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2.1969275585310353E-4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5.8404299249621792E-4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3.3204292203555062E-4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1.6473231314450987E-4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1.4384357297622931E-4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6.0550906606359526E-5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2.4537915957270769E-4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8.7973987262222054E-5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3.7523491577680948E-4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1.2786404434455203E-4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1.9727062646592686E-4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8.11820867501382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11.160911283670734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9.6359502990524302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11.054525129863288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11.052099135037137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5.0084919513494128E-2</v>
      </c>
      <c r="G594" s="1">
        <f t="shared" ref="G594:K594" si="670">SUM(G595:G596)</f>
        <v>4.4288390392229537E-2</v>
      </c>
      <c r="H594" s="1">
        <f t="shared" si="670"/>
        <v>3.3289186054617378E-2</v>
      </c>
      <c r="I594" s="1">
        <f t="shared" si="670"/>
        <v>5.3583598988561837E-6</v>
      </c>
      <c r="J594" s="1">
        <f t="shared" si="670"/>
        <v>1.4244951036493121E-5</v>
      </c>
      <c r="K594" s="1">
        <f t="shared" si="670"/>
        <v>1.3890358992083731E-5</v>
      </c>
      <c r="L594" s="1">
        <f t="shared" ref="L594:O594" si="671">SUM(L595:L596)</f>
        <v>1.2953464585604934E-5</v>
      </c>
      <c r="M594" s="1">
        <f t="shared" si="671"/>
        <v>0.36772724627244074</v>
      </c>
      <c r="N594" s="1">
        <f t="shared" si="671"/>
        <v>0.50554798098977616</v>
      </c>
      <c r="O594" s="1">
        <f t="shared" si="671"/>
        <v>0.43647760119093565</v>
      </c>
      <c r="P594" s="1">
        <f>SUM(P595:P596)</f>
        <v>0.50072976482973386</v>
      </c>
      <c r="Q594" s="1">
        <f>SUM(Q595:Q596)</f>
        <v>0.5006268829264573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5.0084919513494128E-2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4.4288390392229537E-2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3.3289186054617378E-2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5.3583598988561837E-6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1.4244951036493121E-5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8.098607854525626E-6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4.0178612962075573E-6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3.5083798286885233E-6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1.476851380642915E-6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5.9848575505538499E-6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2.1457070063956578E-6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9.1520711165075462E-6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5.7917511375581052E-6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8.9356032893973779E-6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0.36772373789261203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0.50554650413839552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0.4364716163333851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0.50072761912272745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0.50061773085534078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0.47619047619047589</v>
      </c>
      <c r="G598" s="4">
        <f t="shared" ref="G598:K599" si="672">IFERROR(SUM(G584,G588)/SUM(G592,G595),"-")</f>
        <v>0.47619047619047628</v>
      </c>
      <c r="H598" s="4">
        <f t="shared" si="672"/>
        <v>0.476190476190476</v>
      </c>
      <c r="I598" s="4">
        <f t="shared" si="672"/>
        <v>0.47619047619047622</v>
      </c>
      <c r="J598" s="4">
        <f t="shared" si="672"/>
        <v>0.47619047619047622</v>
      </c>
      <c r="K598" s="4">
        <f t="shared" si="672"/>
        <v>0.47619047619047644</v>
      </c>
      <c r="L598" s="4">
        <f t="shared" ref="L598:O598" si="673">IFERROR(SUM(L584,L588)/SUM(L592,L595),"-")</f>
        <v>0.47613508258076498</v>
      </c>
      <c r="M598" s="4">
        <f t="shared" si="673"/>
        <v>0.47619047619047666</v>
      </c>
      <c r="N598" s="4">
        <f t="shared" si="673"/>
        <v>0.476190476190476</v>
      </c>
      <c r="O598" s="4">
        <f t="shared" si="673"/>
        <v>0.47619047619047644</v>
      </c>
      <c r="P598" s="4">
        <f>IFERROR(SUM(P584,P588)/SUM(P592,P595),"-")</f>
        <v>0.47619047619047572</v>
      </c>
      <c r="Q598" s="4">
        <f>IFERROR(SUM(Q584,Q588)/SUM(Q592,Q595),"-")</f>
        <v>0.47619047619047572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0.46666666666666656</v>
      </c>
      <c r="L599" s="4">
        <f t="shared" ref="L599:O599" si="674">IFERROR(SUM(L585,L589)/SUM(L593,L596),"-")</f>
        <v>0.46666666666666634</v>
      </c>
      <c r="M599" s="4">
        <f t="shared" si="674"/>
        <v>0.46666666666666645</v>
      </c>
      <c r="N599" s="4">
        <f t="shared" si="674"/>
        <v>0.46666666666666656</v>
      </c>
      <c r="O599" s="4">
        <f t="shared" si="674"/>
        <v>0.4666666666666659</v>
      </c>
      <c r="P599" s="4">
        <f>IFERROR(SUM(P585,P589)/SUM(P593,P596),"-")</f>
        <v>0.46666666666666706</v>
      </c>
      <c r="Q599" s="4">
        <f>IFERROR(SUM(Q585,Q589)/SUM(Q593,Q596),"-")</f>
        <v>0.4666666666666664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0.18422260793765508</v>
      </c>
      <c r="G600" s="1">
        <f>[1]Other_transformation!C$12</f>
        <v>2.0445086631698246E-5</v>
      </c>
      <c r="H600" s="1">
        <f>[1]Other_transformation!D$12</f>
        <v>0.18421377630859215</v>
      </c>
      <c r="I600" s="1">
        <f>[1]Other_transformation!E$12</f>
        <v>2.9161316757430575E-5</v>
      </c>
      <c r="J600" s="1">
        <f>[1]Other_transformation!F$12</f>
        <v>4.7806306806806058E-5</v>
      </c>
      <c r="K600" s="1">
        <f>[1]Other_transformation!G$12</f>
        <v>5.8259829060181528E-5</v>
      </c>
      <c r="L600" s="1">
        <f>[1]Other_transformation!H$12</f>
        <v>4.6907337778445944E-5</v>
      </c>
      <c r="M600" s="1">
        <f>[1]Other_transformation!I$12</f>
        <v>1.0769237978510866E-4</v>
      </c>
      <c r="N600" s="1">
        <f>[1]Other_transformation!J$12</f>
        <v>4.9587029427196436E-5</v>
      </c>
      <c r="O600" s="1">
        <f>[1]Other_transformation!K$12</f>
        <v>1.479901582721909E-4</v>
      </c>
      <c r="P600" s="1">
        <f>[1]Other_transformation!L$12</f>
        <v>6.6075546743286584E-5</v>
      </c>
      <c r="Q600" s="1">
        <f>[1]Other_transformation!M$12</f>
        <v>2.3017545239720823E-4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0.18422260793765508</v>
      </c>
      <c r="G601" s="1">
        <f t="shared" ref="G601:K601" si="675">SUM(G602:G603)</f>
        <v>2.0445086631698246E-5</v>
      </c>
      <c r="H601" s="1">
        <f t="shared" si="675"/>
        <v>0.18421377630859215</v>
      </c>
      <c r="I601" s="1">
        <f t="shared" si="675"/>
        <v>2.9161316757430575E-5</v>
      </c>
      <c r="J601" s="1">
        <f t="shared" si="675"/>
        <v>4.7806306806806058E-5</v>
      </c>
      <c r="K601" s="1">
        <f t="shared" si="675"/>
        <v>5.8259829060181528E-5</v>
      </c>
      <c r="L601" s="1">
        <f t="shared" ref="L601:O601" si="676">SUM(L602:L603)</f>
        <v>4.6907337778445944E-5</v>
      </c>
      <c r="M601" s="1">
        <f t="shared" si="676"/>
        <v>1.0769237978510866E-4</v>
      </c>
      <c r="N601" s="1">
        <f t="shared" si="676"/>
        <v>4.9587029427196436E-5</v>
      </c>
      <c r="O601" s="1">
        <f t="shared" si="676"/>
        <v>1.479901582721909E-4</v>
      </c>
      <c r="P601" s="1">
        <f>SUM(P602:P603)</f>
        <v>6.6075546743286584E-5</v>
      </c>
      <c r="Q601" s="1">
        <f>SUM(Q602:Q603)</f>
        <v>2.3017545239720823E-4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0.18422260793765508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2.0445086631698246E-5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0.18421377630859215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2.9161316757430575E-5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4.7806306806806058E-5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3.3469518045918792E-5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2.4495976600490755E-5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5.0717962457865266E-5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2.2384921027618428E-5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6.7381734727126942E-5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3.0199641812664708E-5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1.0838745434041274E-4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2.4790311014262736E-5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2.2411361177955188E-5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5.6974417327243388E-5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2.7202108399578005E-5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8.0608423545063942E-5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3.5875904930621876E-5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1.217879980567955E-4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0.68715032760745354</v>
      </c>
      <c r="G604" s="3">
        <f t="shared" ref="G604:K604" si="678">G605+G608</f>
        <v>7.626017313623444E-5</v>
      </c>
      <c r="H604" s="3">
        <f t="shared" si="678"/>
        <v>0.68711738563104774</v>
      </c>
      <c r="I604" s="3">
        <f t="shared" si="678"/>
        <v>1.0877171150521601E-4</v>
      </c>
      <c r="J604" s="3">
        <f t="shared" si="678"/>
        <v>1.7831752438938689E-4</v>
      </c>
      <c r="K604" s="3">
        <f t="shared" si="678"/>
        <v>2.2871270546103792E-4</v>
      </c>
      <c r="L604" s="3">
        <f t="shared" ref="L604:O604" si="679">L605+L608</f>
        <v>1.8527359605546276E-4</v>
      </c>
      <c r="M604" s="3">
        <f t="shared" si="679"/>
        <v>4.2790080856898753E-4</v>
      </c>
      <c r="N604" s="3">
        <f t="shared" si="679"/>
        <v>1.9747258962724855E-4</v>
      </c>
      <c r="O604" s="3">
        <f t="shared" si="679"/>
        <v>5.8908316518600161E-4</v>
      </c>
      <c r="P604" s="3">
        <f>P605+P608</f>
        <v>2.6296470562054493E-4</v>
      </c>
      <c r="Q604" s="3">
        <f>Q605+Q608</f>
        <v>9.1457691654771235E-4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0.38502525058969927</v>
      </c>
      <c r="G605" s="1">
        <f t="shared" ref="G605:K605" si="680">SUM(G606:G607)</f>
        <v>4.2730231060249309E-5</v>
      </c>
      <c r="H605" s="1">
        <f t="shared" si="680"/>
        <v>0.38500679248495695</v>
      </c>
      <c r="I605" s="1">
        <f t="shared" si="680"/>
        <v>6.0947152023029884E-5</v>
      </c>
      <c r="J605" s="1">
        <f t="shared" si="680"/>
        <v>9.991518122622479E-5</v>
      </c>
      <c r="K605" s="1">
        <f t="shared" si="680"/>
        <v>1.2176304273577937E-4</v>
      </c>
      <c r="L605" s="1">
        <f t="shared" ref="L605:O605" si="681">SUM(L606:L607)</f>
        <v>9.8036335956952058E-5</v>
      </c>
      <c r="M605" s="1">
        <f t="shared" si="681"/>
        <v>2.2507707375087716E-4</v>
      </c>
      <c r="N605" s="1">
        <f t="shared" si="681"/>
        <v>1.0363689150284057E-4</v>
      </c>
      <c r="O605" s="1">
        <f t="shared" si="681"/>
        <v>3.0929943078887915E-4</v>
      </c>
      <c r="P605" s="1">
        <f>SUM(P606:P607)</f>
        <v>1.3809789269346895E-4</v>
      </c>
      <c r="Q605" s="1">
        <f>SUM(Q606:Q607)</f>
        <v>4.8106669551016524E-4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0.38502525058969927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4.2730231060249309E-5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0.38500679248495695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6.0947152023029884E-5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9.991518122622479E-5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6.9951292715970313E-5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5.1196591095025712E-5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1.0600054153693838E-4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4.6784484947722575E-5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1.408278255796954E-4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6.3117251388469244E-5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2.2652977957146259E-4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5.1811750019809066E-5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4.6839744861926346E-5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1.190765322139388E-4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5.6852406555117992E-5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1.6847160520918375E-4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7.4980641304999695E-5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2.5453691593870268E-4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0.30212507701775432</v>
      </c>
      <c r="G608" s="1">
        <f t="shared" ref="G608:K608" si="682">SUM(G609:G610)</f>
        <v>3.3529942075985124E-5</v>
      </c>
      <c r="H608" s="1">
        <f t="shared" si="682"/>
        <v>0.30211059314609073</v>
      </c>
      <c r="I608" s="1">
        <f t="shared" si="682"/>
        <v>4.7824559482186127E-5</v>
      </c>
      <c r="J608" s="1">
        <f t="shared" si="682"/>
        <v>7.8402343163162097E-5</v>
      </c>
      <c r="K608" s="1">
        <f t="shared" si="682"/>
        <v>1.0694966272525855E-4</v>
      </c>
      <c r="L608" s="1">
        <f t="shared" ref="L608:O608" si="683">SUM(L609:L610)</f>
        <v>8.7237260098510701E-5</v>
      </c>
      <c r="M608" s="1">
        <f t="shared" si="683"/>
        <v>2.0282373481811036E-4</v>
      </c>
      <c r="N608" s="1">
        <f t="shared" si="683"/>
        <v>9.3835698124407986E-5</v>
      </c>
      <c r="O608" s="1">
        <f t="shared" si="683"/>
        <v>2.7978373439712252E-4</v>
      </c>
      <c r="P608" s="1">
        <f>SUM(P609:P610)</f>
        <v>1.2486681292707595E-4</v>
      </c>
      <c r="Q608" s="1">
        <f>SUM(Q609:Q610)</f>
        <v>4.3351022103754706E-4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0.30212507701775432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3.3529942075985124E-5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0.30211059314609073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4.7824559482186127E-5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7.8402343163162097E-5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5.489000959530684E-5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4.0173401624804814E-5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8.3177458430899124E-5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3.6711270485294212E-5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1.1050604495248819E-4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4.9527412572770078E-5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1.7775542511827672E-4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5.2059653129951704E-5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4.7063858473705893E-5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1.1964627638721124E-4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5.7124427639113781E-5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1.6927768944463434E-4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7.5339400354305865E-5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2.5575479591927034E-4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84">IFERROR(G602/SUM(G606,G609),"-")</f>
        <v>0.26809651474530838</v>
      </c>
      <c r="H612">
        <f t="shared" si="684"/>
        <v>0.26809651474530871</v>
      </c>
      <c r="I612">
        <f t="shared" si="684"/>
        <v>0.26809651474530838</v>
      </c>
      <c r="J612">
        <f t="shared" si="684"/>
        <v>0.26809651474530788</v>
      </c>
      <c r="K612">
        <f t="shared" si="684"/>
        <v>0.26809651474530816</v>
      </c>
      <c r="L612">
        <f t="shared" ref="L612:O612" si="685">IFERROR(L602/SUM(L606,L609),"-")</f>
        <v>0.26809651474530832</v>
      </c>
      <c r="M612">
        <f t="shared" si="685"/>
        <v>0.26809651474530827</v>
      </c>
      <c r="N612">
        <f t="shared" si="685"/>
        <v>0.26809651474530816</v>
      </c>
      <c r="O612">
        <f t="shared" si="685"/>
        <v>0.26809651474530821</v>
      </c>
      <c r="P612">
        <f>IFERROR(P602/SUM(P606,P609),"-")</f>
        <v>0.26809651474530838</v>
      </c>
      <c r="Q612">
        <f>IFERROR(Q602/SUM(Q606,Q609),"-")</f>
        <v>0.26809651474530843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0.23866348448687374</v>
      </c>
      <c r="L613">
        <f t="shared" ref="L613:O613" si="686">IFERROR(L603/SUM(L607,L610),"-")</f>
        <v>0.2386634844868735</v>
      </c>
      <c r="M613">
        <f t="shared" si="686"/>
        <v>0.23866348448687327</v>
      </c>
      <c r="N613">
        <f t="shared" si="686"/>
        <v>0.23866348448687366</v>
      </c>
      <c r="O613">
        <f t="shared" si="686"/>
        <v>0.23866348448687338</v>
      </c>
      <c r="P613">
        <f>IFERROR(P603/SUM(P607,P610),"-")</f>
        <v>0.23866348448687363</v>
      </c>
      <c r="Q613">
        <f>IFERROR(Q603/SUM(Q607,Q610),"-")</f>
        <v>0.23866348448687355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6.9574123007650845</v>
      </c>
      <c r="G614" s="3">
        <f t="shared" ref="G614" si="687">G615+G616+G621</f>
        <v>9.783119517430265</v>
      </c>
      <c r="H614" s="3">
        <f t="shared" ref="H614" si="688">H615+H616+H621</f>
        <v>10.413818163949999</v>
      </c>
      <c r="I614" s="3">
        <f t="shared" ref="I614" si="689">I615+I616+I621</f>
        <v>11.306453934528909</v>
      </c>
      <c r="J614" s="3">
        <f t="shared" ref="J614" si="690">J615+J616+J621</f>
        <v>11.29429638882381</v>
      </c>
      <c r="K614" s="3">
        <f t="shared" ref="K614" si="691">K615+K616+K621</f>
        <v>10.99259549807787</v>
      </c>
      <c r="L614" s="3">
        <f t="shared" ref="L614:O614" si="692">L615+L616+L621</f>
        <v>13.208644333808662</v>
      </c>
      <c r="M614" s="3">
        <f t="shared" si="692"/>
        <v>16.423663749990183</v>
      </c>
      <c r="N614" s="3">
        <f t="shared" si="692"/>
        <v>16.886192295376116</v>
      </c>
      <c r="O614" s="3">
        <f t="shared" si="692"/>
        <v>17.053131243556411</v>
      </c>
      <c r="P614" s="3">
        <f>P615+P616+P621</f>
        <v>17.220056541592026</v>
      </c>
      <c r="Q614" s="3">
        <f>Q615+Q616+Q621</f>
        <v>17.368811117073182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1.3280003475931401</v>
      </c>
      <c r="G615" s="1">
        <f>[1]Other_transformation!C$19</f>
        <v>3.5448649740532692</v>
      </c>
      <c r="H615" s="1">
        <f>[1]Other_transformation!D$19</f>
        <v>4.3847301904493712</v>
      </c>
      <c r="I615" s="1">
        <f>[1]Other_transformation!E$19</f>
        <v>4.3847643256597815</v>
      </c>
      <c r="J615" s="1">
        <f>[1]Other_transformation!F$19</f>
        <v>4.3847645860948914</v>
      </c>
      <c r="K615" s="1">
        <f>[1]Other_transformation!G$19</f>
        <v>4.3856137106607083</v>
      </c>
      <c r="L615" s="1">
        <f>[1]Other_transformation!H$19</f>
        <v>4.3862069904841974</v>
      </c>
      <c r="M615" s="1">
        <f>[1]Other_transformation!I$19</f>
        <v>6.5774338306271618</v>
      </c>
      <c r="N615" s="1">
        <f>[1]Other_transformation!J$19</f>
        <v>6.5774346299316484</v>
      </c>
      <c r="O615" s="1">
        <f>[1]Other_transformation!K$19</f>
        <v>6.5774593980762486</v>
      </c>
      <c r="P615" s="1">
        <f>[1]Other_transformation!L$19</f>
        <v>6.5774621442594245</v>
      </c>
      <c r="Q615" s="1">
        <f>[1]Other_transformation!M$19</f>
        <v>6.5776356171183865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5.6294119531719442</v>
      </c>
      <c r="G616" s="1">
        <f>[1]Other_transformation!C$20</f>
        <v>6.2382335691361828</v>
      </c>
      <c r="H616" s="1">
        <f>[1]Other_transformation!D$20</f>
        <v>6.029051135155691</v>
      </c>
      <c r="I616" s="1">
        <f>[1]Other_transformation!E$20</f>
        <v>6.9210946739904422</v>
      </c>
      <c r="J616" s="1">
        <f>[1]Other_transformation!F$20</f>
        <v>6.9089351726297394</v>
      </c>
      <c r="K616" s="1">
        <f>[1]Other_transformation!G$20</f>
        <v>6.6063838309205911</v>
      </c>
      <c r="L616" s="1">
        <f>[1]Other_transformation!H$20</f>
        <v>8.8218388154437033</v>
      </c>
      <c r="M616" s="1">
        <f>[1]Other_transformation!I$20</f>
        <v>9.8456301439093501</v>
      </c>
      <c r="N616" s="1">
        <f>[1]Other_transformation!J$20</f>
        <v>10.308158514794963</v>
      </c>
      <c r="O616" s="1">
        <f>[1]Other_transformation!K$20</f>
        <v>10.47506923954257</v>
      </c>
      <c r="P616" s="1">
        <f>[1]Other_transformation!L$20</f>
        <v>10.641991359619949</v>
      </c>
      <c r="Q616" s="1">
        <f>[1]Other_transformation!M$20</f>
        <v>10.790095595192426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5.6294119531719442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6.2382335691361828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6.029051135155691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6.9210946739904422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6.9089351726297394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6.606160624215816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8.8215437465737772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9.8446931317273556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10.307257686812211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10.474412319536697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10.641325083566157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10.78897847001717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1.8165045125032579E-4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2.3890502647604806E-4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6.5938222587079811E-4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6.1831620085138462E-4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4.3444326710002825E-4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4.1323289683758589E-4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8.0590185150474013E-4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4.1556253524134201E-5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5.6163843450118394E-5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2.7762995612272287E-4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2.8251178190064828E-4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2.2247673877410471E-4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2.5304315695358782E-4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3.1122332375013175E-4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2.0974240813242014E-5</v>
      </c>
      <c r="H621" s="1">
        <f>[1]Other_transformation!D$21</f>
        <v>3.6838344937454463E-5</v>
      </c>
      <c r="I621" s="1">
        <f>[1]Other_transformation!E$21</f>
        <v>5.9493487868571737E-4</v>
      </c>
      <c r="J621" s="1">
        <f>[1]Other_transformation!F$21</f>
        <v>5.9663009917856457E-4</v>
      </c>
      <c r="K621" s="1">
        <f>[1]Other_transformation!G$21</f>
        <v>5.9795649657131073E-4</v>
      </c>
      <c r="L621" s="1">
        <f>[1]Other_transformation!H$21</f>
        <v>5.9852788076173867E-4</v>
      </c>
      <c r="M621" s="1">
        <f>[1]Other_transformation!I$21</f>
        <v>5.9977545367317833E-4</v>
      </c>
      <c r="N621" s="1">
        <f>[1]Other_transformation!J$21</f>
        <v>5.9915064950450824E-4</v>
      </c>
      <c r="O621" s="1">
        <f>[1]Other_transformation!K$21</f>
        <v>6.0260593759198222E-4</v>
      </c>
      <c r="P621" s="1">
        <f>[1]Other_transformation!L$21</f>
        <v>6.0303771265464109E-4</v>
      </c>
      <c r="Q621" s="1">
        <f>[1]Other_transformation!M$21</f>
        <v>1.0799047623703459E-3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2.0974240813242014E-5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3.6838344937454463E-5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5.9493487868571737E-4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5.9663009917856457E-4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4.4202611876445079E-4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3.8016305137345729E-4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1.2890919946703636E-4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9.7684200989905758E-5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1.3351844006607823E-4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1.3212556182741353E-4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3.8747878343150258E-4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1.5593037780685994E-4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2.1836482938828144E-4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4.7086625420614199E-4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5.0146644851460252E-4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4.6908749752590397E-4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4.7091215082722759E-4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6.9242597893884328E-4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0.11258823906343894</v>
      </c>
      <c r="G624" s="3">
        <f t="shared" ref="G624" si="693">G625+G626+G631</f>
        <v>0.12476467138272362</v>
      </c>
      <c r="H624" s="3">
        <f t="shared" ref="H624" si="694">H625+H626+H631</f>
        <v>0.12058102270311385</v>
      </c>
      <c r="I624" s="3">
        <f t="shared" ref="I624" si="695">I625+I626+I631</f>
        <v>0.13844569087495634</v>
      </c>
      <c r="J624" s="3">
        <f t="shared" ref="J624" si="696">J625+J626+J631</f>
        <v>0.13820256865656197</v>
      </c>
      <c r="K624" s="3">
        <f t="shared" ref="K624" si="697">K625+K626+K631</f>
        <v>0.13214729932687305</v>
      </c>
      <c r="L624" s="3">
        <f t="shared" ref="L624:O624" si="698">L625+L626+L631</f>
        <v>0.17645496817836162</v>
      </c>
      <c r="M624" s="3">
        <f t="shared" si="698"/>
        <v>0.19691803732191265</v>
      </c>
      <c r="N624" s="3">
        <f t="shared" si="698"/>
        <v>0.20616775498066539</v>
      </c>
      <c r="O624" s="3">
        <f t="shared" si="698"/>
        <v>0.20951252422637323</v>
      </c>
      <c r="P624" s="3">
        <f>P625+P626+P631</f>
        <v>0.21285091707766782</v>
      </c>
      <c r="Q624" s="3">
        <f>Q625+Q626+Q631</f>
        <v>0.21582330086173307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0.11258823906343894</v>
      </c>
      <c r="G626" s="1">
        <f t="shared" ref="G626:K626" si="699">SUM(G627:G630)</f>
        <v>0.12476467138272362</v>
      </c>
      <c r="H626" s="1">
        <f t="shared" si="699"/>
        <v>0.12058102270311385</v>
      </c>
      <c r="I626" s="1">
        <f t="shared" si="699"/>
        <v>0.13842189347980891</v>
      </c>
      <c r="J626" s="1">
        <f t="shared" si="699"/>
        <v>0.13817870345259484</v>
      </c>
      <c r="K626" s="1">
        <f t="shared" si="699"/>
        <v>0.13212321248431644</v>
      </c>
      <c r="L626" s="1">
        <f t="shared" ref="L626:O626" si="700">SUM(L627:L630)</f>
        <v>0.17643087493147561</v>
      </c>
      <c r="M626" s="1">
        <f t="shared" si="700"/>
        <v>0.1968938626345472</v>
      </c>
      <c r="N626" s="1">
        <f t="shared" si="700"/>
        <v>0.2061451537362442</v>
      </c>
      <c r="O626" s="1">
        <f t="shared" si="700"/>
        <v>0.20948824639073391</v>
      </c>
      <c r="P626" s="1">
        <f>SUM(P627:P630)</f>
        <v>0.21282650167132311</v>
      </c>
      <c r="Q626" s="1">
        <f>SUM(Q627:Q630)</f>
        <v>0.21577956940034324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0.11258823906343894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0.12476467138272362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0.12058102270311385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0.13842189347980891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0.13817870345259484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0.13212321248431644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0.17643087493147561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0.1968938626345472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0.2061451537362442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0.20948824639073391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0.21282650167132311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0.21577956940034324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0</v>
      </c>
      <c r="I631" s="1">
        <f t="shared" si="701"/>
        <v>2.3797395147428768E-5</v>
      </c>
      <c r="J631" s="1">
        <f t="shared" si="701"/>
        <v>2.3865203967142603E-5</v>
      </c>
      <c r="K631" s="1">
        <f t="shared" si="701"/>
        <v>2.4086842556601893E-5</v>
      </c>
      <c r="L631" s="1">
        <f t="shared" ref="L631:O631" si="702">SUM(L632:L633)</f>
        <v>2.4093246886017741E-5</v>
      </c>
      <c r="M631" s="1">
        <f t="shared" si="702"/>
        <v>2.4174687365462565E-5</v>
      </c>
      <c r="N631" s="1">
        <f t="shared" si="702"/>
        <v>2.2601244421202397E-5</v>
      </c>
      <c r="O631" s="1">
        <f t="shared" si="702"/>
        <v>2.4277835639316618E-5</v>
      </c>
      <c r="P631" s="1">
        <f>SUM(P632:P633)</f>
        <v>2.4415406344698472E-5</v>
      </c>
      <c r="Q631" s="1">
        <f>SUM(Q632:Q633)</f>
        <v>4.3731461389846202E-5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2.3797395147428768E-5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2.3865203967142603E-5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1.7681044750578062E-5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1.5197607951541421E-5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5.1563679786814625E-6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2.3623214742798601E-6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5.3407376026431303E-6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5.285022473096554E-6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1.5499151337260125E-5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6.4057978060238317E-6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8.8956389344763214E-6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1.9018319386781101E-5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2.0238922946922537E-5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1.8937098036673487E-5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1.913038387160192E-5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2.8232310052586077E-5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2.7583121628426444E-7</v>
      </c>
      <c r="H634" s="3">
        <f t="shared" ref="H634" si="704">H635+H636+H641</f>
        <v>4.420601392494539E-6</v>
      </c>
      <c r="I634" s="3">
        <f t="shared" ref="I634" si="705">I635+I636+I641</f>
        <v>7.139218544228613E-5</v>
      </c>
      <c r="J634" s="3">
        <f t="shared" ref="J634" si="706">J635+J636+J641</f>
        <v>7.1595611901427783E-5</v>
      </c>
      <c r="K634" s="3">
        <f t="shared" ref="K634" si="707">K635+K636+K641</f>
        <v>7.2055490501730067E-5</v>
      </c>
      <c r="L634" s="3">
        <f t="shared" ref="L634:O634" si="708">L635+L636+L641</f>
        <v>7.2099309996334214E-5</v>
      </c>
      <c r="M634" s="3">
        <f t="shared" si="708"/>
        <v>7.22885897236758E-5</v>
      </c>
      <c r="N634" s="3">
        <f t="shared" si="708"/>
        <v>7.2212477753139464E-5</v>
      </c>
      <c r="O634" s="3">
        <f t="shared" si="708"/>
        <v>7.2628469749874236E-5</v>
      </c>
      <c r="P634" s="3">
        <f>P635+P636+P641</f>
        <v>7.2631107529868774E-5</v>
      </c>
      <c r="Q634" s="3">
        <f>Q635+Q636+Q641</f>
        <v>1.299759080821731E-4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2.7583121628426444E-7</v>
      </c>
      <c r="H641" s="1">
        <f t="shared" ref="H641" si="716">SUM(H642:H643)</f>
        <v>4.420601392494539E-6</v>
      </c>
      <c r="I641" s="1">
        <f t="shared" ref="I641" si="717">SUM(I642:I643)</f>
        <v>7.139218544228613E-5</v>
      </c>
      <c r="J641" s="1">
        <f t="shared" ref="J641" si="718">SUM(J642:J643)</f>
        <v>7.1595611901427783E-5</v>
      </c>
      <c r="K641" s="1">
        <f t="shared" ref="K641" si="719">SUM(K642:K643)</f>
        <v>7.2055490501730067E-5</v>
      </c>
      <c r="L641" s="1">
        <f t="shared" ref="L641:O641" si="720">SUM(L642:L643)</f>
        <v>7.2099309996334214E-5</v>
      </c>
      <c r="M641" s="1">
        <f t="shared" si="720"/>
        <v>7.22885897236758E-5</v>
      </c>
      <c r="N641" s="1">
        <f t="shared" si="720"/>
        <v>7.2212477753139464E-5</v>
      </c>
      <c r="O641" s="1">
        <f t="shared" si="720"/>
        <v>7.2628469749874236E-5</v>
      </c>
      <c r="P641" s="1">
        <f>SUM(P642:P643)</f>
        <v>7.2631107529868774E-5</v>
      </c>
      <c r="Q641" s="1">
        <f>SUM(Q642:Q643)</f>
        <v>1.299759080821731E-4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2.7583121628426444E-7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4.420601392494539E-6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7.139218544228613E-5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7.1595611901427783E-5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5.3043134251734113E-5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4.5619566164814912E-5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1.5469103936044362E-5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1.1722104118788697E-5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1.6022212807929383E-5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1.5855067419289633E-5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4.6497454011780338E-5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1.9012356249995958E-5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2.6479743831519296E-5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5.6819485787631434E-5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6.0490373634350766E-5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5.6606256941944846E-5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5.6776040110579144E-5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8.3478454070392766E-5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13.477452746741738</v>
      </c>
      <c r="G644" s="3">
        <f t="shared" ref="G644" si="721">G645+G646+G651</f>
        <v>20.864539175035016</v>
      </c>
      <c r="H644" s="3">
        <f t="shared" ref="H644" si="722">H645+H646+H651</f>
        <v>22.9069008568414</v>
      </c>
      <c r="I644" s="3">
        <f t="shared" ref="I644" si="723">I645+I646+I651</f>
        <v>24.441557061494475</v>
      </c>
      <c r="J644" s="3">
        <f t="shared" ref="J644" si="724">J645+J646+J651</f>
        <v>24.420652700832633</v>
      </c>
      <c r="K644" s="3">
        <f t="shared" ref="K644" si="725">K645+K646+K651</f>
        <v>23.902831920534108</v>
      </c>
      <c r="L644" s="3">
        <f t="shared" ref="L644:O644" si="726">L645+L646+L651</f>
        <v>27.713836914242876</v>
      </c>
      <c r="M644" s="3">
        <f t="shared" si="726"/>
        <v>35.740968341021166</v>
      </c>
      <c r="N644" s="3">
        <f t="shared" si="726"/>
        <v>36.536270191307459</v>
      </c>
      <c r="O644" s="3">
        <f t="shared" si="726"/>
        <v>36.823393305704549</v>
      </c>
      <c r="P644" s="3">
        <f>P645+P646+P651</f>
        <v>37.110416284509078</v>
      </c>
      <c r="Q644" s="3">
        <f>Q645+Q646+Q651</f>
        <v>37.366122034218179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3.7980809941163787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10.13831382579234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12.540328344685186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12.540425971386968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12.540426716231387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12.54285521248962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12.5445519927848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18.81146075559365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18.811463041604476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18.811533878498043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18.811541732581922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18.812037864958562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9.6793717526253591</v>
      </c>
      <c r="G646" s="1">
        <f t="shared" ref="G646" si="727">SUM(G647:G650)</f>
        <v>10.726197034017577</v>
      </c>
      <c r="H646" s="1">
        <f t="shared" ref="H646" si="728">SUM(H647:H650)</f>
        <v>10.36652278039055</v>
      </c>
      <c r="I646" s="1">
        <f t="shared" ref="I646" si="729">SUM(I647:I650)</f>
        <v>11.900327928021282</v>
      </c>
      <c r="J646" s="1">
        <f t="shared" ref="J646" si="730">SUM(J647:J650)</f>
        <v>11.879420533967357</v>
      </c>
      <c r="K646" s="1">
        <f t="shared" ref="K646" si="731">SUM(K647:K650)</f>
        <v>11.359146787674904</v>
      </c>
      <c r="L646" s="1">
        <f t="shared" ref="L646:O646" si="732">SUM(L647:L650)</f>
        <v>15.168444803818788</v>
      </c>
      <c r="M646" s="1">
        <f t="shared" si="732"/>
        <v>16.92862930471706</v>
      </c>
      <c r="N646" s="1">
        <f t="shared" si="732"/>
        <v>17.723925100039867</v>
      </c>
      <c r="O646" s="1">
        <f t="shared" si="732"/>
        <v>18.010977582054124</v>
      </c>
      <c r="P646" s="1">
        <f>SUM(P647:P650)</f>
        <v>18.297990375057633</v>
      </c>
      <c r="Q646" s="1">
        <f>SUM(Q647:Q650)</f>
        <v>18.552523131510281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9.6793717526253591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10.726197034017577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10.36652278039055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11.900327928021282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11.879420533967357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11.358821324723079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15.168014361965966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16.927246647638636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17.722593359781666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18.010003811134816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18.29699838654318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18.550877837875195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2.5950064464332214E-4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3.4129289496578305E-4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9.4197460838685483E-4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8.8330885835912138E-4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6.2063323871432575E-4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5.9033270976797969E-4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1.151288359292486E-3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6.5962307181165436E-5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8.9148957857330746E-5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4.4068247003606803E-4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4.4843139984229871E-4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3.5313768059381633E-4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4.0165580468823429E-4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4.9400527579385948E-4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2.8315225097876739E-5</v>
      </c>
      <c r="H651" s="1">
        <f t="shared" ref="H651" si="734">SUM(H652:H653)</f>
        <v>4.9731765665563546E-5</v>
      </c>
      <c r="I651" s="1">
        <f t="shared" ref="I651" si="735">SUM(I652:I653)</f>
        <v>8.0316208622571912E-4</v>
      </c>
      <c r="J651" s="1">
        <f t="shared" ref="J651" si="736">SUM(J652:J653)</f>
        <v>8.0545063389106223E-4</v>
      </c>
      <c r="K651" s="1">
        <f t="shared" ref="K651" si="737">SUM(K652:K653)</f>
        <v>8.2992036958636265E-4</v>
      </c>
      <c r="L651" s="1">
        <f t="shared" ref="L651:O651" si="738">SUM(L652:L653)</f>
        <v>8.4011763928371888E-4</v>
      </c>
      <c r="M651" s="1">
        <f t="shared" si="738"/>
        <v>8.7828071045670741E-4</v>
      </c>
      <c r="N651" s="1">
        <f t="shared" si="738"/>
        <v>8.8204966311518655E-4</v>
      </c>
      <c r="O651" s="1">
        <f t="shared" si="738"/>
        <v>8.8184515238652183E-4</v>
      </c>
      <c r="P651" s="1">
        <f>SUM(P652:P653)</f>
        <v>8.8417686952586144E-4</v>
      </c>
      <c r="Q651" s="1">
        <f>SUM(Q652:Q653)</f>
        <v>1.5610377493432037E-3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2.8315225097876739E-5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4.9731765665563546E-5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8.0316208622571912E-4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8.0545063389106223E-4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5.9673526033200848E-4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5.1322011935416771E-4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1.7402741928049928E-4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1.3187367133637298E-4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1.8024989408920567E-4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1.7836950846700843E-4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5.2309635763252919E-4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2.3318510925435416E-4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3.2689751992955122E-4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7.042532911762081E-4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7.5017599177881354E-4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7.0159525829731611E-4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7.0580736105885298E-4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1.0379413917106744E-3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0.34965034965034986</v>
      </c>
      <c r="G655" s="4">
        <f t="shared" si="739"/>
        <v>0.34965034965035002</v>
      </c>
      <c r="H655" s="4">
        <f t="shared" si="739"/>
        <v>0.34965034965035008</v>
      </c>
      <c r="I655" s="4">
        <f t="shared" si="739"/>
        <v>0.34965034965034986</v>
      </c>
      <c r="J655" s="4">
        <f t="shared" si="739"/>
        <v>0.34965034965034969</v>
      </c>
      <c r="K655" s="4">
        <f t="shared" si="739"/>
        <v>0.3496503496503498</v>
      </c>
      <c r="L655" s="4">
        <f t="shared" ref="L655:O655" si="740">IFERROR(SUM(L635,L625,L615)/L645,"-")</f>
        <v>0.34965034965034975</v>
      </c>
      <c r="M655" s="4">
        <f t="shared" si="740"/>
        <v>0.34965034965035025</v>
      </c>
      <c r="N655" s="4">
        <f t="shared" si="740"/>
        <v>0.34965034965035036</v>
      </c>
      <c r="O655" s="4">
        <f t="shared" si="740"/>
        <v>0.34965034965035019</v>
      </c>
      <c r="P655" s="4">
        <f>IFERROR(SUM(P635,P625,P615)/P645,"-")</f>
        <v>0.34965034965035025</v>
      </c>
      <c r="Q655" s="4">
        <f>IFERROR(SUM(Q635,Q625,Q615)/Q645,"-")</f>
        <v>0.34965034965035008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0.59322033898305093</v>
      </c>
      <c r="G656" s="4">
        <f t="shared" si="741"/>
        <v>0.59322033898305127</v>
      </c>
      <c r="H656" s="4">
        <f t="shared" si="741"/>
        <v>0.59322033898305115</v>
      </c>
      <c r="I656" s="4">
        <f t="shared" si="741"/>
        <v>0.59322033898305071</v>
      </c>
      <c r="J656" s="4">
        <f t="shared" si="741"/>
        <v>0.59322033898305115</v>
      </c>
      <c r="K656" s="4">
        <f t="shared" si="741"/>
        <v>0.59322033898305093</v>
      </c>
      <c r="L656" s="4">
        <f t="shared" ref="L656:O656" si="742">IFERROR(SUM(L637,L627,L617)/L647,"-")</f>
        <v>0.59322033898305215</v>
      </c>
      <c r="M656" s="4">
        <f t="shared" si="742"/>
        <v>0.59322033898305093</v>
      </c>
      <c r="N656" s="4">
        <f t="shared" si="742"/>
        <v>0.59322033898305138</v>
      </c>
      <c r="O656" s="4">
        <f t="shared" si="742"/>
        <v>0.59322033898305071</v>
      </c>
      <c r="P656" s="4">
        <f t="shared" ref="P656:Q659" si="743">IFERROR(SUM(P637,P627,P617)/P647,"-")</f>
        <v>0.59322033898305082</v>
      </c>
      <c r="Q656" s="4">
        <f t="shared" si="743"/>
        <v>0.59322033898305215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0.70000000000000107</v>
      </c>
      <c r="L658" s="4">
        <f t="shared" ref="L658:O658" si="745">IFERROR(SUM(L639,L629,L619)/L649,"-")</f>
        <v>0.69999999999999973</v>
      </c>
      <c r="M658" s="4">
        <f t="shared" si="745"/>
        <v>0.69999999999999973</v>
      </c>
      <c r="N658" s="4">
        <f t="shared" si="745"/>
        <v>0.69999999999999962</v>
      </c>
      <c r="O658" s="4">
        <f t="shared" si="745"/>
        <v>0.7000000000000004</v>
      </c>
      <c r="P658" s="4">
        <f t="shared" si="743"/>
        <v>0.70000000000000018</v>
      </c>
      <c r="Q658" s="4">
        <f t="shared" si="743"/>
        <v>0.7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0.62999999999999967</v>
      </c>
      <c r="L659" s="4">
        <f t="shared" ref="L659:O659" si="746">IFERROR(SUM(L640,L630,L620)/L650,"-")</f>
        <v>0.63000000000000023</v>
      </c>
      <c r="M659" s="4">
        <f t="shared" si="746"/>
        <v>0.63</v>
      </c>
      <c r="N659" s="4">
        <f t="shared" si="746"/>
        <v>0.63000000000000023</v>
      </c>
      <c r="O659" s="4">
        <f t="shared" si="746"/>
        <v>0.63000000000000123</v>
      </c>
      <c r="P659" s="4">
        <f t="shared" si="743"/>
        <v>0.63000000000000056</v>
      </c>
      <c r="Q659" s="4">
        <f t="shared" si="743"/>
        <v>0.63000000000000056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0.7504821860349522</v>
      </c>
      <c r="H660" s="4">
        <f t="shared" si="747"/>
        <v>0.82962962962962938</v>
      </c>
      <c r="I660" s="4">
        <f t="shared" si="747"/>
        <v>0.85925925925925861</v>
      </c>
      <c r="J660" s="4">
        <f t="shared" si="747"/>
        <v>0.85925925925925928</v>
      </c>
      <c r="K660" s="4">
        <f t="shared" si="747"/>
        <v>0.85925925925925939</v>
      </c>
      <c r="L660" s="4">
        <f t="shared" ref="L660:O660" si="748">IFERROR(SUM(L642,L632,L622)/L652,"-")</f>
        <v>0.85924189029210263</v>
      </c>
      <c r="M660" s="4">
        <f t="shared" si="748"/>
        <v>0.85925925925925839</v>
      </c>
      <c r="N660" s="4">
        <f t="shared" si="748"/>
        <v>0.84754314830504485</v>
      </c>
      <c r="O660" s="4">
        <f t="shared" si="748"/>
        <v>0.85925925925925895</v>
      </c>
      <c r="P660" s="4">
        <f>IFERROR(SUM(P642,P632,P622)/P652,"-")</f>
        <v>0.8592592592592585</v>
      </c>
      <c r="Q660" s="4">
        <f>IFERROR(SUM(Q642,Q632,Q622)/Q652,"-")</f>
        <v>0.85925925925925817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0.77770202584020054</v>
      </c>
      <c r="L661" s="4">
        <f t="shared" ref="L661:O661" si="749">IFERROR(SUM(L643,L633,L623)/L653,"-")</f>
        <v>0.77620721077651467</v>
      </c>
      <c r="M661" s="4">
        <f t="shared" si="749"/>
        <v>0.77628896624320665</v>
      </c>
      <c r="N661" s="4">
        <f t="shared" si="749"/>
        <v>0.77607888212388165</v>
      </c>
      <c r="O661" s="4">
        <f t="shared" si="749"/>
        <v>0.77627499054978399</v>
      </c>
      <c r="P661" s="4">
        <f>IFERROR(SUM(P643,P633,P623)/P653,"-")</f>
        <v>0.77474195506982357</v>
      </c>
      <c r="Q661" s="4">
        <f>IFERROR(SUM(Q643,Q633,Q623)/Q653,"-")</f>
        <v>0.77474195506982424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3.3857534957138125E-3</v>
      </c>
      <c r="G662" s="3">
        <f t="shared" ref="G662:K662" si="750">SUM(G663,G667,G676)</f>
        <v>4.7975570920027683E-3</v>
      </c>
      <c r="H662" s="3">
        <f t="shared" si="750"/>
        <v>4.8034410318428559E-3</v>
      </c>
      <c r="I662" s="3">
        <f t="shared" si="750"/>
        <v>3.0452781685360426E-2</v>
      </c>
      <c r="J662" s="3">
        <f t="shared" si="750"/>
        <v>10.669487375022921</v>
      </c>
      <c r="K662" s="3">
        <f t="shared" si="750"/>
        <v>10.669488216383236</v>
      </c>
      <c r="L662" s="3">
        <f t="shared" ref="L662:O662" si="751">SUM(L663,L667,L676)</f>
        <v>10.66948970493574</v>
      </c>
      <c r="M662" s="3">
        <f t="shared" si="751"/>
        <v>13.177370113968152</v>
      </c>
      <c r="N662" s="3">
        <f t="shared" si="751"/>
        <v>15.34191655549346</v>
      </c>
      <c r="O662" s="3">
        <f t="shared" si="751"/>
        <v>17.562137070066083</v>
      </c>
      <c r="P662" s="3">
        <f>SUM(P663,P667,P676)</f>
        <v>18.036810343043044</v>
      </c>
      <c r="Q662" s="3">
        <f>SUM(Q663,Q667,Q676)</f>
        <v>18.761353072326933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3.3857534957138125E-3</v>
      </c>
      <c r="G663" s="1">
        <f>[1]Other_transformation!C$28</f>
        <v>4.7975570920027683E-3</v>
      </c>
      <c r="H663" s="1">
        <f>[1]Other_transformation!D$28</f>
        <v>4.8034410318428559E-3</v>
      </c>
      <c r="I663" s="1">
        <f>[1]Other_transformation!E$28</f>
        <v>3.0452781685360426E-2</v>
      </c>
      <c r="J663" s="1">
        <f>[1]Other_transformation!F$28</f>
        <v>10.669487375022921</v>
      </c>
      <c r="K663" s="1">
        <f>[1]Other_transformation!G$28</f>
        <v>10.669488216383236</v>
      </c>
      <c r="L663" s="1">
        <f>[1]Other_transformation!H$28</f>
        <v>10.66948970493574</v>
      </c>
      <c r="M663" s="1">
        <f>[1]Other_transformation!I$28</f>
        <v>11.331824572959256</v>
      </c>
      <c r="N663" s="1">
        <f>[1]Other_transformation!J$28</f>
        <v>11.331836161663441</v>
      </c>
      <c r="O663" s="1">
        <f>[1]Other_transformation!K$28</f>
        <v>12.889402508028624</v>
      </c>
      <c r="P663" s="1">
        <f>[1]Other_transformation!L$28</f>
        <v>12.889514580334561</v>
      </c>
      <c r="Q663" s="1">
        <f>[1]Other_transformation!M$28</f>
        <v>12.898487069841075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3.3857534957138125E-3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4.7975570920027683E-3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4.8034410318428559E-3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3.0451977820254567E-2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10.669016432034409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10.664823693760626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10.664205461550406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11.326818602977701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11.327989175651449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12.885919324860087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12.885794913726432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12.891578285252429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8.0386510585830324E-7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4.7094298851269235E-4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6.1116925989713035E-4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6.3135391708345472E-4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6.499639250618169E-4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6.4956136590078731E-4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6.5270574155176992E-4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4.167559081941934E-4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6.5715534817574397E-4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4.0533533627121424E-3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4.6528894682509652E-3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4.3560060564938052E-3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3.1974246460897888E-3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2.8304774269853278E-3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3.3029106999347135E-3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6.2516292404699615E-3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1.0642977785514117E-4</v>
      </c>
      <c r="N667" s="1">
        <f>SUM([1]Other_transformation!J$29:J$30)</f>
        <v>9.8441402859341943E-5</v>
      </c>
      <c r="O667" s="1">
        <f>SUM([1]Other_transformation!K$29:K$30)</f>
        <v>1.1024901864193748E-4</v>
      </c>
      <c r="P667" s="1">
        <f>SUM([1]Other_transformation!L$29:L$30)</f>
        <v>1.1942853221762806E-4</v>
      </c>
      <c r="Q667" s="1">
        <f>SUM([1]Other_transformation!M$29:M$30)</f>
        <v>2.047819991392345E-4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4.5632485756404846E-5</v>
      </c>
      <c r="N668" s="1">
        <f>[1]Other_transformation!J$29</f>
        <v>3.0870522852036725E-5</v>
      </c>
      <c r="O668" s="1">
        <f>[1]Other_transformation!K$29</f>
        <v>4.8179317355712524E-5</v>
      </c>
      <c r="P668" s="1">
        <f>[1]Other_transformation!L$29</f>
        <v>4.2243267009867621E-5</v>
      </c>
      <c r="Q668" s="1">
        <f>[1]Other_transformation!M$29</f>
        <v>9.3697894215571023E-5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6.0797292098736326E-5</v>
      </c>
      <c r="N669" s="1">
        <f>[1]Other_transformation!J$30</f>
        <v>6.7570880007305218E-5</v>
      </c>
      <c r="O669" s="1">
        <f>[1]Other_transformation!K$30</f>
        <v>6.2069701286224951E-5</v>
      </c>
      <c r="P669" s="1">
        <f>[1]Other_transformation!L$30</f>
        <v>7.7185265207760443E-5</v>
      </c>
      <c r="Q669" s="1">
        <f>[1]Other_transformation!M$30</f>
        <v>1.1108410492366348E-4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1.0642977785514117E-4</v>
      </c>
      <c r="N673" s="1">
        <f t="shared" si="764"/>
        <v>9.8441402859341943E-5</v>
      </c>
      <c r="O673" s="1">
        <f t="shared" si="764"/>
        <v>1.1024901864193748E-4</v>
      </c>
      <c r="P673" s="1">
        <f>SUM(P674:P675)</f>
        <v>1.1942853221762806E-4</v>
      </c>
      <c r="Q673" s="1">
        <f>SUM(Q674:Q675)</f>
        <v>2.047819991392345E-4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4.5632485756404846E-5</v>
      </c>
      <c r="N674" s="1">
        <f>IFERROR([1]Energy_Balances!J$157/([1]Energy_Balances!J$157+[1]Energy_Balances!J$72),0)*N668</f>
        <v>3.0870522852036725E-5</v>
      </c>
      <c r="O674" s="1">
        <f>IFERROR([1]Energy_Balances!K$157/([1]Energy_Balances!K$157+[1]Energy_Balances!K$72),0)*O668</f>
        <v>4.8179317355712524E-5</v>
      </c>
      <c r="P674" s="1">
        <f>IFERROR([1]Energy_Balances!L$157/([1]Energy_Balances!L$157+[1]Energy_Balances!L$72),0)*P668</f>
        <v>4.2243267009867621E-5</v>
      </c>
      <c r="Q674" s="1">
        <f>IFERROR([1]Energy_Balances!M$157/([1]Energy_Balances!M$157+[1]Energy_Balances!M$72),0)*Q668</f>
        <v>9.3697894215571023E-5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6.0797292098736326E-5</v>
      </c>
      <c r="N675" s="1">
        <f>IFERROR([1]Energy_Balances!J$157/([1]Energy_Balances!J$157+[1]Energy_Balances!J$72),0)*N669</f>
        <v>6.7570880007305218E-5</v>
      </c>
      <c r="O675" s="1">
        <f>IFERROR([1]Energy_Balances!K$157/([1]Energy_Balances!K$157+[1]Energy_Balances!K$72),0)*O669</f>
        <v>6.2069701286224951E-5</v>
      </c>
      <c r="P675" s="1">
        <f>IFERROR([1]Energy_Balances!L$157/([1]Energy_Balances!L$157+[1]Energy_Balances!L$72),0)*P669</f>
        <v>7.7185265207760443E-5</v>
      </c>
      <c r="Q675" s="1">
        <f>IFERROR([1]Energy_Balances!M$157/([1]Energy_Balances!M$157+[1]Energy_Balances!M$72),0)*Q669</f>
        <v>1.1108410492366348E-4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1.8454391112310407</v>
      </c>
      <c r="N676" s="1">
        <f t="shared" si="768"/>
        <v>4.0099819524271609</v>
      </c>
      <c r="O676" s="1">
        <f t="shared" si="768"/>
        <v>4.6726243130188161</v>
      </c>
      <c r="P676" s="1">
        <f>SUM(P677:P678)</f>
        <v>5.1471763341762644</v>
      </c>
      <c r="Q676" s="1">
        <f>SUM(Q677:Q678)</f>
        <v>5.8626612204867179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5.6481583063039409E-5</v>
      </c>
      <c r="N677" s="1">
        <f>[1]Other_transformation!J31</f>
        <v>2.3725282771280831E-5</v>
      </c>
      <c r="O677" s="1">
        <f>[1]Other_transformation!K31</f>
        <v>6.4305165268230269E-5</v>
      </c>
      <c r="P677" s="1">
        <f>[1]Other_transformation!L31</f>
        <v>3.5750398516221082E-5</v>
      </c>
      <c r="Q677" s="1">
        <f>[1]Other_transformation!M31</f>
        <v>1.6849786395223276E-4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1.8453826296479776</v>
      </c>
      <c r="N678" s="1">
        <f>[1]Other_transformation!J32</f>
        <v>4.0099582271443897</v>
      </c>
      <c r="O678" s="1">
        <f>[1]Other_transformation!K32</f>
        <v>4.6725600078535479</v>
      </c>
      <c r="P678" s="1">
        <f>[1]Other_transformation!L32</f>
        <v>5.1471405837777482</v>
      </c>
      <c r="Q678" s="1">
        <f>[1]Other_transformation!M32</f>
        <v>5.8624927226227657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4.9427058331588504E-3</v>
      </c>
      <c r="G679" s="3">
        <f t="shared" ref="G679:K679" si="769">SUM(G680,G684,G686,G695)</f>
        <v>6.9129064726264665E-3</v>
      </c>
      <c r="H679" s="3">
        <f t="shared" si="769"/>
        <v>6.7893159460676571E-3</v>
      </c>
      <c r="I679" s="3">
        <f t="shared" si="769"/>
        <v>4.171613929501429E-2</v>
      </c>
      <c r="J679" s="3">
        <f t="shared" si="769"/>
        <v>14.178720764150063</v>
      </c>
      <c r="K679" s="3">
        <f t="shared" si="769"/>
        <v>13.766510463009205</v>
      </c>
      <c r="L679" s="3">
        <f t="shared" ref="L679:O679" si="770">SUM(L680,L684,L686,L695)</f>
        <v>13.37809514524816</v>
      </c>
      <c r="M679" s="3">
        <f t="shared" si="770"/>
        <v>17.000762543709889</v>
      </c>
      <c r="N679" s="3">
        <f t="shared" si="770"/>
        <v>20.732864959316807</v>
      </c>
      <c r="O679" s="3">
        <f t="shared" si="770"/>
        <v>23.774875189332988</v>
      </c>
      <c r="P679" s="3">
        <f>SUM(P680,P684,P686,P695)</f>
        <v>24.593169527624916</v>
      </c>
      <c r="Q679" s="3">
        <f>SUM(Q680,Q684,Q686,Q695)</f>
        <v>25.837495778327579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4.9427058331588504E-3</v>
      </c>
      <c r="G680" s="1">
        <f t="shared" ref="G680:K680" si="771">SUM(G681:G683)</f>
        <v>6.9129064726264665E-3</v>
      </c>
      <c r="H680" s="1">
        <f t="shared" si="771"/>
        <v>6.7893159460676571E-3</v>
      </c>
      <c r="I680" s="1">
        <f t="shared" si="771"/>
        <v>4.171613929501429E-2</v>
      </c>
      <c r="J680" s="1">
        <f t="shared" si="771"/>
        <v>14.178720764150063</v>
      </c>
      <c r="K680" s="1">
        <f t="shared" si="771"/>
        <v>13.765904789518224</v>
      </c>
      <c r="L680" s="1">
        <f t="shared" ref="L680:O680" si="772">SUM(L681:L683)</f>
        <v>13.377489021715897</v>
      </c>
      <c r="M680" s="1">
        <f t="shared" si="772"/>
        <v>13.818342063254981</v>
      </c>
      <c r="N680" s="1">
        <f t="shared" si="772"/>
        <v>13.818610518569685</v>
      </c>
      <c r="O680" s="1">
        <f t="shared" si="772"/>
        <v>15.718162222063125</v>
      </c>
      <c r="P680" s="1">
        <f>SUM(P681:P683)</f>
        <v>15.718195190742161</v>
      </c>
      <c r="Q680" s="1">
        <f>SUM(Q681:Q683)</f>
        <v>15.728489971436314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4.9427058331588504E-3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6.9129064726264665E-3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6.7893159460676571E-3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4.171503810993777E-2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14.178094926291575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13.76106283065887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13.372044465893937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13.813193418265485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13.814620945916399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15.714535762024491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15.714384041129795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15.721436933234655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1.101185076518223E-6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6.2583785848862705E-4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7.8860549664145838E-4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7.9166635370966096E-4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7.9263893300221577E-4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7.9214800719608249E-4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7.9598261164849974E-4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5.0823891243194342E-4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8.0140896118993167E-4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4.0533533627121424E-3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4.6528894682509652E-3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4.3560060564938052E-3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3.1974246460897888E-3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2.8304774269853278E-3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3.3029106999347135E-3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6.2516292404699615E-3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6.0567349097997623E-4</v>
      </c>
      <c r="L684" s="1">
        <f t="shared" si="779"/>
        <v>6.0612353226257806E-4</v>
      </c>
      <c r="M684" s="1">
        <f t="shared" si="779"/>
        <v>4.8400067294375525E-4</v>
      </c>
      <c r="N684" s="1">
        <f t="shared" si="779"/>
        <v>3.5526940512108698E-4</v>
      </c>
      <c r="O684" s="1">
        <f t="shared" si="779"/>
        <v>3.1449749188725842E-4</v>
      </c>
      <c r="P684" s="1">
        <f>P685</f>
        <v>3.6699007777052367E-4</v>
      </c>
      <c r="Q684" s="1">
        <f>Q685</f>
        <v>6.9462547116332833E-4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6.0567349097997623E-4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6.0612353226257806E-4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4.8400067294375525E-4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3.5526940512108698E-4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3.1449749188725842E-4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3.6699007777052367E-4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6.9462547116332833E-4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1.4815476195072276E-4</v>
      </c>
      <c r="N686" s="1">
        <f t="shared" si="781"/>
        <v>1.3854792062062789E-4</v>
      </c>
      <c r="O686" s="1">
        <f t="shared" si="781"/>
        <v>1.5334992744655342E-4</v>
      </c>
      <c r="P686" s="1">
        <f>SUM(P687:P688)</f>
        <v>1.6744594926526812E-4</v>
      </c>
      <c r="Q686" s="1">
        <f>SUM(Q687:Q688)</f>
        <v>2.8427815932633148E-4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6.0042744416322244E-5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4.0619109015837825E-5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6.3393838625937555E-5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5.5583246065615318E-5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1.2328670291522506E-4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8.8112017534400526E-5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9.7928811604790062E-5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8.9956088820615878E-5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1.118627031996528E-4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1.6099145641110642E-4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1.4815476195072276E-4</v>
      </c>
      <c r="N692" s="1">
        <f t="shared" si="790"/>
        <v>1.3854792062062789E-4</v>
      </c>
      <c r="O692" s="1">
        <f t="shared" si="790"/>
        <v>1.5334992744655342E-4</v>
      </c>
      <c r="P692" s="1">
        <f>SUM(P693:P694)</f>
        <v>1.6744594926526812E-4</v>
      </c>
      <c r="Q692" s="1">
        <f>SUM(Q693:Q694)</f>
        <v>2.8427815932633148E-4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6.0042744416322244E-5</v>
      </c>
      <c r="N693" s="1">
        <f t="shared" si="792"/>
        <v>4.0619109015837825E-5</v>
      </c>
      <c r="O693" s="1">
        <f t="shared" si="792"/>
        <v>6.3393838625937555E-5</v>
      </c>
      <c r="P693" s="1">
        <f>IFERROR(P674/P668,0)*P687</f>
        <v>5.5583246065615318E-5</v>
      </c>
      <c r="Q693" s="1">
        <f>IFERROR(Q674/Q668,0)*Q687</f>
        <v>1.2328670291522506E-4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8.8112017534400526E-5</v>
      </c>
      <c r="N694" s="1">
        <f t="shared" si="793"/>
        <v>9.7928811604790062E-5</v>
      </c>
      <c r="O694" s="1">
        <f t="shared" si="793"/>
        <v>8.9956088820615878E-5</v>
      </c>
      <c r="P694" s="1">
        <f>IFERROR(P675/P669,0)*P688</f>
        <v>1.118627031996528E-4</v>
      </c>
      <c r="Q694" s="1">
        <f>IFERROR(Q675/Q669,0)*Q688</f>
        <v>1.6099145641110642E-4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3.1817883250200127</v>
      </c>
      <c r="N695" s="1">
        <f t="shared" si="795"/>
        <v>6.9137606234213802</v>
      </c>
      <c r="O695" s="1">
        <f t="shared" si="795"/>
        <v>8.0562451198505283</v>
      </c>
      <c r="P695" s="1">
        <f>SUM(P696:P697)</f>
        <v>8.8744399008557195</v>
      </c>
      <c r="Q695" s="1">
        <f>SUM(Q696:Q697)</f>
        <v>10.108026903260775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9.4135971771704818E-5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3.9542137952389707E-5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1.0717527544735797E-4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5.9583997527077611E-5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2.8082977325311596E-4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3.1816941890482409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6.9137210812834278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8.0561379445750809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8.8743803168581916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10.107746073487522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0.68499999999999994</v>
      </c>
      <c r="G699" s="4">
        <f t="shared" ref="G699:K699" si="797">IFERROR(G664/G681,"-")</f>
        <v>0.69400000000000006</v>
      </c>
      <c r="H699" s="4">
        <f t="shared" si="797"/>
        <v>0.70749999999999835</v>
      </c>
      <c r="I699" s="4">
        <f t="shared" si="797"/>
        <v>0.72999999999999987</v>
      </c>
      <c r="J699" s="4">
        <f t="shared" si="797"/>
        <v>0.75249999999999995</v>
      </c>
      <c r="K699" s="4">
        <f t="shared" si="797"/>
        <v>0.77500000000000013</v>
      </c>
      <c r="L699" s="4">
        <f t="shared" ref="L699:O699" si="798">IFERROR(L664/L681,"-")</f>
        <v>0.79749999999999932</v>
      </c>
      <c r="M699" s="4">
        <f t="shared" si="798"/>
        <v>0.82000000000000028</v>
      </c>
      <c r="N699" s="4">
        <f t="shared" si="798"/>
        <v>0.82000000000000017</v>
      </c>
      <c r="O699" s="4">
        <f t="shared" si="798"/>
        <v>0.82000000000000028</v>
      </c>
      <c r="P699" s="4">
        <f>IFERROR(P664/P681,"-")</f>
        <v>0.82</v>
      </c>
      <c r="Q699" s="4">
        <f>IFERROR(Q664/Q681,"-")</f>
        <v>0.82000000000000073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0.73000000000000043</v>
      </c>
      <c r="J700" s="4">
        <f t="shared" si="800"/>
        <v>0.75250000000000083</v>
      </c>
      <c r="K700" s="4">
        <f t="shared" si="800"/>
        <v>0.77500000000000013</v>
      </c>
      <c r="L700" s="4">
        <f t="shared" ref="L700:O700" si="801">IFERROR(L665/L682,"-")</f>
        <v>0.7975000000000001</v>
      </c>
      <c r="M700" s="4">
        <f t="shared" si="801"/>
        <v>0.82</v>
      </c>
      <c r="N700" s="4">
        <f t="shared" si="801"/>
        <v>0.81999999999999962</v>
      </c>
      <c r="O700" s="4">
        <f t="shared" si="801"/>
        <v>0.82000000000000017</v>
      </c>
      <c r="P700" s="4">
        <f>IFERROR(P665/P682,"-")</f>
        <v>0.81999999999999962</v>
      </c>
      <c r="Q700" s="4">
        <f>IFERROR(Q665/Q682,"-")</f>
        <v>0.82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0.86999999999999977</v>
      </c>
      <c r="L701" s="4">
        <f t="shared" ref="L701:O701" si="803">IFERROR(L666/SUM(L683,L685),"-")</f>
        <v>0.88474576271186445</v>
      </c>
      <c r="M701" s="4">
        <f t="shared" si="803"/>
        <v>0.90000000000000013</v>
      </c>
      <c r="N701" s="4">
        <f t="shared" si="803"/>
        <v>0.90000000000000013</v>
      </c>
      <c r="O701" s="4">
        <f t="shared" si="803"/>
        <v>0.90000000000000013</v>
      </c>
      <c r="P701" s="4">
        <f>IFERROR(P666/SUM(P683,P685),"-")</f>
        <v>0.9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0.75999999999999901</v>
      </c>
      <c r="N702" s="4">
        <f t="shared" si="805"/>
        <v>0.75999999999999945</v>
      </c>
      <c r="O702" s="4">
        <f t="shared" si="805"/>
        <v>0.75999999999999968</v>
      </c>
      <c r="P702" s="4">
        <f>IFERROR(P668/P687,"-")</f>
        <v>0.75999999999999968</v>
      </c>
      <c r="Q702" s="4">
        <f>IFERROR(Q668/Q687,"-")</f>
        <v>0.75999999999999979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0.68999999999999961</v>
      </c>
      <c r="N703" s="4">
        <f t="shared" si="806"/>
        <v>0.69000000000000072</v>
      </c>
      <c r="O703" s="4">
        <f t="shared" si="806"/>
        <v>0.69</v>
      </c>
      <c r="P703" s="4">
        <f>IFERROR(P669/P688,"-")</f>
        <v>0.69000000000000006</v>
      </c>
      <c r="Q703" s="4">
        <f>IFERROR(Q669/Q688,"-")</f>
        <v>0.69000000000000028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0.6000000000001755</v>
      </c>
      <c r="N704" s="4">
        <f t="shared" si="808"/>
        <v>0.59999999999613085</v>
      </c>
      <c r="O704" s="4">
        <f t="shared" si="808"/>
        <v>0.59999999999827835</v>
      </c>
      <c r="P704" s="4">
        <f>IFERROR(P677/P696,"-")</f>
        <v>0.59999999999957232</v>
      </c>
      <c r="Q704" s="4">
        <f>IFERROR(Q677/Q696,"-")</f>
        <v>0.60000000000129328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0.57999999999999929</v>
      </c>
      <c r="N705" s="4">
        <f t="shared" si="809"/>
        <v>0.58000000000000018</v>
      </c>
      <c r="O705" s="4">
        <f t="shared" si="809"/>
        <v>0.58000000000000007</v>
      </c>
      <c r="P705" s="4">
        <f>IFERROR(P678/P697,"-")</f>
        <v>0.57999999999999963</v>
      </c>
      <c r="Q705" s="4">
        <f>IFERROR(Q678/Q697,"-")</f>
        <v>0.58000000000000029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1.1764709739633892</v>
      </c>
      <c r="G706" s="1">
        <f>[1]Other_transformation!C$39</f>
        <v>3.6326413427889745</v>
      </c>
      <c r="H706" s="1">
        <f>[1]Other_transformation!D$39</f>
        <v>2.7927762059248709</v>
      </c>
      <c r="I706" s="1">
        <f>[1]Other_transformation!E$39</f>
        <v>2.7927421900720937</v>
      </c>
      <c r="J706" s="1">
        <f>[1]Other_transformation!F$39</f>
        <v>2.7927498882429225</v>
      </c>
      <c r="K706" s="1">
        <f>[1]Other_transformation!G$39</f>
        <v>2.8155343724353479</v>
      </c>
      <c r="L706" s="1">
        <f>[1]Other_transformation!H$39</f>
        <v>2.8146553619800136</v>
      </c>
      <c r="M706" s="1">
        <f>[1]Other_transformation!I$39</f>
        <v>8.4029297843988591</v>
      </c>
      <c r="N706" s="1">
        <f>[1]Other_transformation!J$39</f>
        <v>8.6396028129771949</v>
      </c>
      <c r="O706" s="1">
        <f>[1]Other_transformation!K$39</f>
        <v>8.7250188399890902</v>
      </c>
      <c r="P706" s="1">
        <f>[1]Other_transformation!L$39</f>
        <v>8.8104220005264153</v>
      </c>
      <c r="Q706" s="1">
        <f>[1]Other_transformation!M$39</f>
        <v>8.8865295599438348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1.2890705819597146</v>
      </c>
      <c r="G707" s="1">
        <f>[1]Other_transformation!C$38</f>
        <v>3.9803201213068178</v>
      </c>
      <c r="H707" s="1">
        <f>[1]Other_transformation!D$38</f>
        <v>3.060071798394282</v>
      </c>
      <c r="I707" s="1">
        <f>[1]Other_transformation!E$38</f>
        <v>3.0600345268966329</v>
      </c>
      <c r="J707" s="1">
        <f>[1]Other_transformation!F$38</f>
        <v>3.0600429618565883</v>
      </c>
      <c r="K707" s="1">
        <f>[1]Other_transformation!G$38</f>
        <v>3.0850081407242271</v>
      </c>
      <c r="L707" s="1">
        <f>[1]Other_transformation!H$38</f>
        <v>3.0840450004986866</v>
      </c>
      <c r="M707" s="1">
        <f>[1]Other_transformation!I$38</f>
        <v>9.2071711304955262</v>
      </c>
      <c r="N707" s="1">
        <f>[1]Other_transformation!J$38</f>
        <v>9.4664960483520542</v>
      </c>
      <c r="O707" s="1">
        <f>[1]Other_transformation!K$38</f>
        <v>9.5600872121679874</v>
      </c>
      <c r="P707" s="1">
        <f>[1]Other_transformation!L$38</f>
        <v>9.6536642780637756</v>
      </c>
      <c r="Q707" s="1">
        <f>[1]Other_transformation!M$38</f>
        <v>9.7370560642454915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0.91265054871925988</v>
      </c>
      <c r="G708" s="14">
        <f t="shared" si="810"/>
        <v>0.91265054871925899</v>
      </c>
      <c r="H708" s="14">
        <f t="shared" si="810"/>
        <v>0.91265054871925888</v>
      </c>
      <c r="I708" s="14">
        <f t="shared" si="810"/>
        <v>0.9126505487192601</v>
      </c>
      <c r="J708" s="14">
        <f t="shared" si="810"/>
        <v>0.91265054871925921</v>
      </c>
      <c r="K708" s="14">
        <f t="shared" si="810"/>
        <v>0.91265054871925932</v>
      </c>
      <c r="L708" s="14">
        <f t="shared" ref="L708:O708" si="811">L706/L707</f>
        <v>0.91265054871925899</v>
      </c>
      <c r="M708" s="14">
        <f t="shared" si="811"/>
        <v>0.91265054871925866</v>
      </c>
      <c r="N708" s="14">
        <f t="shared" si="811"/>
        <v>0.91265054871925855</v>
      </c>
      <c r="O708" s="14">
        <f t="shared" si="811"/>
        <v>0.91265054871925955</v>
      </c>
      <c r="P708" s="14">
        <f>P706/P707</f>
        <v>0.9126505487192591</v>
      </c>
      <c r="Q708" s="14">
        <f>Q706/Q707</f>
        <v>0.91265054871925888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5.9796278376706633</v>
      </c>
      <c r="G709" s="17" cm="1">
        <f t="array" ref="G709">SUMPRODUCT(("CT_CWODPLT"=[1]OUT_SyntheticFuels!$C$4:$C$1000)*1,("Var_Fout"=[1]OUT_SyntheticFuels!$B$4:$B$1000)*1,[1]OUT_SyntheticFuels!F$4:F$1000)</f>
        <v>6.9696474137005682</v>
      </c>
      <c r="H709" s="17" cm="1">
        <f t="array" ref="H709">SUMPRODUCT(("CT_CWODPLT"=[1]OUT_SyntheticFuels!$C$4:$C$1000)*1,("Var_Fout"=[1]OUT_SyntheticFuels!$B$4:$B$1000)*1,[1]OUT_SyntheticFuels!G$4:G$1000)</f>
        <v>6.8255217150528997</v>
      </c>
      <c r="I709" s="17" cm="1">
        <f t="array" ref="I709">SUMPRODUCT(("CT_CWODPLT"=[1]OUT_SyntheticFuels!$C$4:$C$1000)*1,("Var_Fout"=[1]OUT_SyntheticFuels!$B$4:$B$1000)*1,[1]OUT_SyntheticFuels!H$4:H$1000)</f>
        <v>6.944027290215578</v>
      </c>
      <c r="J709" s="17" cm="1">
        <f t="array" ref="J709">SUMPRODUCT(("CT_CWODPLT"=[1]OUT_SyntheticFuels!$C$4:$C$1000)*1,("Var_Fout"=[1]OUT_SyntheticFuels!$B$4:$B$1000)*1,[1]OUT_SyntheticFuels!I$4:I$1000)</f>
        <v>7.2282207422345142</v>
      </c>
      <c r="K709" s="17" cm="1">
        <f t="array" ref="K709">SUMPRODUCT(("CT_CWODPLT"=[1]OUT_SyntheticFuels!$C$4:$C$1000)*1,("Var_Fout"=[1]OUT_SyntheticFuels!$B$4:$B$1000)*1,[1]OUT_SyntheticFuels!J$4:J$1000)</f>
        <v>7.5272697717887196</v>
      </c>
      <c r="L709" s="17" cm="1">
        <f t="array" ref="L709">SUMPRODUCT(("CT_CWODPLT"=[1]OUT_SyntheticFuels!$C$4:$C$1000)*1,("Var_Fout"=[1]OUT_SyntheticFuels!$B$4:$B$1000)*1,[1]OUT_SyntheticFuels!K$4:K$1000)</f>
        <v>7.7035556813639028</v>
      </c>
      <c r="M709" s="17" cm="1">
        <f t="array" ref="M709">SUMPRODUCT(("CT_CWODPLT"=[1]OUT_SyntheticFuels!$C$4:$C$1000)*1,("Var_Fout"=[1]OUT_SyntheticFuels!$B$4:$B$1000)*1,[1]OUT_SyntheticFuels!L$4:L$1000)</f>
        <v>8.7013847593830302</v>
      </c>
      <c r="N709" s="17" cm="1">
        <f t="array" ref="N709">SUMPRODUCT(("CT_CWODPLT"=[1]OUT_SyntheticFuels!$C$4:$C$1000)*1,("Var_Fout"=[1]OUT_SyntheticFuels!$B$4:$B$1000)*1,[1]OUT_SyntheticFuels!M$4:M$1000)</f>
        <v>7.7299724391427871</v>
      </c>
      <c r="O709" s="17" cm="1">
        <f t="array" ref="O709">SUMPRODUCT(("CT_CWODPLT"=[1]OUT_SyntheticFuels!$C$4:$C$1000)*1,("Var_Fout"=[1]OUT_SyntheticFuels!$B$4:$B$1000)*1,[1]OUT_SyntheticFuels!N$4:N$1000)</f>
        <v>7.8182641433607305</v>
      </c>
      <c r="P709" s="17" cm="1">
        <f t="array" ref="P709">SUMPRODUCT(("CT_CWODPLT"=[1]OUT_SyntheticFuels!$C$4:$C$1000)*1,("Var_Fout"=[1]OUT_SyntheticFuels!$B$4:$B$1000)*1,[1]OUT_SyntheticFuels!O$4:O$1000)</f>
        <v>7.8192686122652004</v>
      </c>
      <c r="Q709" s="17" cm="1">
        <f t="array" ref="Q709">SUMPRODUCT(("CT_CWODPLT"=[1]OUT_SyntheticFuels!$C$4:$C$1000)*1,("Var_Fout"=[1]OUT_SyntheticFuels!$B$4:$B$1000)*1,[1]OUT_SyntheticFuels!P$4:P$1000)</f>
        <v>7.820240827734855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5.9796278376706633</v>
      </c>
      <c r="G710" s="18">
        <f t="shared" ref="G710:K710" si="812">G709</f>
        <v>6.9696474137005682</v>
      </c>
      <c r="H710" s="18">
        <f t="shared" si="812"/>
        <v>6.8255217150528997</v>
      </c>
      <c r="I710" s="18">
        <f t="shared" si="812"/>
        <v>6.944027290215578</v>
      </c>
      <c r="J710" s="18">
        <f t="shared" si="812"/>
        <v>7.2282207422345142</v>
      </c>
      <c r="K710" s="18">
        <f t="shared" si="812"/>
        <v>7.5272697717887196</v>
      </c>
      <c r="L710" s="18">
        <f t="shared" ref="L710:O710" si="813">L709</f>
        <v>7.7035556813639028</v>
      </c>
      <c r="M710" s="18">
        <f t="shared" si="813"/>
        <v>8.7013847593830302</v>
      </c>
      <c r="N710" s="18">
        <f t="shared" si="813"/>
        <v>7.7299724391427871</v>
      </c>
      <c r="O710" s="18">
        <f t="shared" si="813"/>
        <v>7.8182641433607305</v>
      </c>
      <c r="P710" s="18">
        <f>P709</f>
        <v>7.8192686122652004</v>
      </c>
      <c r="Q710" s="18">
        <f>Q709</f>
        <v>7.820240827734855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7.1186045686555559</v>
      </c>
      <c r="G711" s="17" cm="1">
        <f t="array" ref="G711">SUMPRODUCT(("CT_CWODPLT"=[1]OUT_SyntheticFuels!$C$4:$C$1000)*1,("Var_Fin"=[1]OUT_SyntheticFuels!$B$4:$B$1000)*1,[1]OUT_SyntheticFuels!F$4:F$1000)</f>
        <v>8.2971993020244739</v>
      </c>
      <c r="H711" s="17" cm="1">
        <f t="array" ref="H711">SUMPRODUCT(("CT_CWODPLT"=[1]OUT_SyntheticFuels!$C$4:$C$1000)*1,("Var_Fin"=[1]OUT_SyntheticFuels!$B$4:$B$1000)*1,[1]OUT_SyntheticFuels!G$4:G$1000)</f>
        <v>8.1256210893486838</v>
      </c>
      <c r="I711" s="17" cm="1">
        <f t="array" ref="I711">SUMPRODUCT(("CT_CWODPLT"=[1]OUT_SyntheticFuels!$C$4:$C$1000)*1,("Var_Fin"=[1]OUT_SyntheticFuels!$B$4:$B$1000)*1,[1]OUT_SyntheticFuels!H$4:H$1000)</f>
        <v>8.2666991550185536</v>
      </c>
      <c r="J711" s="17" cm="1">
        <f t="array" ref="J711">SUMPRODUCT(("CT_CWODPLT"=[1]OUT_SyntheticFuels!$C$4:$C$1000)*1,("Var_Fin"=[1]OUT_SyntheticFuels!$B$4:$B$1000)*1,[1]OUT_SyntheticFuels!I$4:I$1000)</f>
        <v>8.6050246931363326</v>
      </c>
      <c r="K711" s="17" cm="1">
        <f t="array" ref="K711">SUMPRODUCT(("CT_CWODPLT"=[1]OUT_SyntheticFuels!$C$4:$C$1000)*1,("Var_Fin"=[1]OUT_SyntheticFuels!$B$4:$B$1000)*1,[1]OUT_SyntheticFuels!J$4:J$1000)</f>
        <v>8.9610354426056222</v>
      </c>
      <c r="L711" s="17" cm="1">
        <f t="array" ref="L711">SUMPRODUCT(("CT_CWODPLT"=[1]OUT_SyntheticFuels!$C$4:$C$1000)*1,("Var_Fin"=[1]OUT_SyntheticFuels!$B$4:$B$1000)*1,[1]OUT_SyntheticFuels!K$4:K$1000)</f>
        <v>9.1708996206713032</v>
      </c>
      <c r="M711" s="17" cm="1">
        <f t="array" ref="M711">SUMPRODUCT(("CT_CWODPLT"=[1]OUT_SyntheticFuels!$C$4:$C$1000)*1,("Var_Fin"=[1]OUT_SyntheticFuels!$B$4:$B$1000)*1,[1]OUT_SyntheticFuels!L$4:L$1000)</f>
        <v>10.358791380217898</v>
      </c>
      <c r="N711" s="17" cm="1">
        <f t="array" ref="N711">SUMPRODUCT(("CT_CWODPLT"=[1]OUT_SyntheticFuels!$C$4:$C$1000)*1,("Var_Fin"=[1]OUT_SyntheticFuels!$B$4:$B$1000)*1,[1]OUT_SyntheticFuels!M$4:M$1000)</f>
        <v>9.2023481418366497</v>
      </c>
      <c r="O711" s="17" cm="1">
        <f t="array" ref="O711">SUMPRODUCT(("CT_CWODPLT"=[1]OUT_SyntheticFuels!$C$4:$C$1000)*1,("Var_Fin"=[1]OUT_SyntheticFuels!$B$4:$B$1000)*1,[1]OUT_SyntheticFuels!N$4:N$1000)</f>
        <v>9.3074573135246741</v>
      </c>
      <c r="P711" s="17" cm="1">
        <f t="array" ref="P711">SUMPRODUCT(("CT_CWODPLT"=[1]OUT_SyntheticFuels!$C$4:$C$1000)*1,("Var_Fin"=[1]OUT_SyntheticFuels!$B$4:$B$1000)*1,[1]OUT_SyntheticFuels!O$4:O$1000)</f>
        <v>9.3086531098395131</v>
      </c>
      <c r="Q711" s="17" cm="1">
        <f t="array" ref="Q711">SUMPRODUCT(("CT_CWODPLT"=[1]OUT_SyntheticFuels!$C$4:$C$1000)*1,("Var_Fin"=[1]OUT_SyntheticFuels!$B$4:$B$1000)*1,[1]OUT_SyntheticFuels!P$4:P$1000)</f>
        <v>9.3098105092081642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7.1186045686555559</v>
      </c>
      <c r="G712" s="18">
        <f t="shared" si="814"/>
        <v>8.2971993020244739</v>
      </c>
      <c r="H712" s="18">
        <f t="shared" si="814"/>
        <v>8.1256210893486838</v>
      </c>
      <c r="I712" s="18">
        <f t="shared" si="814"/>
        <v>8.2666991550185536</v>
      </c>
      <c r="J712" s="18">
        <f t="shared" si="814"/>
        <v>8.6050246931363326</v>
      </c>
      <c r="K712" s="18">
        <f t="shared" si="814"/>
        <v>8.9610354426056222</v>
      </c>
      <c r="L712" s="18">
        <f t="shared" ref="L712:O712" si="815">L711</f>
        <v>9.1708996206713032</v>
      </c>
      <c r="M712" s="18">
        <f t="shared" si="815"/>
        <v>10.358791380217898</v>
      </c>
      <c r="N712" s="18">
        <f t="shared" si="815"/>
        <v>9.2023481418366497</v>
      </c>
      <c r="O712" s="18">
        <f t="shared" si="815"/>
        <v>9.3074573135246741</v>
      </c>
      <c r="P712" s="18">
        <f>P711</f>
        <v>9.3086531098395131</v>
      </c>
      <c r="Q712" s="18">
        <f>Q711</f>
        <v>9.3098105092081642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0.83999999999999952</v>
      </c>
      <c r="G713" s="14">
        <f t="shared" si="816"/>
        <v>0.84000000000000119</v>
      </c>
      <c r="H713" s="14">
        <f t="shared" si="816"/>
        <v>0.84000000000000064</v>
      </c>
      <c r="I713" s="14">
        <f t="shared" si="816"/>
        <v>0.83999999999999919</v>
      </c>
      <c r="J713" s="14">
        <f t="shared" si="816"/>
        <v>0.83999999999999941</v>
      </c>
      <c r="K713" s="14">
        <f t="shared" si="816"/>
        <v>0.83999999999999964</v>
      </c>
      <c r="L713" s="14">
        <f t="shared" ref="L713:O713" si="817">IFERROR(L709/L711,"-")</f>
        <v>0.84000000000000086</v>
      </c>
      <c r="M713" s="14">
        <f t="shared" si="817"/>
        <v>0.83999999999999964</v>
      </c>
      <c r="N713" s="14">
        <f t="shared" si="817"/>
        <v>0.84000000000000019</v>
      </c>
      <c r="O713" s="14">
        <f t="shared" si="817"/>
        <v>0.84000000000000041</v>
      </c>
      <c r="P713" s="14">
        <f>IFERROR(P709/P711,"-")</f>
        <v>0.84000000000000097</v>
      </c>
      <c r="Q713" s="14">
        <f>IFERROR(Q709/Q711,"-")</f>
        <v>0.83999999999999964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0.23255277220059423</v>
      </c>
      <c r="L714" s="17">
        <f t="shared" ref="L714:O714" si="819">L715+L717</f>
        <v>0.2341581384448625</v>
      </c>
      <c r="M714" s="17">
        <f t="shared" si="819"/>
        <v>0.47153013004143041</v>
      </c>
      <c r="N714" s="17">
        <f t="shared" si="819"/>
        <v>0.93471475004329463</v>
      </c>
      <c r="O714" s="17">
        <f t="shared" si="819"/>
        <v>1.3419732908013231</v>
      </c>
      <c r="P714" s="17">
        <f>P715+P717</f>
        <v>2.2538547453719522</v>
      </c>
      <c r="Q714" s="17">
        <f>Q715+Q717</f>
        <v>2.7966423701431093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1.7592904676158738E-4</v>
      </c>
      <c r="L715" s="18">
        <f t="shared" si="820"/>
        <v>4.5119146695959462E-4</v>
      </c>
      <c r="M715" s="18">
        <f t="shared" si="820"/>
        <v>0.19525426767051415</v>
      </c>
      <c r="N715" s="18">
        <f t="shared" si="820"/>
        <v>0.81068516315373429</v>
      </c>
      <c r="O715" s="18">
        <f t="shared" si="820"/>
        <v>1.241500285947188</v>
      </c>
      <c r="P715" s="18">
        <f>P716</f>
        <v>2.1547281510177969</v>
      </c>
      <c r="Q715" s="18">
        <f>Q716</f>
        <v>2.7114857987015055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1.7592904676158738E-4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4.5119146695959462E-4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0.19525426767051415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0.81068516315373429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1.241500285947188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2.1547281510177969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2.7114857987015055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0.23237684315383264</v>
      </c>
      <c r="L717" s="18">
        <f t="shared" ref="L717:O717" si="823">SUM(L718:L720)</f>
        <v>0.2337069469779029</v>
      </c>
      <c r="M717" s="18">
        <f t="shared" si="823"/>
        <v>0.27627586237091628</v>
      </c>
      <c r="N717" s="18">
        <f t="shared" si="823"/>
        <v>0.12402958688956034</v>
      </c>
      <c r="O717" s="18">
        <f t="shared" si="823"/>
        <v>0.10047300485413507</v>
      </c>
      <c r="P717" s="18">
        <f>SUM(P718:P720)</f>
        <v>9.9126594354155426E-2</v>
      </c>
      <c r="Q717" s="18">
        <f>SUM(Q718:Q720)</f>
        <v>8.515657144160399E-2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3.3701340705519639E-3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4.3431317001830696E-3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3.7805644525145445E-4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3.2647917483535519E-4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3.8127216560875787E-4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3.5331161450805927E-4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6.9689745113623626E-4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0.22855518267013758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0.22877883431333756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0.27589780592566482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0.12366278420938426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0.10004218478749786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9.8726863660314787E-2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8.4367712835847319E-2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4.5152641314309021E-4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5.8498096438225507E-4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4.0323505340718069E-5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4.9547901028436417E-5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4.6419079332571691E-5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9.1961154620428449E-5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0.33502118622034782</v>
      </c>
      <c r="L721" s="17">
        <f t="shared" si="825"/>
        <v>0.33809401497191521</v>
      </c>
      <c r="M721" s="17">
        <f t="shared" si="825"/>
        <v>0.64836889420217381</v>
      </c>
      <c r="N721" s="17">
        <f t="shared" si="825"/>
        <v>1.2301314129388476</v>
      </c>
      <c r="O721" s="17">
        <f t="shared" si="825"/>
        <v>1.7559980229926846</v>
      </c>
      <c r="P721" s="17">
        <f>P722</f>
        <v>2.9400753580874199</v>
      </c>
      <c r="Q721" s="17">
        <f>Q722</f>
        <v>3.6432954145333238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0.33502118622034782</v>
      </c>
      <c r="L722" s="18">
        <f t="shared" ref="L722:O722" si="828">SUM(L723,L725)</f>
        <v>0.33809401497191521</v>
      </c>
      <c r="M722" s="18">
        <f t="shared" si="828"/>
        <v>0.64836889420217381</v>
      </c>
      <c r="N722" s="18">
        <f t="shared" si="828"/>
        <v>1.2301314129388476</v>
      </c>
      <c r="O722" s="18">
        <f t="shared" si="828"/>
        <v>1.7559980229926846</v>
      </c>
      <c r="P722" s="18">
        <f>SUM(P723,P725)</f>
        <v>2.9400753580874199</v>
      </c>
      <c r="Q722" s="18">
        <f>SUM(Q723,Q725)</f>
        <v>3.6432954145333238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2.2847928150855528E-4</v>
      </c>
      <c r="L723" s="18">
        <f t="shared" si="830"/>
        <v>5.8596294410336936E-4</v>
      </c>
      <c r="M723" s="18">
        <f t="shared" si="830"/>
        <v>0.25357697100066784</v>
      </c>
      <c r="N723" s="18">
        <f t="shared" si="830"/>
        <v>1.0528378742256301</v>
      </c>
      <c r="O723" s="18">
        <f t="shared" si="830"/>
        <v>1.6123380336976492</v>
      </c>
      <c r="P723" s="18">
        <f>P724</f>
        <v>2.7983482480750612</v>
      </c>
      <c r="Q723" s="18">
        <f>Q724</f>
        <v>3.5214101281837791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2.2847928150855528E-4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5.8596294410336936E-4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0.25357697100066784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1.0528378742256301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1.6123380336976492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2.7983482480750612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3.5214101281837791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0.33479270693883928</v>
      </c>
      <c r="L725" s="18">
        <f t="shared" ref="L725:O725" si="832">SUM(L726:L728)</f>
        <v>0.33750805202781187</v>
      </c>
      <c r="M725" s="18">
        <f t="shared" si="832"/>
        <v>0.39479192320150597</v>
      </c>
      <c r="N725" s="18">
        <f t="shared" si="832"/>
        <v>0.17729353871321743</v>
      </c>
      <c r="O725" s="18">
        <f t="shared" si="832"/>
        <v>0.14365998929503535</v>
      </c>
      <c r="P725" s="18">
        <f>SUM(P726:P728)</f>
        <v>0.14172711001235852</v>
      </c>
      <c r="Q725" s="18">
        <f>SUM(Q726:Q728)</f>
        <v>0.12188528634954457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7.3064005720488226E-3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9.4132635274409241E-3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6.5220045055605982E-4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5.6289512902647386E-4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6.571792796417667E-4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6.0875358657062266E-4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1.201442426289098E-3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0.32650740381448234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0.32682690616191118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0.39413972275094988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0.17666112029912076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0.14291740683928278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0.14103837665759275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0.12052530405121063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9.7890255230810748E-4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1.2678823384597322E-3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6.95232850702036E-5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8.5403176110796148E-5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7.9979768195151467E-5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1.5853987204484071E-4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0.76999999999999913</v>
      </c>
      <c r="L730" s="14">
        <f t="shared" ref="L730:O730" si="835">IFERROR(L716/L724,"-")</f>
        <v>0.77000000000000035</v>
      </c>
      <c r="M730" s="14">
        <f t="shared" si="835"/>
        <v>0.76999999999999968</v>
      </c>
      <c r="N730" s="14">
        <f t="shared" si="835"/>
        <v>0.76999999999999913</v>
      </c>
      <c r="O730" s="14">
        <f t="shared" si="835"/>
        <v>0.7699999999999988</v>
      </c>
      <c r="P730" s="14">
        <f>IFERROR(P716/P724,"-")</f>
        <v>0.76999999999999991</v>
      </c>
      <c r="Q730" s="14">
        <f>IFERROR(Q716/Q724,"-")</f>
        <v>0.7699999999999988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0.46125777492198577</v>
      </c>
      <c r="L731" s="16">
        <f t="shared" ref="L731:O731" si="838">IFERROR(L718/L726,"-")</f>
        <v>0.46138426779641928</v>
      </c>
      <c r="M731" s="16">
        <f t="shared" si="838"/>
        <v>0.57966296240538806</v>
      </c>
      <c r="N731" s="16">
        <f t="shared" si="838"/>
        <v>0.58000000000000063</v>
      </c>
      <c r="O731" s="16">
        <f t="shared" si="838"/>
        <v>0.58016461781417117</v>
      </c>
      <c r="P731" s="16">
        <f t="shared" ref="P731:Q733" si="839">IFERROR(P718/P726,"-")</f>
        <v>0.58038526967605952</v>
      </c>
      <c r="Q731" s="16">
        <f t="shared" si="839"/>
        <v>0.58005064236723125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0.69999999999999984</v>
      </c>
      <c r="L732" s="16">
        <f t="shared" ref="L732:O732" si="841">IFERROR(L719/L727,"-")</f>
        <v>0.69999999999999918</v>
      </c>
      <c r="M732" s="16">
        <f t="shared" si="841"/>
        <v>0.69999999999999973</v>
      </c>
      <c r="N732" s="16">
        <f t="shared" si="841"/>
        <v>0.6999999999999984</v>
      </c>
      <c r="O732" s="16">
        <f t="shared" si="841"/>
        <v>0.6999999999999994</v>
      </c>
      <c r="P732" s="16">
        <f t="shared" si="839"/>
        <v>0.69999999999999907</v>
      </c>
      <c r="Q732" s="16">
        <f t="shared" si="839"/>
        <v>0.69999999999999896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0.46125777492198555</v>
      </c>
      <c r="L733" s="16">
        <f t="shared" ref="L733:O733" si="843">IFERROR(L720/L728,"-")</f>
        <v>0.46138426779641906</v>
      </c>
      <c r="M733" s="16" t="str">
        <f t="shared" si="843"/>
        <v>-</v>
      </c>
      <c r="N733" s="16">
        <f t="shared" si="843"/>
        <v>0.57999999999999974</v>
      </c>
      <c r="O733" s="16">
        <f t="shared" si="843"/>
        <v>0.58016461781417139</v>
      </c>
      <c r="P733" s="16">
        <f t="shared" si="839"/>
        <v>0.5803852696760593</v>
      </c>
      <c r="Q733" s="16">
        <f t="shared" si="839"/>
        <v>0.58005064236723092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1.7229536256322408E-2</v>
      </c>
      <c r="L734" s="17">
        <f t="shared" si="848"/>
        <v>1.7363423406403733E-2</v>
      </c>
      <c r="M734" s="17">
        <f t="shared" si="848"/>
        <v>3.1401326423885982E-2</v>
      </c>
      <c r="N734" s="17">
        <f t="shared" si="848"/>
        <v>5.4875843312980115E-2</v>
      </c>
      <c r="O734" s="17">
        <f t="shared" si="848"/>
        <v>7.743529951526272E-2</v>
      </c>
      <c r="P734" s="17">
        <f>P735</f>
        <v>0.12884199106537952</v>
      </c>
      <c r="Q734" s="17">
        <f>Q735</f>
        <v>0.15921195454148182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1.7229536256322408E-2</v>
      </c>
      <c r="L735" s="18">
        <f t="shared" ref="L735:O735" si="854">SUM(L739,L741)</f>
        <v>1.7363423406403733E-2</v>
      </c>
      <c r="M735" s="18">
        <f t="shared" si="854"/>
        <v>3.1401326423885982E-2</v>
      </c>
      <c r="N735" s="18">
        <f t="shared" si="854"/>
        <v>5.4875843312980115E-2</v>
      </c>
      <c r="O735" s="18">
        <f t="shared" si="854"/>
        <v>7.743529951526272E-2</v>
      </c>
      <c r="P735" s="18">
        <f>SUM(P739,P741)</f>
        <v>0.12884199106537952</v>
      </c>
      <c r="Q735" s="18">
        <f>SUM(Q739,Q741)</f>
        <v>0.15921195454148182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1.1102836516340772E-2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1.1709457355004595E-2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2.150361460610864E-2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3.2702628321069342E-2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4.365315756347761E-2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6.918932836008336E-2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6.1266883140972369E-3</v>
      </c>
      <c r="L737" s="18">
        <f t="shared" ref="L737:O737" si="856">L735-L736-L738</f>
        <v>4.6625141602281662E-3</v>
      </c>
      <c r="M737" s="18">
        <f t="shared" si="856"/>
        <v>7.5987755000231048E-3</v>
      </c>
      <c r="N737" s="18">
        <f t="shared" si="856"/>
        <v>1.1478920999127035E-2</v>
      </c>
      <c r="O737" s="18">
        <f t="shared" si="856"/>
        <v>1.4877303515590391E-2</v>
      </c>
      <c r="P737" s="18">
        <f>P735-P736-P738</f>
        <v>2.3025452214361031E-2</v>
      </c>
      <c r="Q737" s="18">
        <f>Q735-Q736-Q738</f>
        <v>0.15921195454148182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1.1425884399553093E-8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9.9145189117097227E-4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2.2989363177542375E-3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1.0694293992783738E-2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1.8904838436194719E-2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3.6627210490935133E-2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9.9223982373535443E-6</v>
      </c>
      <c r="L739" s="18">
        <f t="shared" si="861"/>
        <v>2.5447198736521118E-5</v>
      </c>
      <c r="M739" s="18">
        <f t="shared" si="861"/>
        <v>1.101234069661699E-2</v>
      </c>
      <c r="N739" s="18">
        <f t="shared" si="861"/>
        <v>4.5722643201870646E-2</v>
      </c>
      <c r="O739" s="18">
        <f t="shared" si="861"/>
        <v>7.0020616127421512E-2</v>
      </c>
      <c r="P739" s="18">
        <f>P740</f>
        <v>0.12152666771740378</v>
      </c>
      <c r="Q739" s="18">
        <f>Q740</f>
        <v>0.1529277990467649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9.9223982373535443E-6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2.5447198736521118E-5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1.101234069661699E-2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4.5722643201870646E-2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7.0020616127421512E-2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0.12152666771740378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0.1529277990467649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1.7219613858085056E-2</v>
      </c>
      <c r="L741" s="18">
        <f t="shared" ref="L741:O741" si="869">SUM(L742:L744)</f>
        <v>1.7337976207667211E-2</v>
      </c>
      <c r="M741" s="18">
        <f t="shared" si="869"/>
        <v>2.038898572726899E-2</v>
      </c>
      <c r="N741" s="18">
        <f t="shared" si="869"/>
        <v>9.1532001111094708E-3</v>
      </c>
      <c r="O741" s="18">
        <f t="shared" si="869"/>
        <v>7.4146833878412045E-3</v>
      </c>
      <c r="P741" s="18">
        <f>SUM(P742:P744)</f>
        <v>7.3153233479757449E-3</v>
      </c>
      <c r="Q741" s="18">
        <f>SUM(Q742:Q744)</f>
        <v>6.284155494716912E-3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3.1062431392008401E-4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4.0019548560562413E-4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2.772764995494035E-5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2.3930923515431537E-5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2.7939319894690101E-5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2.5880549979463501E-5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5.1078123311254777E-5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1.6867372481056145E-2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1.688387797232431E-2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2.0361258077314051E-2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9.126313474652566E-3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7.3831132373173404E-3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7.2860425381312327E-3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6.2263372072855431E-3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4.1617063108826899E-5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5.3902749737277131E-5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2.9557129414746364E-6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3.6308306291743872E-6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3.4002598650486738E-6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6.7401641201143627E-6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6.3940644623524533E-6</v>
      </c>
      <c r="L745" s="18">
        <f t="shared" ref="L745:O745" si="871">IFERROR(L$736/L$735,0)*L739</f>
        <v>1.7160952735837026E-5</v>
      </c>
      <c r="M745" s="18">
        <f t="shared" si="871"/>
        <v>7.5412460943397484E-3</v>
      </c>
      <c r="N745" s="18">
        <f t="shared" si="871"/>
        <v>2.7247883881430263E-2</v>
      </c>
      <c r="O745" s="18">
        <f t="shared" si="871"/>
        <v>3.9473224842368489E-2</v>
      </c>
      <c r="P745" s="18">
        <f t="shared" ref="P745:Q750" si="872">IFERROR(P$736/P$735,0)*P739</f>
        <v>6.5260932772604113E-2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6.3940644623524533E-6</v>
      </c>
      <c r="L746" s="18">
        <f t="shared" ref="L746:O746" si="874">IFERROR(L$736/L$735,0)*L740</f>
        <v>1.7160952735837026E-5</v>
      </c>
      <c r="M746" s="18">
        <f t="shared" si="874"/>
        <v>7.5412460943397484E-3</v>
      </c>
      <c r="N746" s="18">
        <f t="shared" si="874"/>
        <v>2.7247883881430263E-2</v>
      </c>
      <c r="O746" s="18">
        <f t="shared" si="874"/>
        <v>3.9473224842368489E-2</v>
      </c>
      <c r="P746" s="18">
        <f t="shared" si="872"/>
        <v>6.5260932772604113E-2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1.1096442451878422E-2</v>
      </c>
      <c r="L747" s="18">
        <f t="shared" ref="L747:O747" si="878">IFERROR(L$736/L$735,0)*L741</f>
        <v>1.1692296402268756E-2</v>
      </c>
      <c r="M747" s="18">
        <f t="shared" si="878"/>
        <v>1.396236851176889E-2</v>
      </c>
      <c r="N747" s="18">
        <f t="shared" si="878"/>
        <v>5.4547444396390796E-3</v>
      </c>
      <c r="O747" s="18">
        <f t="shared" si="878"/>
        <v>4.1799327211091229E-3</v>
      </c>
      <c r="P747" s="18">
        <f t="shared" si="872"/>
        <v>3.9283955874792522E-3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2.001685317670498E-4</v>
      </c>
      <c r="L748" s="18">
        <f t="shared" ref="L748:O748" si="880">IFERROR(L$736/L$735,0)*L742</f>
        <v>2.6988180053457426E-4</v>
      </c>
      <c r="M748" s="18">
        <f t="shared" si="880"/>
        <v>1.8987882566342121E-5</v>
      </c>
      <c r="N748" s="18">
        <f t="shared" si="880"/>
        <v>1.4261358912364662E-5</v>
      </c>
      <c r="O748" s="18">
        <f t="shared" si="880"/>
        <v>1.5750433474321582E-5</v>
      </c>
      <c r="P748" s="18">
        <f t="shared" si="872"/>
        <v>1.3898092196976358E-5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1.0869455586691747E-2</v>
      </c>
      <c r="L749" s="18">
        <f t="shared" ref="L749:O749" si="882">IFERROR(L$736/L$735,0)*L743</f>
        <v>1.1386063938930362E-2</v>
      </c>
      <c r="M749" s="18">
        <f t="shared" si="882"/>
        <v>1.3943380629202549E-2</v>
      </c>
      <c r="N749" s="18">
        <f t="shared" si="882"/>
        <v>5.4387216575591925E-3</v>
      </c>
      <c r="O749" s="18">
        <f t="shared" si="882"/>
        <v>4.1621354534063064E-3</v>
      </c>
      <c r="P749" s="18">
        <f t="shared" si="872"/>
        <v>3.9126715246156699E-3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2.681833341962325E-5</v>
      </c>
      <c r="L750" s="18">
        <f t="shared" ref="L750:O750" si="884">IFERROR(L$736/L$735,0)*L744</f>
        <v>3.6350662803819651E-5</v>
      </c>
      <c r="M750" s="18">
        <f t="shared" si="884"/>
        <v>0</v>
      </c>
      <c r="N750" s="18">
        <f t="shared" si="884"/>
        <v>1.7614231675225324E-6</v>
      </c>
      <c r="O750" s="18">
        <f t="shared" si="884"/>
        <v>2.0468342284956207E-6</v>
      </c>
      <c r="P750" s="18">
        <f t="shared" si="872"/>
        <v>1.8259706666057678E-6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3.5283271948950719E-6</v>
      </c>
      <c r="L751" s="18">
        <f t="shared" ref="L751:O751" si="886">IFERROR(L$737/L$735,0)*L739</f>
        <v>6.8332103451103978E-6</v>
      </c>
      <c r="M751" s="18">
        <f t="shared" si="886"/>
        <v>2.6648652847896144E-3</v>
      </c>
      <c r="N751" s="18">
        <f t="shared" si="886"/>
        <v>9.5642559184398127E-3</v>
      </c>
      <c r="O751" s="18">
        <f t="shared" si="886"/>
        <v>1.3452753007960764E-2</v>
      </c>
      <c r="P751" s="18">
        <f t="shared" ref="P751:Q756" si="887">IFERROR(P$737/P$735,0)*P739</f>
        <v>2.171812510160365E-2</v>
      </c>
      <c r="Q751" s="18">
        <f t="shared" si="887"/>
        <v>0.1529277990467649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3.5283271948950719E-6</v>
      </c>
      <c r="L752" s="18">
        <f t="shared" ref="L752:O752" si="889">IFERROR(L$737/L$735,0)*L740</f>
        <v>6.8332103451103978E-6</v>
      </c>
      <c r="M752" s="18">
        <f t="shared" si="889"/>
        <v>2.6648652847896144E-3</v>
      </c>
      <c r="N752" s="18">
        <f t="shared" si="889"/>
        <v>9.5642559184398127E-3</v>
      </c>
      <c r="O752" s="18">
        <f t="shared" si="889"/>
        <v>1.3452753007960764E-2</v>
      </c>
      <c r="P752" s="18">
        <f t="shared" si="887"/>
        <v>2.171812510160365E-2</v>
      </c>
      <c r="Q752" s="18">
        <f t="shared" si="887"/>
        <v>0.1529277990467649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6.1231599869023424E-3</v>
      </c>
      <c r="L753" s="18">
        <f t="shared" ref="L753:O753" si="893">IFERROR(L$737/L$735,0)*L741</f>
        <v>4.6556809498830556E-3</v>
      </c>
      <c r="M753" s="18">
        <f t="shared" si="893"/>
        <v>4.9339102152334904E-3</v>
      </c>
      <c r="N753" s="18">
        <f t="shared" si="893"/>
        <v>1.9146650806872217E-3</v>
      </c>
      <c r="O753" s="18">
        <f t="shared" si="893"/>
        <v>1.4245505076296257E-3</v>
      </c>
      <c r="P753" s="18">
        <f t="shared" si="887"/>
        <v>1.3073271127573825E-3</v>
      </c>
      <c r="Q753" s="18">
        <f t="shared" si="887"/>
        <v>6.284155494716912E-3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1.1045557616040335E-4</v>
      </c>
      <c r="L754" s="18">
        <f t="shared" ref="L754:O754" si="895">IFERROR(L$737/L$735,0)*L742</f>
        <v>1.0746251328568354E-4</v>
      </c>
      <c r="M754" s="18">
        <f t="shared" si="895"/>
        <v>6.7097862143348074E-6</v>
      </c>
      <c r="N754" s="18">
        <f t="shared" si="895"/>
        <v>5.0058671336138404E-6</v>
      </c>
      <c r="O754" s="18">
        <f t="shared" si="895"/>
        <v>5.367858647083162E-6</v>
      </c>
      <c r="P754" s="18">
        <f t="shared" si="887"/>
        <v>4.6251331720815325E-6</v>
      </c>
      <c r="Q754" s="18">
        <f t="shared" si="887"/>
        <v>5.1078123311254777E-5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5.997905708651375E-3</v>
      </c>
      <c r="L755" s="18">
        <f t="shared" ref="L755:O755" si="897">IFERROR(L$737/L$735,0)*L743</f>
        <v>4.5337441979611936E-3</v>
      </c>
      <c r="M755" s="18">
        <f t="shared" si="897"/>
        <v>4.9272004290191558E-3</v>
      </c>
      <c r="N755" s="18">
        <f t="shared" si="897"/>
        <v>1.9090409379462926E-3</v>
      </c>
      <c r="O755" s="18">
        <f t="shared" si="897"/>
        <v>1.4184850734630823E-3</v>
      </c>
      <c r="P755" s="18">
        <f t="shared" si="887"/>
        <v>1.3020943165059609E-3</v>
      </c>
      <c r="Q755" s="18">
        <f t="shared" si="887"/>
        <v>6.2263372072855431E-3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1.47987020905646E-5</v>
      </c>
      <c r="L756" s="18">
        <f t="shared" ref="L756:O756" si="899">IFERROR(L$737/L$735,0)*L744</f>
        <v>1.4474238636178193E-5</v>
      </c>
      <c r="M756" s="18">
        <f t="shared" si="899"/>
        <v>0</v>
      </c>
      <c r="N756" s="18">
        <f t="shared" si="899"/>
        <v>6.1827560731553163E-7</v>
      </c>
      <c r="O756" s="18">
        <f t="shared" si="899"/>
        <v>6.9757551946037842E-7</v>
      </c>
      <c r="P756" s="18">
        <f t="shared" si="887"/>
        <v>6.0766307934002055E-7</v>
      </c>
      <c r="Q756" s="18">
        <f t="shared" si="887"/>
        <v>6.7401641201143627E-6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6.5801060190885211E-12</v>
      </c>
      <c r="L757" s="18">
        <f t="shared" ref="L757:O757" si="901">IFERROR(L$738/L$735,0)*L739</f>
        <v>1.453035655573692E-6</v>
      </c>
      <c r="M757" s="18">
        <f t="shared" si="901"/>
        <v>8.0622931748762755E-4</v>
      </c>
      <c r="N757" s="18">
        <f t="shared" si="901"/>
        <v>8.9105034020005684E-3</v>
      </c>
      <c r="O757" s="18">
        <f t="shared" si="901"/>
        <v>1.7094638277092261E-2</v>
      </c>
      <c r="P757" s="18">
        <f t="shared" ref="P757:Q762" si="902">IFERROR(P$738/P$735,0)*P739</f>
        <v>3.4547609843196027E-2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6.5801060190885211E-12</v>
      </c>
      <c r="L758" s="18">
        <f t="shared" ref="L758:O758" si="904">IFERROR(L$738/L$735,0)*L740</f>
        <v>1.453035655573692E-6</v>
      </c>
      <c r="M758" s="18">
        <f t="shared" si="904"/>
        <v>8.0622931748762755E-4</v>
      </c>
      <c r="N758" s="18">
        <f t="shared" si="904"/>
        <v>8.9105034020005684E-3</v>
      </c>
      <c r="O758" s="18">
        <f t="shared" si="904"/>
        <v>1.7094638277092261E-2</v>
      </c>
      <c r="P758" s="18">
        <f t="shared" si="902"/>
        <v>3.4547609843196027E-2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1.1419304293534006E-8</v>
      </c>
      <c r="L759" s="18">
        <f t="shared" ref="L759:O759" si="908">IFERROR(L$738/L$735,0)*L741</f>
        <v>9.899988555153985E-4</v>
      </c>
      <c r="M759" s="18">
        <f t="shared" si="908"/>
        <v>1.4927070002666099E-3</v>
      </c>
      <c r="N759" s="18">
        <f t="shared" si="908"/>
        <v>1.7837905907831699E-3</v>
      </c>
      <c r="O759" s="18">
        <f t="shared" si="908"/>
        <v>1.8102001591024555E-3</v>
      </c>
      <c r="P759" s="18">
        <f t="shared" si="902"/>
        <v>2.0796006477391106E-3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2.0599263089504229E-10</v>
      </c>
      <c r="L760" s="18">
        <f t="shared" ref="L760:O760" si="910">IFERROR(L$738/L$735,0)*L742</f>
        <v>2.2851171785366292E-5</v>
      </c>
      <c r="M760" s="18">
        <f t="shared" si="910"/>
        <v>2.0299811742634198E-6</v>
      </c>
      <c r="N760" s="18">
        <f t="shared" si="910"/>
        <v>4.6636974694530347E-6</v>
      </c>
      <c r="O760" s="18">
        <f t="shared" si="910"/>
        <v>6.821027773285358E-6</v>
      </c>
      <c r="P760" s="18">
        <f t="shared" si="902"/>
        <v>7.357324610405611E-6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1.1185713023589356E-8</v>
      </c>
      <c r="L761" s="18">
        <f t="shared" ref="L761:O761" si="912">IFERROR(L$738/L$735,0)*L743</f>
        <v>9.6406983543275294E-4</v>
      </c>
      <c r="M761" s="18">
        <f t="shared" si="912"/>
        <v>1.4906770190923468E-3</v>
      </c>
      <c r="N761" s="18">
        <f t="shared" si="912"/>
        <v>1.7785508791470805E-3</v>
      </c>
      <c r="O761" s="18">
        <f t="shared" si="912"/>
        <v>1.8024927104479519E-3</v>
      </c>
      <c r="P761" s="18">
        <f t="shared" si="902"/>
        <v>2.0712766970096019E-3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2.7598639049607152E-11</v>
      </c>
      <c r="L762" s="18">
        <f t="shared" ref="L762:O762" si="914">IFERROR(L$738/L$735,0)*L744</f>
        <v>3.0778482972792864E-6</v>
      </c>
      <c r="M762" s="18">
        <f t="shared" si="914"/>
        <v>0</v>
      </c>
      <c r="N762" s="18">
        <f t="shared" si="914"/>
        <v>5.7601416663657226E-7</v>
      </c>
      <c r="O762" s="18">
        <f t="shared" si="914"/>
        <v>8.8642088121838821E-7</v>
      </c>
      <c r="P762" s="18">
        <f t="shared" si="902"/>
        <v>9.6662611910288568E-7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142.21736410208808</v>
      </c>
      <c r="G763" s="17">
        <f t="shared" si="917"/>
        <v>141.14608258321891</v>
      </c>
      <c r="H763" s="17">
        <f t="shared" si="917"/>
        <v>142.62839247645471</v>
      </c>
      <c r="I763" s="17">
        <f t="shared" si="917"/>
        <v>144.38376731302247</v>
      </c>
      <c r="J763" s="17">
        <f t="shared" si="917"/>
        <v>143.01108844678487</v>
      </c>
      <c r="K763" s="17">
        <f t="shared" si="917"/>
        <v>142.37955467045023</v>
      </c>
      <c r="L763" s="17">
        <f t="shared" ref="L763:O763" si="918">L764+L768+L778+L789+L791+L803+L805+L807+L811+L813+L815</f>
        <v>143.02211046907976</v>
      </c>
      <c r="M763" s="17">
        <f t="shared" si="918"/>
        <v>143.16946634984174</v>
      </c>
      <c r="N763" s="17">
        <f t="shared" si="918"/>
        <v>143.3373030505777</v>
      </c>
      <c r="O763" s="17">
        <f t="shared" si="918"/>
        <v>148.18898910752964</v>
      </c>
      <c r="P763" s="17">
        <f>P764+P768+P778+P789+P791+P803+P805+P807+P811+P813+P815</f>
        <v>143.4768432123735</v>
      </c>
      <c r="Q763" s="17">
        <f>Q764+Q768+Q778+Q789+Q791+Q803+Q805+Q807+Q811+Q813+Q815</f>
        <v>143.31051684385406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60.07000608321443</v>
      </c>
      <c r="G764" s="18">
        <f>[1]Industry!C$11</f>
        <v>62.576415732896074</v>
      </c>
      <c r="H764" s="18">
        <f>[1]Industry!D$11</f>
        <v>64.910957515171972</v>
      </c>
      <c r="I764" s="18">
        <f>[1]Industry!E$11</f>
        <v>67.914745442754011</v>
      </c>
      <c r="J764" s="18">
        <f>[1]Industry!F$11</f>
        <v>68.611982472717301</v>
      </c>
      <c r="K764" s="18">
        <f>[1]Industry!G$11</f>
        <v>69.002556959680305</v>
      </c>
      <c r="L764" s="18">
        <f>[1]Industry!H$11</f>
        <v>72.322001623535769</v>
      </c>
      <c r="M764" s="18">
        <f>[1]Industry!I$11</f>
        <v>78.869806555848925</v>
      </c>
      <c r="N764" s="18">
        <f>[1]Industry!J$11</f>
        <v>79.60762396944294</v>
      </c>
      <c r="O764" s="18">
        <f>[1]Industry!K$11</f>
        <v>81.215291948295317</v>
      </c>
      <c r="P764" s="18">
        <f>[1]Industry!L$11</f>
        <v>79.743335929877802</v>
      </c>
      <c r="Q764" s="18">
        <f>[1]Industry!M$11</f>
        <v>79.863343680201098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11.646938013123012</v>
      </c>
      <c r="G765" s="1">
        <f t="shared" si="920"/>
        <v>12.258977743999665</v>
      </c>
      <c r="H765" s="1">
        <f t="shared" si="920"/>
        <v>12.249386964304584</v>
      </c>
      <c r="I765" s="1">
        <f t="shared" si="920"/>
        <v>13.175520824182385</v>
      </c>
      <c r="J765" s="1">
        <f t="shared" si="920"/>
        <v>13.158119133161037</v>
      </c>
      <c r="K765" s="1">
        <f>K764-K766-K767</f>
        <v>13.14076327322779</v>
      </c>
      <c r="L765" s="1">
        <f t="shared" ref="L765:O765" si="921">L764-L766-L767</f>
        <v>13.123453084936756</v>
      </c>
      <c r="M765" s="1">
        <f t="shared" si="921"/>
        <v>18.064435240433774</v>
      </c>
      <c r="N765" s="1">
        <f t="shared" si="921"/>
        <v>18.064443252482548</v>
      </c>
      <c r="O765" s="1">
        <f t="shared" si="921"/>
        <v>18.064998095247091</v>
      </c>
      <c r="P765" s="1">
        <f>P764-P766-P767</f>
        <v>18.064997877519296</v>
      </c>
      <c r="Q765" s="1">
        <f>Q764-Q766-Q767</f>
        <v>18.065004515823112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0.35967041792042892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0.45106225169055625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1.1454398775404215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1.8574534034427252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2.5022657140907643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2.4560852742830717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2.9088534731188704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3.8023466662477912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3.8030083651919147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3.8327185785759581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3.8327187384670593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3.8327204350284401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49.86637573720585</v>
      </c>
      <c r="H767" s="1">
        <f>[1]Industry!D$11-[1]Industry!D$33</f>
        <v>51.51613067332697</v>
      </c>
      <c r="I767" s="1">
        <f>[1]Industry!E$11-[1]Industry!E$33</f>
        <v>52.881771215128907</v>
      </c>
      <c r="J767" s="1">
        <f>[1]Industry!F$11-[1]Industry!F$33</f>
        <v>52.951597625465496</v>
      </c>
      <c r="K767" s="1">
        <f>[1]Industry!G$11-[1]Industry!G$33</f>
        <v>53.405708412169446</v>
      </c>
      <c r="L767" s="1">
        <f>[1]Industry!H$11-[1]Industry!H$33</f>
        <v>56.289695065480146</v>
      </c>
      <c r="M767" s="1">
        <f>[1]Industry!I$11-[1]Industry!I$33</f>
        <v>57.003024649167365</v>
      </c>
      <c r="N767" s="1">
        <f>[1]Industry!J$11-[1]Industry!J$33</f>
        <v>57.740172351768479</v>
      </c>
      <c r="O767" s="1">
        <f>[1]Industry!K$11-[1]Industry!K$33</f>
        <v>59.317575274472262</v>
      </c>
      <c r="P767" s="1">
        <f>[1]Industry!L$11-[1]Industry!L$33</f>
        <v>57.84561931389144</v>
      </c>
      <c r="Q767" s="1">
        <f>[1]Industry!M$11-[1]Industry!M$33</f>
        <v>57.965618729349551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11.627804053804761</v>
      </c>
      <c r="G768" s="1">
        <f t="shared" ref="G768:K768" si="922">SUM(G771,G776)</f>
        <v>10.464757302401267</v>
      </c>
      <c r="H768" s="1">
        <f t="shared" si="922"/>
        <v>8.0025026961071628</v>
      </c>
      <c r="I768" s="1">
        <f t="shared" si="922"/>
        <v>6.4745007725484314</v>
      </c>
      <c r="J768" s="1">
        <f t="shared" si="922"/>
        <v>4.8386113275788691</v>
      </c>
      <c r="K768" s="1">
        <f t="shared" si="922"/>
        <v>3.3184326378434958</v>
      </c>
      <c r="L768" s="1">
        <f t="shared" ref="L768:O768" si="923">SUM(L771,L776)</f>
        <v>1.7855137359461453</v>
      </c>
      <c r="M768" s="1">
        <f t="shared" si="923"/>
        <v>1.3270027543801393</v>
      </c>
      <c r="N768" s="1">
        <f t="shared" si="923"/>
        <v>1.3195809896544595</v>
      </c>
      <c r="O768" s="1">
        <f t="shared" si="923"/>
        <v>1.3195738156684889</v>
      </c>
      <c r="P768" s="1">
        <f>SUM(P771,P776)</f>
        <v>0.68003449760215995</v>
      </c>
      <c r="Q768" s="1">
        <f>SUM(Q771,Q776)</f>
        <v>0.68003025859980237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8.8978031515056255</v>
      </c>
      <c r="G769" s="1">
        <f t="shared" ref="G769:K769" si="924">SUM(G773,G777)</f>
        <v>8.1047111124718008</v>
      </c>
      <c r="H769" s="1">
        <f t="shared" si="924"/>
        <v>8.0013993815426083</v>
      </c>
      <c r="I769" s="1">
        <f t="shared" si="924"/>
        <v>6.4743336190588128</v>
      </c>
      <c r="J769" s="1">
        <f t="shared" si="924"/>
        <v>4.8384897364774551</v>
      </c>
      <c r="K769" s="1">
        <f t="shared" si="924"/>
        <v>3.3178587948464351</v>
      </c>
      <c r="L769" s="1">
        <f t="shared" ref="L769:O769" si="925">SUM(L773,L777)</f>
        <v>1.7850962049077848</v>
      </c>
      <c r="M769" s="1">
        <f t="shared" si="925"/>
        <v>1.3270027543801393</v>
      </c>
      <c r="N769" s="1">
        <f t="shared" si="925"/>
        <v>1.3195809896544595</v>
      </c>
      <c r="O769" s="1">
        <f t="shared" si="925"/>
        <v>1.3195738156684889</v>
      </c>
      <c r="P769" s="1">
        <f>SUM(P773,P777)</f>
        <v>0.68003449760215995</v>
      </c>
      <c r="Q769" s="1">
        <f>SUM(Q773,Q777)</f>
        <v>0.68003025859980237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2.7300009022991358</v>
      </c>
      <c r="G770" s="1">
        <f t="shared" ref="G770:K770" si="926">G775</f>
        <v>2.3600461899294669</v>
      </c>
      <c r="H770" s="1">
        <f t="shared" si="926"/>
        <v>1.1033145645542059E-3</v>
      </c>
      <c r="I770" s="1">
        <f t="shared" si="926"/>
        <v>1.6715348961815645E-4</v>
      </c>
      <c r="J770" s="1">
        <f t="shared" si="926"/>
        <v>1.2159110141343625E-4</v>
      </c>
      <c r="K770" s="1">
        <f t="shared" si="926"/>
        <v>5.7384299706075392E-4</v>
      </c>
      <c r="L770" s="1">
        <f t="shared" ref="L770:O770" si="927">L775</f>
        <v>4.1753103836052489E-4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11.627804053804761</v>
      </c>
      <c r="G771" s="1">
        <f t="shared" ref="G771:K771" si="928">SUM(G772,G774)</f>
        <v>10.464757302401267</v>
      </c>
      <c r="H771" s="1">
        <f t="shared" si="928"/>
        <v>8.0024785133989607</v>
      </c>
      <c r="I771" s="1">
        <f t="shared" si="928"/>
        <v>5.2685883032236838</v>
      </c>
      <c r="J771" s="1">
        <f t="shared" si="928"/>
        <v>3.6688932310559865</v>
      </c>
      <c r="K771" s="1">
        <f t="shared" si="928"/>
        <v>1.9914286856736738</v>
      </c>
      <c r="L771" s="1">
        <f t="shared" ref="L771:O771" si="929">SUM(L772,L774)</f>
        <v>0.45851090565608421</v>
      </c>
      <c r="M771" s="1">
        <f t="shared" si="929"/>
        <v>0</v>
      </c>
      <c r="N771" s="1">
        <f t="shared" si="929"/>
        <v>8.8048405217141086E-5</v>
      </c>
      <c r="O771" s="1">
        <f t="shared" si="929"/>
        <v>7.7160196336216883E-5</v>
      </c>
      <c r="P771" s="1">
        <f>SUM(P772,P774)</f>
        <v>4.0277745719068141E-5</v>
      </c>
      <c r="Q771" s="1">
        <f>SUM(Q772,Q774)</f>
        <v>1.7316666070512738E-5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8.8978031515056255</v>
      </c>
      <c r="G772" s="1">
        <f>[1]Industry!C$34</f>
        <v>8.1047111124718008</v>
      </c>
      <c r="H772" s="1">
        <f>[1]Industry!D$34</f>
        <v>8.0013751988344062</v>
      </c>
      <c r="I772" s="1">
        <f>[1]Industry!E$34</f>
        <v>5.2684211497340652</v>
      </c>
      <c r="J772" s="1">
        <f>[1]Industry!F$34</f>
        <v>3.6687716399545729</v>
      </c>
      <c r="K772" s="1">
        <f>[1]Industry!G$34</f>
        <v>1.9908548426766131</v>
      </c>
      <c r="L772" s="1">
        <f>[1]Industry!H$34</f>
        <v>0.4580933746177237</v>
      </c>
      <c r="M772" s="1">
        <f>[1]Industry!I$34</f>
        <v>0</v>
      </c>
      <c r="N772" s="1">
        <f>[1]Industry!J$34</f>
        <v>8.8048405217141086E-5</v>
      </c>
      <c r="O772" s="1">
        <f>[1]Industry!K$34</f>
        <v>7.7160196336216883E-5</v>
      </c>
      <c r="P772" s="1">
        <f>[1]Industry!L$34</f>
        <v>4.0277745719068141E-5</v>
      </c>
      <c r="Q772" s="1">
        <f>[1]Industry!M$34</f>
        <v>1.7316666070512738E-5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8.8978031515056255</v>
      </c>
      <c r="G773" s="1">
        <f t="shared" ref="G773:K773" si="930">G772</f>
        <v>8.1047111124718008</v>
      </c>
      <c r="H773" s="1">
        <f t="shared" si="930"/>
        <v>8.0013751988344062</v>
      </c>
      <c r="I773" s="1">
        <f t="shared" si="930"/>
        <v>5.2684211497340652</v>
      </c>
      <c r="J773" s="1">
        <f t="shared" si="930"/>
        <v>3.6687716399545729</v>
      </c>
      <c r="K773" s="1">
        <f t="shared" si="930"/>
        <v>1.9908548426766131</v>
      </c>
      <c r="L773" s="1">
        <f t="shared" ref="L773:O773" si="931">L772</f>
        <v>0.4580933746177237</v>
      </c>
      <c r="M773" s="1">
        <f t="shared" si="931"/>
        <v>0</v>
      </c>
      <c r="N773" s="1">
        <f t="shared" si="931"/>
        <v>8.8048405217141086E-5</v>
      </c>
      <c r="O773" s="1">
        <f t="shared" si="931"/>
        <v>7.7160196336216883E-5</v>
      </c>
      <c r="P773" s="1">
        <f>P772</f>
        <v>4.0277745719068141E-5</v>
      </c>
      <c r="Q773" s="1">
        <f>Q772</f>
        <v>1.7316666070512738E-5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2.7300009022991358</v>
      </c>
      <c r="G774" s="1">
        <f>[1]Industry!C$35</f>
        <v>2.3600461899294669</v>
      </c>
      <c r="H774" s="1">
        <f>[1]Industry!D$35</f>
        <v>1.1033145645542059E-3</v>
      </c>
      <c r="I774" s="1">
        <f>[1]Industry!E$35</f>
        <v>1.6715348961815645E-4</v>
      </c>
      <c r="J774" s="1">
        <f>[1]Industry!F$35</f>
        <v>1.2159110141343625E-4</v>
      </c>
      <c r="K774" s="1">
        <f>[1]Industry!G$35</f>
        <v>5.7384299706075392E-4</v>
      </c>
      <c r="L774" s="1">
        <f>[1]Industry!H$35</f>
        <v>4.1753103836052489E-4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2.7300009022991358</v>
      </c>
      <c r="G775" s="1">
        <f t="shared" ref="G775:K775" si="932">G774</f>
        <v>2.3600461899294669</v>
      </c>
      <c r="H775" s="1">
        <f t="shared" si="932"/>
        <v>1.1033145645542059E-3</v>
      </c>
      <c r="I775" s="1">
        <f t="shared" si="932"/>
        <v>1.6715348961815645E-4</v>
      </c>
      <c r="J775" s="1">
        <f t="shared" si="932"/>
        <v>1.2159110141343625E-4</v>
      </c>
      <c r="K775" s="1">
        <f t="shared" si="932"/>
        <v>5.7384299706075392E-4</v>
      </c>
      <c r="L775" s="1">
        <f t="shared" ref="L775:O775" si="933">L774</f>
        <v>4.1753103836052489E-4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2.4182708203010067E-5</v>
      </c>
      <c r="I776" s="1">
        <f>[1]Industry!E$36</f>
        <v>1.2059124693247476</v>
      </c>
      <c r="J776" s="1">
        <f>[1]Industry!F$36</f>
        <v>1.1697180965228822</v>
      </c>
      <c r="K776" s="1">
        <f>[1]Industry!G$36</f>
        <v>1.3270039521698223</v>
      </c>
      <c r="L776" s="1">
        <f>[1]Industry!H$36</f>
        <v>1.3270028302900609</v>
      </c>
      <c r="M776" s="1">
        <f>[1]Industry!I$36</f>
        <v>1.3270027543801393</v>
      </c>
      <c r="N776" s="1">
        <f>[1]Industry!J$36</f>
        <v>1.3194929412492424</v>
      </c>
      <c r="O776" s="1">
        <f>[1]Industry!K$36</f>
        <v>1.3194966554721526</v>
      </c>
      <c r="P776" s="1">
        <f>[1]Industry!L$36</f>
        <v>0.67999421985644093</v>
      </c>
      <c r="Q776" s="1">
        <f>[1]Industry!M$36</f>
        <v>0.68001294193373185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2.4182708203010067E-5</v>
      </c>
      <c r="I777" s="1">
        <f t="shared" si="934"/>
        <v>1.2059124693247476</v>
      </c>
      <c r="J777" s="1">
        <f t="shared" si="934"/>
        <v>1.1697180965228822</v>
      </c>
      <c r="K777" s="1">
        <f t="shared" si="934"/>
        <v>1.3270039521698223</v>
      </c>
      <c r="L777" s="1">
        <f t="shared" ref="L777:O777" si="935">L776</f>
        <v>1.3270028302900609</v>
      </c>
      <c r="M777" s="1">
        <f t="shared" si="935"/>
        <v>1.3270027543801393</v>
      </c>
      <c r="N777" s="1">
        <f t="shared" si="935"/>
        <v>1.3194929412492424</v>
      </c>
      <c r="O777" s="1">
        <f t="shared" si="935"/>
        <v>1.3194966554721526</v>
      </c>
      <c r="P777" s="1">
        <f>P776</f>
        <v>0.67999421985644093</v>
      </c>
      <c r="Q777" s="1">
        <f>Q776</f>
        <v>0.68001294193373185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35.989086408377709</v>
      </c>
      <c r="G778" s="1">
        <f>SUM([1]Industry!C$37:C$39)</f>
        <v>30.538888804951359</v>
      </c>
      <c r="H778" s="1">
        <f>SUM([1]Industry!D$37:D$39)</f>
        <v>37.205929403987113</v>
      </c>
      <c r="I778" s="1">
        <f>SUM([1]Industry!E$37:E$39)</f>
        <v>32.90711085926133</v>
      </c>
      <c r="J778" s="1">
        <f>SUM([1]Industry!F$37:F$39)</f>
        <v>21.412369378737559</v>
      </c>
      <c r="K778" s="1">
        <f>SUM([1]Industry!G$37:G$39)</f>
        <v>20.877545474239103</v>
      </c>
      <c r="L778" s="1">
        <f>SUM([1]Industry!H$37:H$39)</f>
        <v>17.727562374996158</v>
      </c>
      <c r="M778" s="1">
        <f>SUM([1]Industry!I$37:I$39)</f>
        <v>10.864999357386157</v>
      </c>
      <c r="N778" s="1">
        <f>SUM([1]Industry!J$37:J$39)</f>
        <v>9.306073516221641</v>
      </c>
      <c r="O778" s="1">
        <f>SUM([1]Industry!K$37:K$39)</f>
        <v>10.684704190487608</v>
      </c>
      <c r="P778" s="1">
        <f>SUM([1]Industry!L$37:L$39)</f>
        <v>10.395367603130881</v>
      </c>
      <c r="Q778" s="1">
        <f>SUM([1]Industry!M$37:M$39)</f>
        <v>10.42169286957999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35.551717214876319</v>
      </c>
      <c r="G779" s="1">
        <f>SUM([1]Industry!C$37:C$38)-G780</f>
        <v>28.802738993031376</v>
      </c>
      <c r="H779" s="1">
        <f>SUM([1]Industry!D$37:D$38)-H780</f>
        <v>33.243448195704893</v>
      </c>
      <c r="I779" s="1">
        <f>SUM([1]Industry!E$37:E$38)-I780</f>
        <v>25.942508342655358</v>
      </c>
      <c r="J779" s="1">
        <f>SUM([1]Industry!F$37:F$38)-J780</f>
        <v>13.007329881578677</v>
      </c>
      <c r="K779" s="1">
        <f>SUM([1]Industry!G$37:G$38)-K780</f>
        <v>12.522021195232385</v>
      </c>
      <c r="L779" s="1">
        <f>SUM([1]Industry!H$37:H$38)-L780</f>
        <v>9.3720386128755546</v>
      </c>
      <c r="M779" s="1">
        <f>SUM([1]Industry!I$37:I$38)-M780</f>
        <v>2.5094761834838017</v>
      </c>
      <c r="N779" s="1">
        <f>SUM([1]Industry!J$37:J$38)-N780</f>
        <v>0.95521054418488371</v>
      </c>
      <c r="O779" s="1">
        <f>SUM([1]Industry!K$37:K$38)-O780</f>
        <v>1.1004014596879041</v>
      </c>
      <c r="P779" s="1">
        <f>SUM([1]Industry!L$37:L$38)-P780</f>
        <v>0.81106148227712527</v>
      </c>
      <c r="Q779" s="1">
        <f>SUM([1]Industry!M$37:M$38)-Q780</f>
        <v>0.81199229144665497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6.4374894383839132E-4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1.1840846678626649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1.2230251805369805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5.5282518129000785E-2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5.4179682052202485E-2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4.663986482681722E-3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4.6631223959644605E-3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4.6616586510533726E-3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0.43736919350138947</v>
      </c>
      <c r="G781" s="1">
        <f t="shared" si="940"/>
        <v>1.736149811919983</v>
      </c>
      <c r="H781" s="1">
        <f t="shared" si="940"/>
        <v>3.9624812082822203</v>
      </c>
      <c r="I781" s="1">
        <f t="shared" si="940"/>
        <v>6.9646025166059715</v>
      </c>
      <c r="J781" s="1">
        <f t="shared" si="940"/>
        <v>8.4050394971588815</v>
      </c>
      <c r="K781" s="1">
        <f t="shared" si="940"/>
        <v>8.3555242790067172</v>
      </c>
      <c r="L781" s="1">
        <f t="shared" ref="L781:O781" si="941">L778-L779</f>
        <v>8.3555237621206029</v>
      </c>
      <c r="M781" s="1">
        <f t="shared" si="941"/>
        <v>8.3555231739023554</v>
      </c>
      <c r="N781" s="1">
        <f t="shared" si="941"/>
        <v>8.350862972036758</v>
      </c>
      <c r="O781" s="1">
        <f t="shared" si="941"/>
        <v>9.5843027307997044</v>
      </c>
      <c r="P781" s="1">
        <f>P778-P779</f>
        <v>9.5843061208537552</v>
      </c>
      <c r="Q781" s="1">
        <f>Q778-Q779</f>
        <v>9.6097005781333351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35.241766761197908</v>
      </c>
      <c r="G782" s="1">
        <f>[1]Industry!C$37</f>
        <v>29.986800212173883</v>
      </c>
      <c r="H782" s="1">
        <f>[1]Industry!D$37</f>
        <v>32.142066316391961</v>
      </c>
      <c r="I782" s="1">
        <f>[1]Industry!E$37</f>
        <v>23.287842753309519</v>
      </c>
      <c r="J782" s="1">
        <f>[1]Industry!F$37</f>
        <v>10.457371449967999</v>
      </c>
      <c r="K782" s="1">
        <f>[1]Industry!G$37</f>
        <v>10.167612219161594</v>
      </c>
      <c r="L782" s="1">
        <f>[1]Industry!H$37</f>
        <v>7.1292419283562136</v>
      </c>
      <c r="M782" s="1">
        <f>[1]Industry!I$37</f>
        <v>0.97318623255156211</v>
      </c>
      <c r="N782" s="1">
        <f>[1]Industry!J$37</f>
        <v>8.6027329272117762E-3</v>
      </c>
      <c r="O782" s="1">
        <f>[1]Industry!K$37</f>
        <v>1.2891151814115598E-4</v>
      </c>
      <c r="P782" s="1">
        <f>[1]Industry!L$37</f>
        <v>3.9288634077840276E-5</v>
      </c>
      <c r="Q782" s="1">
        <f>[1]Industry!M$37</f>
        <v>1.9351612970030878E-5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35.241128636203776</v>
      </c>
      <c r="G783" s="1">
        <f>[1]Industry!C$37*G779/SUM(G779:G780)</f>
        <v>28.802716470226894</v>
      </c>
      <c r="H783" s="1">
        <f>[1]Industry!D$37*H779/SUM(H779:H780)</f>
        <v>31.001521531600197</v>
      </c>
      <c r="I783" s="1">
        <f>[1]Industry!E$37*I779/SUM(I779:I780)</f>
        <v>23.238322753856909</v>
      </c>
      <c r="J783" s="1">
        <f>[1]Industry!F$37*J779/SUM(J779:J780)</f>
        <v>10.413993840549969</v>
      </c>
      <c r="K783" s="1">
        <f>[1]Industry!G$37*K779/SUM(K779:K780)</f>
        <v>10.163826572339357</v>
      </c>
      <c r="L783" s="1">
        <f>[1]Industry!H$37*L779/SUM(L779:L780)</f>
        <v>7.1256964889638832</v>
      </c>
      <c r="M783" s="1">
        <f>[1]Industry!I$37*M779/SUM(M779:M780)</f>
        <v>0.97138177221369637</v>
      </c>
      <c r="N783" s="1">
        <f>[1]Industry!J$37*N779/SUM(N779:N780)</f>
        <v>8.6027329272117762E-3</v>
      </c>
      <c r="O783" s="1">
        <f>[1]Industry!K$37*O779/SUM(O779:O780)</f>
        <v>1.2891151814115598E-4</v>
      </c>
      <c r="P783" s="1">
        <f>[1]Industry!L$37*P779/SUM(P779:P780)</f>
        <v>3.9288634077840276E-5</v>
      </c>
      <c r="Q783" s="1">
        <f>[1]Industry!M$37*Q779/SUM(Q779:Q780)</f>
        <v>1.9351612970030878E-5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6.3812499413273827E-4</v>
      </c>
      <c r="G784" s="1">
        <f t="shared" ref="G784:K784" si="946">G782-G783</f>
        <v>1.1840837419469885</v>
      </c>
      <c r="H784" s="1">
        <f t="shared" si="946"/>
        <v>1.1405447847917642</v>
      </c>
      <c r="I784" s="1">
        <f t="shared" si="946"/>
        <v>4.9519999452609653E-2</v>
      </c>
      <c r="J784" s="1">
        <f t="shared" si="946"/>
        <v>4.3377609418030261E-2</v>
      </c>
      <c r="K784" s="1">
        <f t="shared" si="946"/>
        <v>3.7856468222372541E-3</v>
      </c>
      <c r="L784" s="1">
        <f t="shared" ref="L784:O784" si="947">L782-L783</f>
        <v>3.5454393923304295E-3</v>
      </c>
      <c r="M784" s="1">
        <f t="shared" si="947"/>
        <v>1.8044603378657431E-3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0.74731964717979671</v>
      </c>
      <c r="G785" s="1">
        <f t="shared" ref="G785:K785" si="948">SUM(G786:G788)</f>
        <v>0.55208859277747879</v>
      </c>
      <c r="H785" s="1">
        <f t="shared" si="948"/>
        <v>5.0638630875951556</v>
      </c>
      <c r="I785" s="1">
        <f t="shared" si="948"/>
        <v>9.6192681059518073</v>
      </c>
      <c r="J785" s="1">
        <f t="shared" si="948"/>
        <v>10.954997928769561</v>
      </c>
      <c r="K785" s="1">
        <f t="shared" si="948"/>
        <v>10.709933255077509</v>
      </c>
      <c r="L785" s="1">
        <f t="shared" ref="L785:O785" si="949">SUM(L786:L788)</f>
        <v>10.598320446639944</v>
      </c>
      <c r="M785" s="1">
        <f t="shared" si="949"/>
        <v>9.8918131248345933</v>
      </c>
      <c r="N785" s="1">
        <f t="shared" si="949"/>
        <v>9.297470783294429</v>
      </c>
      <c r="O785" s="1">
        <f t="shared" si="949"/>
        <v>10.684575278969467</v>
      </c>
      <c r="P785" s="1">
        <f>SUM(P786:P788)</f>
        <v>10.395328314496803</v>
      </c>
      <c r="Q785" s="1">
        <f>SUM(Q786:Q788)</f>
        <v>10.421673517967021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0.31058857867254347</v>
      </c>
      <c r="G786" s="1">
        <f>[1]Industry!C$38*G779/SUM(G779:G780)</f>
        <v>2.2522804484364175E-5</v>
      </c>
      <c r="H786" s="1">
        <f>[1]Industry!D$38*H779/SUM(H779:H780)</f>
        <v>2.2419266641046955</v>
      </c>
      <c r="I786" s="1">
        <f>[1]Industry!E$38*I779/SUM(I779:I780)</f>
        <v>2.7041855887984503</v>
      </c>
      <c r="J786" s="1">
        <f>[1]Industry!F$38*J779/SUM(J779:J780)</f>
        <v>2.5933360410287087</v>
      </c>
      <c r="K786" s="1">
        <f>[1]Industry!G$38*K779/SUM(K779:K780)</f>
        <v>2.3581946228930288</v>
      </c>
      <c r="L786" s="1">
        <f>[1]Industry!H$38*L779/SUM(L779:L780)</f>
        <v>2.246342123911671</v>
      </c>
      <c r="M786" s="1">
        <f>[1]Industry!I$38*M779/SUM(M779:M780)</f>
        <v>1.5380944112701054</v>
      </c>
      <c r="N786" s="1">
        <f>[1]Industry!J$38*N779/SUM(N779:N780)</f>
        <v>0.94660781125767191</v>
      </c>
      <c r="O786" s="1">
        <f>[1]Industry!K$38*O779/SUM(O779:O780)</f>
        <v>1.1002725481697631</v>
      </c>
      <c r="P786" s="1">
        <f>[1]Industry!L$38*P779/SUM(P779:P780)</f>
        <v>0.8110221936430474</v>
      </c>
      <c r="Q786" s="1">
        <f>[1]Industry!M$38*Q779/SUM(Q779:Q780)</f>
        <v>0.81197293983368479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5.6239497034371588E-6</v>
      </c>
      <c r="G787" s="1">
        <f>[1]Industry!C$38-G786</f>
        <v>9.2591567328567149E-7</v>
      </c>
      <c r="H787" s="1">
        <f>[1]Industry!D$38-H786</f>
        <v>8.2480395745215596E-2</v>
      </c>
      <c r="I787" s="1">
        <f>[1]Industry!E$38-I786</f>
        <v>5.7625186763892167E-3</v>
      </c>
      <c r="J787" s="1">
        <f>[1]Industry!F$38-J786</f>
        <v>1.0802072634172433E-2</v>
      </c>
      <c r="K787" s="1">
        <f>[1]Industry!G$38-K786</f>
        <v>8.7833966044481571E-4</v>
      </c>
      <c r="L787" s="1">
        <f>[1]Industry!H$38-L786</f>
        <v>1.1176830036339069E-3</v>
      </c>
      <c r="M787" s="1">
        <f>[1]Industry!I$38-M786</f>
        <v>2.8571983131873147E-3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0.43672544455754986</v>
      </c>
      <c r="G788" s="1">
        <f>[1]Industry!C$39</f>
        <v>0.5520651440573211</v>
      </c>
      <c r="H788" s="1">
        <f>[1]Industry!D$39</f>
        <v>2.7394560277452444</v>
      </c>
      <c r="I788" s="1">
        <f>[1]Industry!E$39</f>
        <v>6.9093199984769678</v>
      </c>
      <c r="J788" s="1">
        <f>[1]Industry!F$39</f>
        <v>8.3508598151066806</v>
      </c>
      <c r="K788" s="1">
        <f>[1]Industry!G$39</f>
        <v>8.3508602925240361</v>
      </c>
      <c r="L788" s="1">
        <f>[1]Industry!H$39</f>
        <v>8.3508606397246385</v>
      </c>
      <c r="M788" s="1">
        <f>[1]Industry!I$39</f>
        <v>8.3508615152513013</v>
      </c>
      <c r="N788" s="1">
        <f>[1]Industry!J$39</f>
        <v>8.350862972036758</v>
      </c>
      <c r="O788" s="1">
        <f>[1]Industry!K$39</f>
        <v>9.5843027307997044</v>
      </c>
      <c r="P788" s="1">
        <f>[1]Industry!L$39</f>
        <v>9.5843061208537552</v>
      </c>
      <c r="Q788" s="1">
        <f>[1]Industry!M$39</f>
        <v>9.6097005781333351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3.5600018491223988</v>
      </c>
      <c r="G789" s="1">
        <f>[1]Industry!C$18</f>
        <v>3.4647168685541447</v>
      </c>
      <c r="H789" s="1">
        <f>[1]Industry!D$18</f>
        <v>0.30912468523606557</v>
      </c>
      <c r="I789" s="1">
        <f>[1]Industry!E$18</f>
        <v>1.3257343903867258E-4</v>
      </c>
      <c r="J789" s="1">
        <f>[1]Industry!F$18</f>
        <v>8.3833328005145406E-5</v>
      </c>
      <c r="K789" s="1">
        <f>[1]Industry!G$18</f>
        <v>4.4877285959406819E-4</v>
      </c>
      <c r="L789" s="1">
        <f>[1]Industry!H$18</f>
        <v>3.0544674452875664E-4</v>
      </c>
      <c r="M789" s="1">
        <f>[1]Industry!I$18</f>
        <v>1.6523490701011756E-4</v>
      </c>
      <c r="N789" s="1">
        <f>[1]Industry!J$18</f>
        <v>1.4946446470022901E-4</v>
      </c>
      <c r="O789" s="1">
        <f>[1]Industry!K$18</f>
        <v>1.5720536488797088E-4</v>
      </c>
      <c r="P789" s="1">
        <f>[1]Industry!L$18</f>
        <v>1.6407040159257595E-4</v>
      </c>
      <c r="Q789" s="1">
        <f>[1]Industry!M$18</f>
        <v>7.6292597156592438E-5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3.5600018491223988</v>
      </c>
      <c r="G790" s="1">
        <f t="shared" ref="G790:K790" si="952">G789</f>
        <v>3.4647168685541447</v>
      </c>
      <c r="H790" s="1">
        <f t="shared" si="952"/>
        <v>0.30912468523606557</v>
      </c>
      <c r="I790" s="1">
        <f t="shared" si="952"/>
        <v>1.3257343903867258E-4</v>
      </c>
      <c r="J790" s="1">
        <f t="shared" si="952"/>
        <v>8.3833328005145406E-5</v>
      </c>
      <c r="K790" s="1">
        <f t="shared" si="952"/>
        <v>4.4877285959406819E-4</v>
      </c>
      <c r="L790" s="1">
        <f t="shared" ref="L790:O790" si="953">L789</f>
        <v>3.0544674452875664E-4</v>
      </c>
      <c r="M790" s="1">
        <f t="shared" si="953"/>
        <v>1.6523490701011756E-4</v>
      </c>
      <c r="N790" s="1">
        <f t="shared" si="953"/>
        <v>1.4946446470022901E-4</v>
      </c>
      <c r="O790" s="1">
        <f t="shared" si="953"/>
        <v>1.5720536488797088E-4</v>
      </c>
      <c r="P790" s="1">
        <f>P789</f>
        <v>1.6407040159257595E-4</v>
      </c>
      <c r="Q790" s="1">
        <f>Q789</f>
        <v>7.6292597156592438E-5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12.728643611260548</v>
      </c>
      <c r="G791" s="1">
        <f>[1]Industry!C$19</f>
        <v>13.638426567153651</v>
      </c>
      <c r="H791" s="1">
        <f>[1]Industry!D$19</f>
        <v>13.461038276461151</v>
      </c>
      <c r="I791" s="1">
        <f>[1]Industry!E$19</f>
        <v>15.079046607981049</v>
      </c>
      <c r="J791" s="1">
        <f>[1]Industry!F$19</f>
        <v>14.594333450946285</v>
      </c>
      <c r="K791" s="1">
        <f>[1]Industry!G$19</f>
        <v>16.938505114714218</v>
      </c>
      <c r="L791" s="1">
        <f>[1]Industry!H$19</f>
        <v>23.180798588735701</v>
      </c>
      <c r="M791" s="1">
        <f>[1]Industry!I$19</f>
        <v>22.99914893054342</v>
      </c>
      <c r="N791" s="1">
        <f>[1]Industry!J$19</f>
        <v>22.934732670635452</v>
      </c>
      <c r="O791" s="1">
        <f>[1]Industry!K$19</f>
        <v>22.31999930126721</v>
      </c>
      <c r="P791" s="1">
        <f>[1]Industry!L$19</f>
        <v>21.799746834960285</v>
      </c>
      <c r="Q791" s="1">
        <f>[1]Industry!M$19</f>
        <v>21.533845273022543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4.2909055187036227</v>
      </c>
      <c r="G792" s="1">
        <f t="shared" ref="G792:K792" si="956">SUM(G793:G801)</f>
        <v>5.4087759445188208</v>
      </c>
      <c r="H792" s="1">
        <f t="shared" si="956"/>
        <v>6.0641655928733904</v>
      </c>
      <c r="I792" s="1">
        <f t="shared" si="956"/>
        <v>7.0518432824091644</v>
      </c>
      <c r="J792" s="1">
        <f t="shared" si="956"/>
        <v>6.9251316387039283</v>
      </c>
      <c r="K792" s="1">
        <f t="shared" si="956"/>
        <v>9.8458334277674737</v>
      </c>
      <c r="L792" s="1">
        <f t="shared" ref="L792:O792" si="957">SUM(L793:L801)</f>
        <v>13.614513582208346</v>
      </c>
      <c r="M792" s="1">
        <f t="shared" si="957"/>
        <v>13.319316292122615</v>
      </c>
      <c r="N792" s="1">
        <f t="shared" si="957"/>
        <v>13.236469994097781</v>
      </c>
      <c r="O792" s="1">
        <f t="shared" si="957"/>
        <v>13.210226241136214</v>
      </c>
      <c r="P792" s="1">
        <f>SUM(P793:P801)</f>
        <v>13.674667706911638</v>
      </c>
      <c r="Q792" s="1">
        <f>SUM(Q793:Q801)</f>
        <v>13.694441605990718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0.92932632023468253</v>
      </c>
      <c r="G793" s="1">
        <f t="shared" ref="G793:K793" si="960">G235</f>
        <v>2.0726218203620426</v>
      </c>
      <c r="H793" s="1">
        <f t="shared" si="960"/>
        <v>8.6303904678197915E-2</v>
      </c>
      <c r="I793" s="1">
        <f t="shared" si="960"/>
        <v>1.3184086996344087</v>
      </c>
      <c r="J793" s="1">
        <f t="shared" si="960"/>
        <v>0.84964087911231445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4.2364492765864271E-3</v>
      </c>
      <c r="O793" s="1">
        <f t="shared" si="961"/>
        <v>4.2263295311983622E-3</v>
      </c>
      <c r="P793" s="1">
        <f>P235</f>
        <v>0.377162892245962</v>
      </c>
      <c r="Q793" s="1">
        <f>Q235</f>
        <v>0.37595283769138227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0.76722029033140304</v>
      </c>
      <c r="G794" s="1">
        <f t="shared" ref="G794:K794" si="962">G241</f>
        <v>0.38095623336293194</v>
      </c>
      <c r="H794" s="1">
        <f t="shared" si="962"/>
        <v>5.6111504441613856E-2</v>
      </c>
      <c r="I794" s="1">
        <f t="shared" si="962"/>
        <v>0.26410252609265411</v>
      </c>
      <c r="J794" s="1">
        <f t="shared" si="962"/>
        <v>0.31217627346959498</v>
      </c>
      <c r="K794" s="1">
        <f t="shared" si="962"/>
        <v>0.75444685242323095</v>
      </c>
      <c r="L794" s="1">
        <f t="shared" ref="L794:O794" si="963">L241</f>
        <v>0.47352791311931736</v>
      </c>
      <c r="M794" s="1">
        <f t="shared" si="963"/>
        <v>0.46886845592151583</v>
      </c>
      <c r="N794" s="1">
        <f t="shared" si="963"/>
        <v>0.43828165325483642</v>
      </c>
      <c r="O794" s="1">
        <f t="shared" si="963"/>
        <v>0.397762175347534</v>
      </c>
      <c r="P794" s="1">
        <f t="shared" ref="P794:Q796" si="964">P241</f>
        <v>0.4688479893187093</v>
      </c>
      <c r="Q794" s="1">
        <f t="shared" si="964"/>
        <v>0.46889689854082239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1.6121114425958222E-3</v>
      </c>
      <c r="L795" s="1">
        <f t="shared" ref="L795:O795" si="966">L242</f>
        <v>0.27379189727449121</v>
      </c>
      <c r="M795" s="1">
        <f t="shared" si="966"/>
        <v>0.27110275930233652</v>
      </c>
      <c r="N795" s="1">
        <f t="shared" si="966"/>
        <v>0.25341230951112664</v>
      </c>
      <c r="O795" s="1">
        <f t="shared" si="966"/>
        <v>0.22998879695489194</v>
      </c>
      <c r="P795" s="1">
        <f t="shared" si="964"/>
        <v>0.2710885328043916</v>
      </c>
      <c r="Q795" s="1">
        <f t="shared" si="964"/>
        <v>0.27111558639644318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7.4109724772427002E-5</v>
      </c>
      <c r="J796" s="1">
        <f t="shared" si="967"/>
        <v>9.4632432443499885E-5</v>
      </c>
      <c r="K796" s="1">
        <f t="shared" si="967"/>
        <v>1.0953858794765965E-3</v>
      </c>
      <c r="L796" s="1">
        <f t="shared" ref="L796:O796" si="968">L243</f>
        <v>8.9331914436636159E-4</v>
      </c>
      <c r="M796" s="1">
        <f t="shared" si="968"/>
        <v>1.946617897849571E-4</v>
      </c>
      <c r="N796" s="1">
        <f t="shared" si="968"/>
        <v>2.9357456659858251E-4</v>
      </c>
      <c r="O796" s="1">
        <f t="shared" si="968"/>
        <v>2.1429710451636842E-4</v>
      </c>
      <c r="P796" s="1">
        <f t="shared" si="964"/>
        <v>2.0467112176357808E-4</v>
      </c>
      <c r="Q796" s="1">
        <f t="shared" si="964"/>
        <v>1.7891597549568941E-4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1.9347885010707728</v>
      </c>
      <c r="G797" s="1">
        <f t="shared" ref="G797:K797" si="969">G274</f>
        <v>1.8587653180093802</v>
      </c>
      <c r="H797" s="1">
        <f t="shared" si="969"/>
        <v>2.5502855205566006</v>
      </c>
      <c r="I797" s="1">
        <f t="shared" si="969"/>
        <v>2.2433291794041188</v>
      </c>
      <c r="J797" s="1">
        <f t="shared" si="969"/>
        <v>1.9426642276239277</v>
      </c>
      <c r="K797" s="1">
        <f t="shared" si="969"/>
        <v>1.0507473158836709</v>
      </c>
      <c r="L797" s="1">
        <f t="shared" ref="L797:O797" si="970">L274</f>
        <v>3.6713036060076476E-4</v>
      </c>
      <c r="M797" s="1">
        <f t="shared" si="970"/>
        <v>1.5685022993761066E-4</v>
      </c>
      <c r="N797" s="1">
        <f t="shared" si="970"/>
        <v>1.5856172218287057E-4</v>
      </c>
      <c r="O797" s="1">
        <f t="shared" si="970"/>
        <v>1.2795601585446903E-4</v>
      </c>
      <c r="P797" s="1">
        <f>P274</f>
        <v>1.9237120056514456E-4</v>
      </c>
      <c r="Q797" s="1">
        <f>Q274</f>
        <v>7.8983439459889837E-5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0.54736083419563708</v>
      </c>
      <c r="L798" s="1">
        <f t="shared" ref="L798:O798" si="972">L275</f>
        <v>2.5188905004675224</v>
      </c>
      <c r="M798" s="1">
        <f t="shared" si="972"/>
        <v>2.0112943908787164</v>
      </c>
      <c r="N798" s="1">
        <f t="shared" si="972"/>
        <v>2.0112555531276475</v>
      </c>
      <c r="O798" s="1">
        <f t="shared" si="972"/>
        <v>2.0113216596205477</v>
      </c>
      <c r="P798" s="1">
        <f>P275</f>
        <v>2.0112429890236627</v>
      </c>
      <c r="Q798" s="1">
        <f>Q275</f>
        <v>2.011401445896031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0.65957040706676395</v>
      </c>
      <c r="G799" s="1">
        <f t="shared" ref="G799:K799" si="973">G283</f>
        <v>1.0964325727844662</v>
      </c>
      <c r="H799" s="1">
        <f t="shared" si="973"/>
        <v>3.3714646631969782</v>
      </c>
      <c r="I799" s="1">
        <f t="shared" si="973"/>
        <v>3.2240489940572306</v>
      </c>
      <c r="J799" s="1">
        <f t="shared" si="973"/>
        <v>3.2225436428105567</v>
      </c>
      <c r="K799" s="1">
        <f t="shared" si="973"/>
        <v>1.8313653243167956</v>
      </c>
      <c r="L799" s="1">
        <f t="shared" ref="L799:O799" si="974">L283</f>
        <v>1.0698072861133934</v>
      </c>
      <c r="M799" s="1">
        <f t="shared" si="974"/>
        <v>2.3877270661039063E-3</v>
      </c>
      <c r="N799" s="1">
        <f t="shared" si="974"/>
        <v>1.5348347606458645E-3</v>
      </c>
      <c r="O799" s="1">
        <f t="shared" si="974"/>
        <v>1.2706109699891499E-3</v>
      </c>
      <c r="P799" s="1">
        <f>P283</f>
        <v>9.8757366341573061E-4</v>
      </c>
      <c r="Q799" s="1">
        <f>Q283</f>
        <v>1.4978466087853803E-3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4.0514995410439862</v>
      </c>
      <c r="L800" s="1">
        <f t="shared" ref="L800:O800" si="976">L284</f>
        <v>7.8035052264340408</v>
      </c>
      <c r="M800" s="1">
        <f t="shared" si="976"/>
        <v>9.2255566351771332</v>
      </c>
      <c r="N800" s="1">
        <f t="shared" si="976"/>
        <v>9.1875419472922832</v>
      </c>
      <c r="O800" s="1">
        <f t="shared" si="976"/>
        <v>9.2255596025523996</v>
      </c>
      <c r="P800" s="1">
        <f>P284</f>
        <v>9.2051855415849992</v>
      </c>
      <c r="Q800" s="1">
        <f>Q284</f>
        <v>9.2255623260791246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1.8797734959791509E-3</v>
      </c>
      <c r="J801" s="1">
        <f t="shared" si="977"/>
        <v>0.59801198325509153</v>
      </c>
      <c r="K801" s="1">
        <f t="shared" si="977"/>
        <v>1.6077060625820798</v>
      </c>
      <c r="L801" s="1">
        <f t="shared" ref="L801:O801" si="978">L289</f>
        <v>1.4737303092946124</v>
      </c>
      <c r="M801" s="1">
        <f t="shared" si="978"/>
        <v>1.3397548117570848</v>
      </c>
      <c r="N801" s="1">
        <f t="shared" si="978"/>
        <v>1.3397551105858736</v>
      </c>
      <c r="O801" s="1">
        <f t="shared" si="978"/>
        <v>1.3397548130392833</v>
      </c>
      <c r="P801" s="1">
        <f>P289</f>
        <v>1.3397551459481674</v>
      </c>
      <c r="Q801" s="1">
        <f>Q289</f>
        <v>1.3397567653631737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7.1200024604460195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7.6289062169792663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7.3310023764827168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7.7743057947652217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7.6733516495458636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7.1257183666571855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8.7337950899288632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9.1003163646333842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9.0253998086294409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8.4801427187644425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7.4557126291177003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7.1794730060125111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9.0018961839666467</v>
      </c>
      <c r="G803" s="1">
        <f t="shared" ref="G803:O803" si="979">G804</f>
        <v>10.609941552705836</v>
      </c>
      <c r="H803" s="1">
        <f t="shared" si="979"/>
        <v>9.8539951357293383</v>
      </c>
      <c r="I803" s="1">
        <f t="shared" si="979"/>
        <v>11.497380793459063</v>
      </c>
      <c r="J803" s="1">
        <f t="shared" si="979"/>
        <v>12.273733606772632</v>
      </c>
      <c r="K803" s="1">
        <f t="shared" si="979"/>
        <v>9.786016824432533</v>
      </c>
      <c r="L803" s="1">
        <f t="shared" si="979"/>
        <v>9.8034641223819374</v>
      </c>
      <c r="M803" s="1">
        <f t="shared" si="979"/>
        <v>9.8165876983582852</v>
      </c>
      <c r="N803" s="1">
        <f t="shared" si="979"/>
        <v>9.728344801380695</v>
      </c>
      <c r="O803" s="1">
        <f t="shared" si="979"/>
        <v>11.417590634829178</v>
      </c>
      <c r="P803" s="1">
        <f>P804</f>
        <v>9.6813778268150834</v>
      </c>
      <c r="Q803" s="1">
        <f>Q804</f>
        <v>9.6489714896757075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9.0018961839666467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10.609941552705836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9.8539951357293383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11.497380793459063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12.273733606772632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9.786016824432533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9.8034641223819374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9.8165876983582852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9.728344801380695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11.417590634829178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9.6813778268150834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9.6489714896757075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0.62578736336529794</v>
      </c>
      <c r="G805" s="1">
        <f t="shared" ref="G805:O805" si="981">G806</f>
        <v>0.73757337466622475</v>
      </c>
      <c r="H805" s="1">
        <f t="shared" si="981"/>
        <v>0.73632711961053732</v>
      </c>
      <c r="I805" s="1">
        <f t="shared" si="981"/>
        <v>0.73426415398223044</v>
      </c>
      <c r="J805" s="1">
        <f t="shared" si="981"/>
        <v>0.73220934403124494</v>
      </c>
      <c r="K805" s="1">
        <f t="shared" si="981"/>
        <v>0.73016585161871739</v>
      </c>
      <c r="L805" s="1">
        <f t="shared" si="981"/>
        <v>0.7281345921587612</v>
      </c>
      <c r="M805" s="1">
        <f t="shared" si="981"/>
        <v>0.72611579797659542</v>
      </c>
      <c r="N805" s="1">
        <f t="shared" si="981"/>
        <v>0.7261168765137016</v>
      </c>
      <c r="O805" s="1">
        <f t="shared" si="981"/>
        <v>0.72612459639287086</v>
      </c>
      <c r="P805" s="1">
        <f>P806</f>
        <v>0.7261304253054911</v>
      </c>
      <c r="Q805" s="1">
        <f>Q806</f>
        <v>0.72613712511868134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0.62578736336529794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0.73757337466622475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0.73632711961053732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0.73426415398223044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0.73220934403124494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0.73016585161871739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0.7281345921587612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0.72611579797659542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0.7261168765137016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0.72612459639287086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0.7261304253054911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0.72613712511868134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7.7980411601794479</v>
      </c>
      <c r="G807" s="1">
        <f>[1]Industry!C$21</f>
        <v>8.0801442753373003</v>
      </c>
      <c r="H807" s="1">
        <f>[1]Industry!D$21</f>
        <v>5.608264914186619</v>
      </c>
      <c r="I807" s="1">
        <f>[1]Industry!E$21</f>
        <v>5.5456298229649681</v>
      </c>
      <c r="J807" s="1">
        <f>[1]Industry!F$21</f>
        <v>5.4829998187221918</v>
      </c>
      <c r="K807" s="1">
        <f>[1]Industry!G$21</f>
        <v>5.4553238106980046</v>
      </c>
      <c r="L807" s="1">
        <f>[1]Industry!H$21</f>
        <v>4.5614150364507765E-3</v>
      </c>
      <c r="M807" s="1">
        <f>[1]Industry!I$21</f>
        <v>2.9284953363415398E-4</v>
      </c>
      <c r="N807" s="1">
        <f>[1]Industry!J$21</f>
        <v>4.6995496358330469E-4</v>
      </c>
      <c r="O807" s="1">
        <f>[1]Industry!K$21</f>
        <v>2.8591714681614204E-4</v>
      </c>
      <c r="P807" s="1">
        <f>[1]Industry!L$21</f>
        <v>3.850418218612077E-4</v>
      </c>
      <c r="Q807" s="1">
        <f>[1]Industry!M$21</f>
        <v>9.4475564227771092E-5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7.7980411601794479</v>
      </c>
      <c r="G808" s="1">
        <f t="shared" ref="G808:K808" si="983">G807</f>
        <v>8.0801442753373003</v>
      </c>
      <c r="H808" s="1">
        <f t="shared" si="983"/>
        <v>5.608264914186619</v>
      </c>
      <c r="I808" s="1">
        <f t="shared" si="983"/>
        <v>5.5456298229649681</v>
      </c>
      <c r="J808" s="1">
        <f t="shared" si="983"/>
        <v>5.4829998187221918</v>
      </c>
      <c r="K808" s="1">
        <f t="shared" si="983"/>
        <v>5.4553238106980046</v>
      </c>
      <c r="L808" s="1">
        <f t="shared" ref="L808:O808" si="984">L807</f>
        <v>4.5614150364507765E-3</v>
      </c>
      <c r="M808" s="1">
        <f t="shared" si="984"/>
        <v>2.9284953363415398E-4</v>
      </c>
      <c r="N808" s="1">
        <f t="shared" si="984"/>
        <v>4.6995496358330469E-4</v>
      </c>
      <c r="O808" s="1">
        <f t="shared" si="984"/>
        <v>2.8591714681614204E-4</v>
      </c>
      <c r="P808" s="1">
        <f>P807</f>
        <v>3.850418218612077E-4</v>
      </c>
      <c r="Q808" s="1">
        <f>Q807</f>
        <v>9.4475564227771092E-5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7.7980411601794479</v>
      </c>
      <c r="G810" s="1">
        <f t="shared" ref="G810:K810" si="985">G808</f>
        <v>8.0801442753373003</v>
      </c>
      <c r="H810" s="1">
        <f t="shared" si="985"/>
        <v>5.608264914186619</v>
      </c>
      <c r="I810" s="1">
        <f t="shared" si="985"/>
        <v>5.5456298229649681</v>
      </c>
      <c r="J810" s="1">
        <f t="shared" si="985"/>
        <v>5.4829998187221918</v>
      </c>
      <c r="K810" s="1">
        <f t="shared" si="985"/>
        <v>5.4553238106980046</v>
      </c>
      <c r="L810" s="1">
        <f t="shared" ref="L810:O810" si="986">L808</f>
        <v>4.5614150364507765E-3</v>
      </c>
      <c r="M810" s="1">
        <f t="shared" si="986"/>
        <v>2.9284953363415398E-4</v>
      </c>
      <c r="N810" s="1">
        <f t="shared" si="986"/>
        <v>4.6995496358330469E-4</v>
      </c>
      <c r="O810" s="1">
        <f t="shared" si="986"/>
        <v>2.8591714681614204E-4</v>
      </c>
      <c r="P810" s="1">
        <f>P808</f>
        <v>3.850418218612077E-4</v>
      </c>
      <c r="Q810" s="1">
        <f>Q808</f>
        <v>9.4475564227771092E-5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6.7630376962365332E-2</v>
      </c>
      <c r="G811" s="1">
        <f>[1]Industry!C$22</f>
        <v>8.5489628975065346E-2</v>
      </c>
      <c r="H811" s="1">
        <f>[1]Industry!D$22</f>
        <v>8.484208081890228E-2</v>
      </c>
      <c r="I811" s="1">
        <f>[1]Industry!E$22</f>
        <v>8.570663538493338E-2</v>
      </c>
      <c r="J811" s="1">
        <f>[1]Industry!F$22</f>
        <v>8.5721099605950118E-2</v>
      </c>
      <c r="K811" s="1">
        <f>[1]Industry!G$22</f>
        <v>5.8808801554805737E-2</v>
      </c>
      <c r="L811" s="1">
        <f>[1]Industry!H$22</f>
        <v>5.859545094429517E-2</v>
      </c>
      <c r="M811" s="1">
        <f>[1]Industry!I$22</f>
        <v>5.3010223193562842E-2</v>
      </c>
      <c r="N811" s="1">
        <f>[1]Industry!J$22</f>
        <v>5.2391496430251885E-2</v>
      </c>
      <c r="O811" s="1">
        <f>[1]Industry!K$22</f>
        <v>5.2394175316839382E-2</v>
      </c>
      <c r="P811" s="1">
        <f>[1]Industry!L$22</f>
        <v>1.1059538552416688E-2</v>
      </c>
      <c r="Q811" s="1">
        <f>[1]Industry!M$22</f>
        <v>1.9446845773947068E-3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6.7630376962365332E-2</v>
      </c>
      <c r="G812" s="1">
        <f t="shared" ref="G812:K812" si="989">G811</f>
        <v>8.5489628975065346E-2</v>
      </c>
      <c r="H812" s="1">
        <f t="shared" si="989"/>
        <v>8.484208081890228E-2</v>
      </c>
      <c r="I812" s="1">
        <f t="shared" si="989"/>
        <v>8.570663538493338E-2</v>
      </c>
      <c r="J812" s="1">
        <f t="shared" si="989"/>
        <v>8.5721099605950118E-2</v>
      </c>
      <c r="K812" s="1">
        <f t="shared" si="989"/>
        <v>5.8808801554805737E-2</v>
      </c>
      <c r="L812" s="1">
        <f t="shared" ref="L812:O812" si="990">L811</f>
        <v>5.859545094429517E-2</v>
      </c>
      <c r="M812" s="1">
        <f t="shared" si="990"/>
        <v>5.3010223193562842E-2</v>
      </c>
      <c r="N812" s="1">
        <f t="shared" si="990"/>
        <v>5.2391496430251885E-2</v>
      </c>
      <c r="O812" s="1">
        <f t="shared" si="990"/>
        <v>5.2394175316839382E-2</v>
      </c>
      <c r="P812" s="1">
        <f>P811</f>
        <v>1.1059538552416688E-2</v>
      </c>
      <c r="Q812" s="1">
        <f>Q811</f>
        <v>1.9446845773947068E-3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5.1105242776977713E-2</v>
      </c>
      <c r="J813" s="1">
        <f>[1]Industry!F$23</f>
        <v>9.3103947528584285</v>
      </c>
      <c r="K813" s="1">
        <f>[1]Industry!G$23</f>
        <v>9.3182698613482593</v>
      </c>
      <c r="L813" s="1">
        <f>[1]Industry!H$23</f>
        <v>9.2018859684711636</v>
      </c>
      <c r="M813" s="1">
        <f>[1]Industry!I$23</f>
        <v>9.1399682591284783</v>
      </c>
      <c r="N813" s="1">
        <f>[1]Industry!J$23</f>
        <v>10.289009494472072</v>
      </c>
      <c r="O813" s="1">
        <f>[1]Industry!K$23</f>
        <v>11.060249278356357</v>
      </c>
      <c r="P813" s="1">
        <f>[1]Industry!L$23</f>
        <v>11.046623932104698</v>
      </c>
      <c r="Q813" s="1">
        <f>[1]Industry!M$23</f>
        <v>11.041760593288275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5.1105242776977713E-2</v>
      </c>
      <c r="J814" s="1">
        <f t="shared" si="993"/>
        <v>9.3103947528584285</v>
      </c>
      <c r="K814" s="1">
        <f t="shared" si="993"/>
        <v>9.3182698613482593</v>
      </c>
      <c r="L814" s="1">
        <f t="shared" ref="L814:O814" si="994">L813</f>
        <v>9.2018859684711636</v>
      </c>
      <c r="M814" s="1">
        <f t="shared" si="994"/>
        <v>9.1399682591284783</v>
      </c>
      <c r="N814" s="1">
        <f t="shared" si="994"/>
        <v>10.289009494472072</v>
      </c>
      <c r="O814" s="1">
        <f t="shared" si="994"/>
        <v>11.060249278356357</v>
      </c>
      <c r="P814" s="1">
        <f>P813</f>
        <v>11.046623932104698</v>
      </c>
      <c r="Q814" s="1">
        <f>Q813</f>
        <v>11.041760593288275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0.74846701183446496</v>
      </c>
      <c r="G815" s="1">
        <f>[1]Industry!C$24</f>
        <v>0.94972847557801554</v>
      </c>
      <c r="H815" s="1">
        <f>[1]Industry!D$24</f>
        <v>2.4554106491458336</v>
      </c>
      <c r="I815" s="1">
        <f>[1]Industry!E$24</f>
        <v>4.0941444084704681</v>
      </c>
      <c r="J815" s="1">
        <f>[1]Industry!F$24</f>
        <v>5.6686493614863753</v>
      </c>
      <c r="K815" s="1">
        <f>[1]Industry!G$24</f>
        <v>6.8934805614611943</v>
      </c>
      <c r="L815" s="1">
        <f>[1]Industry!H$24</f>
        <v>8.2092871501288638</v>
      </c>
      <c r="M815" s="1">
        <f>[1]Industry!I$24</f>
        <v>9.3723686885855084</v>
      </c>
      <c r="N815" s="1">
        <f>[1]Industry!J$24</f>
        <v>9.3728098163982292</v>
      </c>
      <c r="O815" s="1">
        <f>[1]Industry!K$24</f>
        <v>9.3926180444040543</v>
      </c>
      <c r="P815" s="1">
        <f>[1]Industry!L$24</f>
        <v>9.3926175118012392</v>
      </c>
      <c r="Q815" s="1">
        <f>[1]Industry!M$24</f>
        <v>9.3926201016291717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0.74846701183446496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0.94972847557801554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2.4539599480113479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4.0933938793500317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5.6680319444895382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5.7142128917809183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6.9461860969298872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9.3132382990145288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9.3148590244479994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9.3876294268987657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9.3876298185263582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9.3876339739813606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1.4507011344857546E-3</v>
      </c>
      <c r="I817" s="1">
        <f t="shared" si="999"/>
        <v>7.5052912043638287E-4</v>
      </c>
      <c r="J817" s="1">
        <f t="shared" si="999"/>
        <v>6.1741699683715012E-4</v>
      </c>
      <c r="K817" s="1">
        <f t="shared" si="999"/>
        <v>1.179267669680276</v>
      </c>
      <c r="L817" s="1">
        <f t="shared" ref="L817:O817" si="1000">L815-L816</f>
        <v>1.2631010531989766</v>
      </c>
      <c r="M817" s="1">
        <f t="shared" si="1000"/>
        <v>5.9130389570979602E-2</v>
      </c>
      <c r="N817" s="1">
        <f t="shared" si="1000"/>
        <v>5.7950791950229785E-2</v>
      </c>
      <c r="O817" s="1">
        <f t="shared" si="1000"/>
        <v>4.9886175052886728E-3</v>
      </c>
      <c r="P817" s="1">
        <f>P815-P816</f>
        <v>4.9876932748809111E-3</v>
      </c>
      <c r="Q817" s="1">
        <f>Q815-Q816</f>
        <v>4.9861276478111449E-3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72.70819790973961</v>
      </c>
      <c r="G818" s="17">
        <f>[1]Industry!C$71</f>
        <v>74.352727552659516</v>
      </c>
      <c r="H818" s="17">
        <f>[1]Industry!D$71</f>
        <v>76.119014578758865</v>
      </c>
      <c r="I818" s="17">
        <f>[1]Industry!E$71</f>
        <v>77.140562207516979</v>
      </c>
      <c r="J818" s="17">
        <f>[1]Industry!F$71</f>
        <v>77.65981940198489</v>
      </c>
      <c r="K818" s="17">
        <f>[1]Industry!G$71</f>
        <v>78.267813371540228</v>
      </c>
      <c r="L818" s="17">
        <f>[1]Industry!H$71</f>
        <v>78.555732914309544</v>
      </c>
      <c r="M818" s="17">
        <f>[1]Industry!I$71</f>
        <v>78.861355007871722</v>
      </c>
      <c r="N818" s="17">
        <f>[1]Industry!J$71</f>
        <v>78.342042611797424</v>
      </c>
      <c r="O818" s="17">
        <f>[1]Industry!K$71</f>
        <v>80.475020676733024</v>
      </c>
      <c r="P818" s="17">
        <f>[1]Industry!L$71</f>
        <v>78.084096703551239</v>
      </c>
      <c r="Q818" s="17">
        <f>[1]Industry!M$71</f>
        <v>77.821787583145536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58.985424757203432</v>
      </c>
      <c r="G819" s="18">
        <f t="shared" ref="G819:K819" si="1001">SUM(G820:G822)</f>
        <v>61.602249074049148</v>
      </c>
      <c r="H819" s="18">
        <f t="shared" si="1001"/>
        <v>65.450739507858458</v>
      </c>
      <c r="I819" s="18">
        <f t="shared" si="1001"/>
        <v>69.963993124706619</v>
      </c>
      <c r="J819" s="18">
        <f t="shared" si="1001"/>
        <v>72.253366669310608</v>
      </c>
      <c r="K819" s="18">
        <f t="shared" si="1001"/>
        <v>72.707945999093823</v>
      </c>
      <c r="L819" s="18">
        <f t="shared" ref="L819:O819" si="1002">SUM(L820:L822)</f>
        <v>75.084526938885205</v>
      </c>
      <c r="M819" s="18">
        <f t="shared" si="1002"/>
        <v>83.276910673587651</v>
      </c>
      <c r="N819" s="18">
        <f t="shared" si="1002"/>
        <v>84.016276658186484</v>
      </c>
      <c r="O819" s="18">
        <f t="shared" si="1002"/>
        <v>85.696459329560525</v>
      </c>
      <c r="P819" s="18">
        <f>SUM(P820:P822)</f>
        <v>84.224047740073189</v>
      </c>
      <c r="Q819" s="18">
        <f>SUM(Q820:Q822)</f>
        <v>84.344374724432356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9.8138896752775366</v>
      </c>
      <c r="G820" s="1">
        <f>[1]Industry!C$55</f>
        <v>10.335082771053173</v>
      </c>
      <c r="H820" s="1">
        <f>[1]Industry!D$55</f>
        <v>10.335209178634289</v>
      </c>
      <c r="I820" s="1">
        <f>[1]Industry!E$55</f>
        <v>11.131340191874525</v>
      </c>
      <c r="J820" s="1">
        <f>[1]Industry!F$55</f>
        <v>11.131340455172616</v>
      </c>
      <c r="K820" s="1">
        <f>[1]Industry!G$55</f>
        <v>11.131340654101107</v>
      </c>
      <c r="L820" s="1">
        <f>[1]Industry!H$55</f>
        <v>11.131340807044252</v>
      </c>
      <c r="M820" s="1">
        <f>[1]Industry!I$55</f>
        <v>15.342476479565264</v>
      </c>
      <c r="N820" s="1">
        <f>[1]Industry!J$55</f>
        <v>15.342483284354243</v>
      </c>
      <c r="O820" s="1">
        <f>[1]Industry!K$55</f>
        <v>15.342954523114374</v>
      </c>
      <c r="P820" s="1">
        <f>[1]Industry!L$55</f>
        <v>15.342954338193898</v>
      </c>
      <c r="Q820" s="1">
        <f>[1]Industry!M$55</f>
        <v>15.342959976234555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1.1081374297548938</v>
      </c>
      <c r="G821" s="1">
        <f>[1]Industry!C$56</f>
        <v>1.4007907272685718</v>
      </c>
      <c r="H821" s="1">
        <f>[1]Industry!D$56</f>
        <v>3.5993998255517696</v>
      </c>
      <c r="I821" s="1">
        <f>[1]Industry!E$56</f>
        <v>5.9508472827927568</v>
      </c>
      <c r="J821" s="1">
        <f>[1]Industry!F$56</f>
        <v>8.1702976585803029</v>
      </c>
      <c r="K821" s="1">
        <f>[1]Industry!G$56</f>
        <v>8.17029816606399</v>
      </c>
      <c r="L821" s="1">
        <f>[1]Industry!H$56</f>
        <v>9.8550395700487581</v>
      </c>
      <c r="M821" s="1">
        <f>[1]Industry!I$56</f>
        <v>13.11558496526232</v>
      </c>
      <c r="N821" s="1">
        <f>[1]Industry!J$56</f>
        <v>13.117867389639914</v>
      </c>
      <c r="O821" s="1">
        <f>[1]Industry!K$56</f>
        <v>13.220348005474724</v>
      </c>
      <c r="P821" s="1">
        <f>[1]Industry!L$56</f>
        <v>13.220348556993418</v>
      </c>
      <c r="Q821" s="1">
        <f>[1]Industry!M$56</f>
        <v>13.220354409009801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49.866375575727403</v>
      </c>
      <c r="H822" s="1">
        <f>[1]Industry!D$3-([1]Industry!D$6-[1]Industry!D$70)</f>
        <v>51.5161305036724</v>
      </c>
      <c r="I822" s="1">
        <f>[1]Industry!E$3-([1]Industry!E$6-[1]Industry!E$70)</f>
        <v>52.88180565003934</v>
      </c>
      <c r="J822" s="1">
        <f>[1]Industry!F$3-([1]Industry!F$6-[1]Industry!F$70)</f>
        <v>52.951728555557686</v>
      </c>
      <c r="K822" s="1">
        <f>[1]Industry!G$3-([1]Industry!G$6-[1]Industry!G$70)</f>
        <v>53.406307178928728</v>
      </c>
      <c r="L822" s="1">
        <f>[1]Industry!H$3-([1]Industry!H$6-[1]Industry!H$70)</f>
        <v>54.098146561792191</v>
      </c>
      <c r="M822" s="1">
        <f>[1]Industry!I$3-([1]Industry!I$6-[1]Industry!I$70)</f>
        <v>54.818849228760072</v>
      </c>
      <c r="N822" s="1">
        <f>[1]Industry!J$3-([1]Industry!J$6-[1]Industry!J$70)</f>
        <v>55.555925984192335</v>
      </c>
      <c r="O822" s="1">
        <f>[1]Industry!K$3-([1]Industry!K$6-[1]Industry!K$70)</f>
        <v>57.13315680097142</v>
      </c>
      <c r="P822" s="1">
        <f>[1]Industry!L$3-([1]Industry!L$6-[1]Industry!L$70)</f>
        <v>55.660744844885876</v>
      </c>
      <c r="Q822" s="1">
        <f>[1]Industry!M$3-([1]Industry!M$6-[1]Industry!M$70)</f>
        <v>55.781060339187995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8.7635268705207086</v>
      </c>
      <c r="G823" s="1">
        <f t="shared" ref="G823:K823" si="1004">SUM(G824:G825)</f>
        <v>7.9138890759964413</v>
      </c>
      <c r="H823" s="1">
        <f t="shared" si="1004"/>
        <v>6.2466985389607563</v>
      </c>
      <c r="I823" s="1">
        <f t="shared" si="1004"/>
        <v>5.0743802573977392</v>
      </c>
      <c r="J823" s="1">
        <f t="shared" si="1004"/>
        <v>3.807469627632257</v>
      </c>
      <c r="K823" s="1">
        <f t="shared" si="1004"/>
        <v>2.6216448296167716</v>
      </c>
      <c r="L823" s="1">
        <f t="shared" ref="L823:O823" si="1005">SUM(L824:L825)</f>
        <v>1.41620740626958</v>
      </c>
      <c r="M823" s="1">
        <f t="shared" si="1005"/>
        <v>1.0567300244187525</v>
      </c>
      <c r="N823" s="1">
        <f t="shared" si="1005"/>
        <v>1.050819862142216</v>
      </c>
      <c r="O823" s="1">
        <f t="shared" si="1005"/>
        <v>1.0508141492932062</v>
      </c>
      <c r="P823" s="1">
        <f>SUM(P824:P825)</f>
        <v>0.5415308060851749</v>
      </c>
      <c r="Q823" s="1">
        <f>SUM(Q824:Q825)</f>
        <v>0.54152743044706897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6.9177050104537035</v>
      </c>
      <c r="G824" s="1">
        <f>[1]Industry!C$57</f>
        <v>6.3112997107248381</v>
      </c>
      <c r="H824" s="1">
        <f>[1]Industry!D$57</f>
        <v>6.2459444924130434</v>
      </c>
      <c r="I824" s="1">
        <f>[1]Industry!E$57</f>
        <v>5.0742647961247851</v>
      </c>
      <c r="J824" s="1">
        <f>[1]Industry!F$57</f>
        <v>3.8073847494440267</v>
      </c>
      <c r="K824" s="1">
        <f>[1]Industry!G$57</f>
        <v>2.62124005511272</v>
      </c>
      <c r="L824" s="1">
        <f>[1]Industry!H$57</f>
        <v>1.4159098371176784</v>
      </c>
      <c r="M824" s="1">
        <f>[1]Industry!I$57</f>
        <v>1.0567300244187525</v>
      </c>
      <c r="N824" s="1">
        <f>[1]Industry!J$57</f>
        <v>1.050819862142216</v>
      </c>
      <c r="O824" s="1">
        <f>[1]Industry!K$57</f>
        <v>1.0508141492932062</v>
      </c>
      <c r="P824" s="1">
        <f>[1]Industry!L$57</f>
        <v>0.5415308060851749</v>
      </c>
      <c r="Q824" s="1">
        <f>[1]Industry!M$57</f>
        <v>0.54152743044706897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1.8458218600670044</v>
      </c>
      <c r="G825" s="1">
        <f>[1]Industry!C$58</f>
        <v>1.6025893652716034</v>
      </c>
      <c r="H825" s="1">
        <f>[1]Industry!D$58</f>
        <v>7.5404654771251474E-4</v>
      </c>
      <c r="I825" s="1">
        <f>[1]Industry!E$58</f>
        <v>1.154612729537416E-4</v>
      </c>
      <c r="J825" s="1">
        <f>[1]Industry!F$58</f>
        <v>8.4878188230416859E-5</v>
      </c>
      <c r="K825" s="1">
        <f>[1]Industry!G$58</f>
        <v>4.0477450405172896E-4</v>
      </c>
      <c r="L825" s="1">
        <f>[1]Industry!H$58</f>
        <v>2.9756915190156665E-4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28.930280795236879</v>
      </c>
      <c r="G826" s="1">
        <f t="shared" ref="G826:K826" si="1006">SUM(G827:G829)</f>
        <v>24.553140682844454</v>
      </c>
      <c r="H826" s="1">
        <f t="shared" si="1006"/>
        <v>29.755861160177055</v>
      </c>
      <c r="I826" s="1">
        <f t="shared" si="1006"/>
        <v>25.955313477457921</v>
      </c>
      <c r="J826" s="1">
        <f t="shared" si="1006"/>
        <v>16.812749508467896</v>
      </c>
      <c r="K826" s="1">
        <f t="shared" si="1006"/>
        <v>17.825396435216895</v>
      </c>
      <c r="L826" s="1">
        <f t="shared" ref="L826:O826" si="1007">SUM(L827:L829)</f>
        <v>15.332311664556311</v>
      </c>
      <c r="M826" s="1">
        <f t="shared" si="1007"/>
        <v>8.1957887824233708</v>
      </c>
      <c r="N826" s="1">
        <f t="shared" si="1007"/>
        <v>6.883683349874973</v>
      </c>
      <c r="O826" s="1">
        <f t="shared" si="1007"/>
        <v>7.8315362065733147</v>
      </c>
      <c r="P826" s="1">
        <f>SUM(P827:P829)</f>
        <v>7.5883540752902938</v>
      </c>
      <c r="Q826" s="1">
        <f>SUM(Q827:Q829)</f>
        <v>7.6073153738472028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28.61976900415646</v>
      </c>
      <c r="G827" s="1">
        <f>[1]Industry!C$59</f>
        <v>24.160622365419698</v>
      </c>
      <c r="H827" s="1">
        <f>[1]Industry!D$59</f>
        <v>27.805018798053737</v>
      </c>
      <c r="I827" s="1">
        <f>[1]Industry!E$59</f>
        <v>21.041222635994814</v>
      </c>
      <c r="J827" s="1">
        <f>[1]Industry!F$59</f>
        <v>10.874027013986371</v>
      </c>
      <c r="K827" s="1">
        <f>[1]Industry!G$59</f>
        <v>9.5245824296893637</v>
      </c>
      <c r="L827" s="1">
        <f>[1]Industry!H$59</f>
        <v>6.8711446430973702</v>
      </c>
      <c r="M827" s="1">
        <f>[1]Industry!I$59</f>
        <v>2.0687555837424552</v>
      </c>
      <c r="N827" s="1">
        <f>[1]Industry!J$59</f>
        <v>0.75893153600607</v>
      </c>
      <c r="O827" s="1">
        <f>[1]Industry!K$59</f>
        <v>0.92118563640956119</v>
      </c>
      <c r="P827" s="1">
        <f>[1]Industry!L$59</f>
        <v>0.67800285260474291</v>
      </c>
      <c r="Q827" s="1">
        <f>[1]Industry!M$59</f>
        <v>0.67868317129234101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3.0891263964507405E-3</v>
      </c>
      <c r="I828" s="1">
        <f>[1]Industry!E$60</f>
        <v>1.5643225459915564E-3</v>
      </c>
      <c r="J828" s="1">
        <f>[1]Industry!F$60</f>
        <v>1.2611659406764921E-3</v>
      </c>
      <c r="K828" s="1">
        <f>[1]Industry!G$60</f>
        <v>2.3633523375429397</v>
      </c>
      <c r="L828" s="1">
        <f>[1]Industry!H$60</f>
        <v>2.4861262337359573</v>
      </c>
      <c r="M828" s="1">
        <f>[1]Industry!I$60</f>
        <v>0.11441290769998061</v>
      </c>
      <c r="N828" s="1">
        <f>[1]Industry!J$60</f>
        <v>0.11213047400243278</v>
      </c>
      <c r="O828" s="1">
        <f>[1]Industry!K$60</f>
        <v>9.6526039879700817E-3</v>
      </c>
      <c r="P828" s="1">
        <f>[1]Industry!L$60</f>
        <v>9.6508156708460975E-3</v>
      </c>
      <c r="Q828" s="1">
        <f>[1]Industry!M$60</f>
        <v>9.6477862988660068E-3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0.31051179108041826</v>
      </c>
      <c r="G829" s="1">
        <f>[1]Industry!C$68</f>
        <v>0.39251831742475529</v>
      </c>
      <c r="H829" s="1">
        <f>[1]Industry!D$68</f>
        <v>1.9477532357268688</v>
      </c>
      <c r="I829" s="1">
        <f>[1]Industry!E$68</f>
        <v>4.9125265189171143</v>
      </c>
      <c r="J829" s="1">
        <f>[1]Industry!F$68</f>
        <v>5.9374613285408495</v>
      </c>
      <c r="K829" s="1">
        <f>[1]Industry!G$68</f>
        <v>5.9374616679845911</v>
      </c>
      <c r="L829" s="1">
        <f>[1]Industry!H$68</f>
        <v>5.9750407877229827</v>
      </c>
      <c r="M829" s="1">
        <f>[1]Industry!I$68</f>
        <v>6.0126202909809354</v>
      </c>
      <c r="N829" s="1">
        <f>[1]Industry!J$68</f>
        <v>6.0126213398664703</v>
      </c>
      <c r="O829" s="1">
        <f>[1]Industry!K$68</f>
        <v>6.900697966175783</v>
      </c>
      <c r="P829" s="1">
        <f>[1]Industry!L$68</f>
        <v>6.9007004070147051</v>
      </c>
      <c r="Q829" s="1">
        <f>[1]Industry!M$68</f>
        <v>6.9189844162559959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2.3674012296663958</v>
      </c>
      <c r="G830" s="1">
        <f t="shared" ref="G830:O830" si="1010">G831</f>
        <v>2.3075014344570599</v>
      </c>
      <c r="H830" s="1">
        <f t="shared" si="1010"/>
        <v>0.20634072739507373</v>
      </c>
      <c r="I830" s="1">
        <f t="shared" si="1010"/>
        <v>8.8824204155910631E-5</v>
      </c>
      <c r="J830" s="1">
        <f t="shared" si="1010"/>
        <v>5.6377913083460301E-5</v>
      </c>
      <c r="K830" s="1">
        <f t="shared" si="1010"/>
        <v>3.029216802259964E-4</v>
      </c>
      <c r="L830" s="1">
        <f t="shared" si="1010"/>
        <v>2.0694016941823261E-4</v>
      </c>
      <c r="M830" s="1">
        <f t="shared" si="1010"/>
        <v>1.1235973676687987E-4</v>
      </c>
      <c r="N830" s="1">
        <f t="shared" si="1010"/>
        <v>1.0163583599615582E-4</v>
      </c>
      <c r="O830" s="1">
        <f t="shared" si="1010"/>
        <v>1.068996481238203E-4</v>
      </c>
      <c r="P830" s="1">
        <f>P831</f>
        <v>1.1156787308295166E-4</v>
      </c>
      <c r="Q830" s="1">
        <f>Q831</f>
        <v>5.1878966066482846E-5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2.3674012296663958</v>
      </c>
      <c r="G831" s="1">
        <f>[1]Industry!C$61</f>
        <v>2.3075014344570599</v>
      </c>
      <c r="H831" s="1">
        <f>[1]Industry!D$61</f>
        <v>0.20634072739507373</v>
      </c>
      <c r="I831" s="1">
        <f>[1]Industry!E$61</f>
        <v>8.8824204155910631E-5</v>
      </c>
      <c r="J831" s="1">
        <f>[1]Industry!F$61</f>
        <v>5.6377913083460301E-5</v>
      </c>
      <c r="K831" s="1">
        <f>[1]Industry!G$61</f>
        <v>3.029216802259964E-4</v>
      </c>
      <c r="L831" s="1">
        <f>[1]Industry!H$61</f>
        <v>2.0694016941823261E-4</v>
      </c>
      <c r="M831" s="1">
        <f>[1]Industry!I$61</f>
        <v>1.1235973676687987E-4</v>
      </c>
      <c r="N831" s="1">
        <f>[1]Industry!J$61</f>
        <v>1.0163583599615582E-4</v>
      </c>
      <c r="O831" s="1">
        <f>[1]Industry!K$61</f>
        <v>1.068996481238203E-4</v>
      </c>
      <c r="P831" s="1">
        <f>[1]Industry!L$61</f>
        <v>1.1156787308295166E-4</v>
      </c>
      <c r="Q831" s="1">
        <f>[1]Industry!M$61</f>
        <v>5.1878966066482846E-5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11.767328870723851</v>
      </c>
      <c r="G832" s="1">
        <f t="shared" ref="G832:K832" si="1011">G833+G843</f>
        <v>12.635407089835606</v>
      </c>
      <c r="H832" s="1">
        <f t="shared" si="1011"/>
        <v>12.511045917426591</v>
      </c>
      <c r="I832" s="1">
        <f t="shared" si="1011"/>
        <v>14.0895108820133</v>
      </c>
      <c r="J832" s="1">
        <f t="shared" si="1011"/>
        <v>13.708851830868113</v>
      </c>
      <c r="K832" s="1">
        <f t="shared" si="1011"/>
        <v>15.995172479764893</v>
      </c>
      <c r="L832" s="1">
        <f t="shared" ref="L832:O832" si="1012">L833+L843</f>
        <v>21.148375516311539</v>
      </c>
      <c r="M832" s="1">
        <f t="shared" si="1012"/>
        <v>21.295971215105187</v>
      </c>
      <c r="N832" s="1">
        <f t="shared" si="1012"/>
        <v>21.12783296393134</v>
      </c>
      <c r="O832" s="1">
        <f t="shared" si="1012"/>
        <v>20.557016218377974</v>
      </c>
      <c r="P832" s="1">
        <f>P833+P843</f>
        <v>20.001617965753567</v>
      </c>
      <c r="Q832" s="1">
        <f>Q833+Q843</f>
        <v>19.749048197086182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5.1850556080557606</v>
      </c>
      <c r="G833" s="1">
        <f>[1]Industry!C$62</f>
        <v>5.5675583737774224</v>
      </c>
      <c r="H833" s="1">
        <f>[1]Industry!D$62</f>
        <v>5.6974179142046069</v>
      </c>
      <c r="I833" s="1">
        <f>[1]Industry!E$62</f>
        <v>6.8253801353473786</v>
      </c>
      <c r="J833" s="1">
        <f>[1]Industry!F$62</f>
        <v>6.5010652496350296</v>
      </c>
      <c r="K833" s="1">
        <f>[1]Industry!G$62</f>
        <v>9.2665185225161846</v>
      </c>
      <c r="L833" s="1">
        <f>[1]Industry!H$62</f>
        <v>12.876260712837095</v>
      </c>
      <c r="M833" s="1">
        <f>[1]Industry!I$62</f>
        <v>12.650670668703471</v>
      </c>
      <c r="N833" s="1">
        <f>[1]Industry!J$62</f>
        <v>12.553703145733373</v>
      </c>
      <c r="O833" s="1">
        <f>[1]Industry!K$62</f>
        <v>12.500880635551757</v>
      </c>
      <c r="P833" s="1">
        <f>[1]Industry!L$62</f>
        <v>12.918690968091751</v>
      </c>
      <c r="Q833" s="1">
        <f>[1]Industry!M$62</f>
        <v>12.92854884137429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1.1229817639756543</v>
      </c>
      <c r="G834" s="1">
        <f t="shared" ref="G834:K834" si="1013">IFERROR(G793/G$792,0)*G$833</f>
        <v>2.1334666271995251</v>
      </c>
      <c r="H834" s="1">
        <f t="shared" si="1013"/>
        <v>8.1084430338978317E-2</v>
      </c>
      <c r="I834" s="1">
        <f t="shared" si="1013"/>
        <v>1.2760692755610419</v>
      </c>
      <c r="J834" s="1">
        <f t="shared" si="1013"/>
        <v>0.79761238948812063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4.0179237088088871E-3</v>
      </c>
      <c r="O834" s="1">
        <f t="shared" si="1014"/>
        <v>3.9993895662057931E-3</v>
      </c>
      <c r="P834" s="1">
        <f t="shared" ref="P834:Q842" si="1015">IFERROR(P793/P$792,0)*P$833</f>
        <v>0.35631219375770062</v>
      </c>
      <c r="Q834" s="1">
        <f t="shared" si="1015"/>
        <v>0.35492682096800721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0.92709565653612336</v>
      </c>
      <c r="G835" s="1">
        <f t="shared" si="1016"/>
        <v>0.39213975377402832</v>
      </c>
      <c r="H835" s="1">
        <f t="shared" si="1016"/>
        <v>5.2718001463271838E-2</v>
      </c>
      <c r="I835" s="1">
        <f t="shared" si="1016"/>
        <v>0.25562112813602272</v>
      </c>
      <c r="J835" s="1">
        <f t="shared" si="1016"/>
        <v>0.2930598910020969</v>
      </c>
      <c r="K835" s="1">
        <f t="shared" si="1016"/>
        <v>0.71005626730566407</v>
      </c>
      <c r="L835" s="1">
        <f t="shared" ref="L835:O835" si="1017">IFERROR(L794/L$792,0)*L$833</f>
        <v>0.44785065785222083</v>
      </c>
      <c r="M835" s="1">
        <f t="shared" si="1017"/>
        <v>0.44533069811658782</v>
      </c>
      <c r="N835" s="1">
        <f t="shared" si="1017"/>
        <v>0.41567410130010973</v>
      </c>
      <c r="O835" s="1">
        <f t="shared" si="1017"/>
        <v>0.37640365763556033</v>
      </c>
      <c r="P835" s="1">
        <f t="shared" si="1015"/>
        <v>0.44292866304591993</v>
      </c>
      <c r="Q835" s="1">
        <f t="shared" si="1015"/>
        <v>0.44267277401818411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1.5172570867433199E-3</v>
      </c>
      <c r="L836" s="1">
        <f t="shared" ref="L836:O836" si="1018">IFERROR(L795/L$792,0)*L$833</f>
        <v>0.25894541358978318</v>
      </c>
      <c r="M836" s="1">
        <f t="shared" si="1018"/>
        <v>0.25749307622787049</v>
      </c>
      <c r="N836" s="1">
        <f t="shared" si="1018"/>
        <v>0.24034073348074925</v>
      </c>
      <c r="O836" s="1">
        <f t="shared" si="1018"/>
        <v>0.21763915664777964</v>
      </c>
      <c r="P836" s="1">
        <f t="shared" si="1015"/>
        <v>0.25610194378056106</v>
      </c>
      <c r="Q836" s="1">
        <f t="shared" si="1015"/>
        <v>0.25595283117282458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7.1729762423900032E-5</v>
      </c>
      <c r="J837" s="1">
        <f t="shared" si="1016"/>
        <v>8.8837534092277772E-5</v>
      </c>
      <c r="K837" s="1">
        <f t="shared" si="1016"/>
        <v>1.0309349244977174E-3</v>
      </c>
      <c r="L837" s="1">
        <f t="shared" ref="L837:O837" si="1019">IFERROR(L796/L$792,0)*L$833</f>
        <v>8.4487852857715153E-4</v>
      </c>
      <c r="M837" s="1">
        <f t="shared" si="1019"/>
        <v>1.8488953489349328E-4</v>
      </c>
      <c r="N837" s="1">
        <f t="shared" si="1019"/>
        <v>2.7843133115243711E-4</v>
      </c>
      <c r="O837" s="1">
        <f t="shared" si="1019"/>
        <v>2.0279005637022826E-4</v>
      </c>
      <c r="P837" s="1">
        <f t="shared" si="1015"/>
        <v>1.9335628688219855E-4</v>
      </c>
      <c r="Q837" s="1">
        <f t="shared" si="1015"/>
        <v>1.6890969301634436E-4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2.3379647778657437</v>
      </c>
      <c r="G838" s="1">
        <f t="shared" si="1016"/>
        <v>1.9133320583666429</v>
      </c>
      <c r="H838" s="1">
        <f t="shared" si="1016"/>
        <v>2.3960497431388599</v>
      </c>
      <c r="I838" s="1">
        <f t="shared" si="1016"/>
        <v>2.1712868260054443</v>
      </c>
      <c r="J838" s="1">
        <f t="shared" si="1016"/>
        <v>1.8237035136387159</v>
      </c>
      <c r="K838" s="1">
        <f t="shared" si="1016"/>
        <v>0.98892283081494259</v>
      </c>
      <c r="L838" s="1">
        <f t="shared" ref="L838:O838" si="1020">IFERROR(L797/L$792,0)*L$833</f>
        <v>3.4722255849603073E-4</v>
      </c>
      <c r="M838" s="1">
        <f t="shared" si="1020"/>
        <v>1.4897616061754378E-4</v>
      </c>
      <c r="N838" s="1">
        <f t="shared" si="1020"/>
        <v>1.5038275245949978E-4</v>
      </c>
      <c r="O838" s="1">
        <f t="shared" si="1020"/>
        <v>1.2108519957186645E-4</v>
      </c>
      <c r="P838" s="1">
        <f t="shared" si="1015"/>
        <v>1.8173634230291417E-4</v>
      </c>
      <c r="Q838" s="1">
        <f t="shared" si="1015"/>
        <v>7.4566111134477398E-5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0.51515489732633812</v>
      </c>
      <c r="L839" s="1">
        <f t="shared" ref="L839:O839" si="1021">IFERROR(L798/L$792,0)*L$833</f>
        <v>2.3823025769715067</v>
      </c>
      <c r="M839" s="1">
        <f t="shared" si="1021"/>
        <v>1.9103250045849243</v>
      </c>
      <c r="N839" s="1">
        <f t="shared" si="1021"/>
        <v>1.9075104748796927</v>
      </c>
      <c r="O839" s="1">
        <f t="shared" si="1021"/>
        <v>1.9033203162199399</v>
      </c>
      <c r="P839" s="1">
        <f t="shared" si="1015"/>
        <v>1.9000554305100483</v>
      </c>
      <c r="Q839" s="1">
        <f t="shared" si="1015"/>
        <v>1.8989092495382853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0.79701340967823864</v>
      </c>
      <c r="G840" s="1">
        <f t="shared" si="1016"/>
        <v>1.1286199344372261</v>
      </c>
      <c r="H840" s="1">
        <f t="shared" si="1016"/>
        <v>3.1675657392634968</v>
      </c>
      <c r="I840" s="1">
        <f t="shared" si="1016"/>
        <v>3.1205117694996614</v>
      </c>
      <c r="J840" s="1">
        <f t="shared" si="1016"/>
        <v>3.0252084125911112</v>
      </c>
      <c r="K840" s="1">
        <f t="shared" si="1016"/>
        <v>1.7236103803478067</v>
      </c>
      <c r="L840" s="1">
        <f t="shared" ref="L840:O840" si="1022">IFERROR(L799/L$792,0)*L$833</f>
        <v>1.0117965247388856</v>
      </c>
      <c r="M840" s="1">
        <f t="shared" si="1022"/>
        <v>2.2678603088579622E-3</v>
      </c>
      <c r="N840" s="1">
        <f t="shared" si="1022"/>
        <v>1.4556645368057016E-3</v>
      </c>
      <c r="O840" s="1">
        <f t="shared" si="1022"/>
        <v>1.2023833490902298E-3</v>
      </c>
      <c r="P840" s="1">
        <f t="shared" si="1015"/>
        <v>9.3297762251624416E-4</v>
      </c>
      <c r="Q840" s="1">
        <f t="shared" si="1015"/>
        <v>1.414076133640769E-3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3.8131150416550161</v>
      </c>
      <c r="L841" s="1">
        <f t="shared" ref="L841:O841" si="1023">IFERROR(L800/L$792,0)*L$833</f>
        <v>7.3803567907751271</v>
      </c>
      <c r="M841" s="1">
        <f t="shared" si="1023"/>
        <v>8.7624226474840174</v>
      </c>
      <c r="N841" s="1">
        <f t="shared" si="1023"/>
        <v>8.713627900543738</v>
      </c>
      <c r="O841" s="1">
        <f t="shared" si="1023"/>
        <v>8.7301774611966447</v>
      </c>
      <c r="P841" s="1">
        <f t="shared" si="1015"/>
        <v>8.6962952127587911</v>
      </c>
      <c r="Q841" s="1">
        <f t="shared" si="1015"/>
        <v>8.7096017898006011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1.8194063827841256E-3</v>
      </c>
      <c r="J842" s="1">
        <f t="shared" si="1016"/>
        <v>0.56139220538089363</v>
      </c>
      <c r="K842" s="1">
        <f t="shared" si="1016"/>
        <v>1.5131109130551752</v>
      </c>
      <c r="L842" s="1">
        <f t="shared" ref="L842:O842" si="1024">IFERROR(L801/L$792,0)*L$833</f>
        <v>1.3938166478224958</v>
      </c>
      <c r="M842" s="1">
        <f t="shared" si="1024"/>
        <v>1.2724975162857004</v>
      </c>
      <c r="N842" s="1">
        <f t="shared" si="1024"/>
        <v>1.2706475331998548</v>
      </c>
      <c r="O842" s="1">
        <f t="shared" si="1024"/>
        <v>1.2678143956805947</v>
      </c>
      <c r="P842" s="1">
        <f t="shared" si="1015"/>
        <v>1.2656894539870278</v>
      </c>
      <c r="Q842" s="1">
        <f t="shared" si="1015"/>
        <v>1.2648278239385971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6.5822732626680898</v>
      </c>
      <c r="G843" s="1">
        <f>[1]Industry!C$63</f>
        <v>7.0678487160581849</v>
      </c>
      <c r="H843" s="1">
        <f>[1]Industry!D$63</f>
        <v>6.813628003221984</v>
      </c>
      <c r="I843" s="1">
        <f>[1]Industry!E$63</f>
        <v>7.2641307466659217</v>
      </c>
      <c r="J843" s="1">
        <f>[1]Industry!F$63</f>
        <v>7.2077865812330835</v>
      </c>
      <c r="K843" s="1">
        <f>[1]Industry!G$63</f>
        <v>6.7286539572487092</v>
      </c>
      <c r="L843" s="1">
        <f>[1]Industry!H$63</f>
        <v>8.2721148034744445</v>
      </c>
      <c r="M843" s="1">
        <f>[1]Industry!I$63</f>
        <v>8.6453005464017156</v>
      </c>
      <c r="N843" s="1">
        <f>[1]Industry!J$63</f>
        <v>8.574129818197969</v>
      </c>
      <c r="O843" s="1">
        <f>[1]Industry!K$63</f>
        <v>8.0561355828262151</v>
      </c>
      <c r="P843" s="1">
        <f>[1]Industry!L$63</f>
        <v>7.0829269976618185</v>
      </c>
      <c r="Q843" s="1">
        <f>[1]Industry!M$63</f>
        <v>6.82049935571189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5.3111187485403182</v>
      </c>
      <c r="G844" s="1">
        <f t="shared" ref="G844:O844" si="1025">G845</f>
        <v>6.2669388104649135</v>
      </c>
      <c r="H844" s="1">
        <f t="shared" si="1025"/>
        <v>5.8302804553065215</v>
      </c>
      <c r="I844" s="1">
        <f t="shared" si="1025"/>
        <v>6.8217792707857079</v>
      </c>
      <c r="J844" s="1">
        <f t="shared" si="1025"/>
        <v>7.3028714960297174</v>
      </c>
      <c r="K844" s="1">
        <f t="shared" si="1025"/>
        <v>5.838990038578082</v>
      </c>
      <c r="L844" s="1">
        <f t="shared" si="1025"/>
        <v>5.8657393665585182</v>
      </c>
      <c r="M844" s="1">
        <f t="shared" si="1025"/>
        <v>5.889952619014978</v>
      </c>
      <c r="N844" s="1">
        <f t="shared" si="1025"/>
        <v>5.8370068808284179</v>
      </c>
      <c r="O844" s="1">
        <f t="shared" si="1025"/>
        <v>6.8505543808975107</v>
      </c>
      <c r="P844" s="1">
        <f>P845</f>
        <v>5.808826696089044</v>
      </c>
      <c r="Q844" s="1">
        <f>Q845</f>
        <v>5.789382893805425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5.3111187485403182</v>
      </c>
      <c r="G845" s="1">
        <f>[1]Industry!C$64</f>
        <v>6.2669388104649135</v>
      </c>
      <c r="H845" s="1">
        <f>[1]Industry!D$64</f>
        <v>5.8302804553065215</v>
      </c>
      <c r="I845" s="1">
        <f>[1]Industry!E$64</f>
        <v>6.8217792707857079</v>
      </c>
      <c r="J845" s="1">
        <f>[1]Industry!F$64</f>
        <v>7.3028714960297174</v>
      </c>
      <c r="K845" s="1">
        <f>[1]Industry!G$64</f>
        <v>5.838990038578082</v>
      </c>
      <c r="L845" s="1">
        <f>[1]Industry!H$64</f>
        <v>5.8657393665585182</v>
      </c>
      <c r="M845" s="1">
        <f>[1]Industry!I$64</f>
        <v>5.889952619014978</v>
      </c>
      <c r="N845" s="1">
        <f>[1]Industry!J$64</f>
        <v>5.8370068808284179</v>
      </c>
      <c r="O845" s="1">
        <f>[1]Industry!K$64</f>
        <v>6.8505543808975107</v>
      </c>
      <c r="P845" s="1">
        <f>[1]Industry!L$64</f>
        <v>5.808826696089044</v>
      </c>
      <c r="Q845" s="1">
        <f>[1]Industry!M$64</f>
        <v>5.789382893805425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0.46151818048190735</v>
      </c>
      <c r="G846" s="1">
        <f t="shared" ref="G846:O846" si="1026">G847</f>
        <v>0.54457500829522953</v>
      </c>
      <c r="H846" s="1">
        <f t="shared" si="1026"/>
        <v>0.5445752655452929</v>
      </c>
      <c r="I846" s="1">
        <f t="shared" si="1026"/>
        <v>0.54457924753682097</v>
      </c>
      <c r="J846" s="1">
        <f t="shared" si="1026"/>
        <v>0.54458069962323785</v>
      </c>
      <c r="K846" s="1">
        <f t="shared" si="1026"/>
        <v>0.54458203099896008</v>
      </c>
      <c r="L846" s="1">
        <f t="shared" si="1026"/>
        <v>0.54458399705207261</v>
      </c>
      <c r="M846" s="1">
        <f t="shared" si="1026"/>
        <v>0.54458684848244576</v>
      </c>
      <c r="N846" s="1">
        <f t="shared" si="1026"/>
        <v>0.54458765738527648</v>
      </c>
      <c r="O846" s="1">
        <f t="shared" si="1026"/>
        <v>0.54459344729465275</v>
      </c>
      <c r="P846" s="1">
        <f>P847</f>
        <v>0.5445978189791183</v>
      </c>
      <c r="Q846" s="1">
        <f>Q847</f>
        <v>0.54460284383901136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0.46151818048190735</v>
      </c>
      <c r="G847" s="1">
        <f>[1]Industry!C$65</f>
        <v>0.54457500829522953</v>
      </c>
      <c r="H847" s="1">
        <f>[1]Industry!D$65</f>
        <v>0.5445752655452929</v>
      </c>
      <c r="I847" s="1">
        <f>[1]Industry!E$65</f>
        <v>0.54457924753682097</v>
      </c>
      <c r="J847" s="1">
        <f>[1]Industry!F$65</f>
        <v>0.54458069962323785</v>
      </c>
      <c r="K847" s="1">
        <f>[1]Industry!G$65</f>
        <v>0.54458203099896008</v>
      </c>
      <c r="L847" s="1">
        <f>[1]Industry!H$65</f>
        <v>0.54458399705207261</v>
      </c>
      <c r="M847" s="1">
        <f>[1]Industry!I$65</f>
        <v>0.54458684848244576</v>
      </c>
      <c r="N847" s="1">
        <f>[1]Industry!J$65</f>
        <v>0.54458765738527648</v>
      </c>
      <c r="O847" s="1">
        <f>[1]Industry!K$65</f>
        <v>0.54459344729465275</v>
      </c>
      <c r="P847" s="1">
        <f>[1]Industry!L$65</f>
        <v>0.5445978189791183</v>
      </c>
      <c r="Q847" s="1">
        <f>[1]Industry!M$65</f>
        <v>0.54460284383901136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4.1173657325747488</v>
      </c>
      <c r="G848" s="1">
        <f t="shared" ref="G848:O848" si="1027">G849</f>
        <v>4.2663161773780889</v>
      </c>
      <c r="H848" s="1">
        <f t="shared" si="1027"/>
        <v>2.961163874690532</v>
      </c>
      <c r="I848" s="1">
        <f t="shared" si="1027"/>
        <v>2.9280925465255039</v>
      </c>
      <c r="J848" s="1">
        <f t="shared" si="1027"/>
        <v>2.8950239042853161</v>
      </c>
      <c r="K848" s="1">
        <f t="shared" si="1027"/>
        <v>2.8804109720485465</v>
      </c>
      <c r="L848" s="1">
        <f t="shared" si="1027"/>
        <v>2.4449184595376153E-3</v>
      </c>
      <c r="M848" s="1">
        <f t="shared" si="1027"/>
        <v>1.5931014629697981E-4</v>
      </c>
      <c r="N848" s="1">
        <f t="shared" si="1027"/>
        <v>2.5565550018931757E-4</v>
      </c>
      <c r="O848" s="1">
        <f t="shared" si="1027"/>
        <v>1.555389278679813E-4</v>
      </c>
      <c r="P848" s="1">
        <f>P849</f>
        <v>2.0946275109249722E-4</v>
      </c>
      <c r="Q848" s="1">
        <f>Q849</f>
        <v>5.1394706939907495E-5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4.1173657325747488</v>
      </c>
      <c r="G849" s="1">
        <f>[1]Industry!C$66</f>
        <v>4.2663161773780889</v>
      </c>
      <c r="H849" s="1">
        <f>[1]Industry!D$66</f>
        <v>2.961163874690532</v>
      </c>
      <c r="I849" s="1">
        <f>[1]Industry!E$66</f>
        <v>2.9280925465255039</v>
      </c>
      <c r="J849" s="1">
        <f>[1]Industry!F$66</f>
        <v>2.8950239042853161</v>
      </c>
      <c r="K849" s="1">
        <f>[1]Industry!G$66</f>
        <v>2.8804109720485465</v>
      </c>
      <c r="L849" s="1">
        <f>[1]Industry!H$66</f>
        <v>2.4449184595376153E-3</v>
      </c>
      <c r="M849" s="1">
        <f>[1]Industry!I$66</f>
        <v>1.5931014629697981E-4</v>
      </c>
      <c r="N849" s="1">
        <f>[1]Industry!J$66</f>
        <v>2.5565550018931757E-4</v>
      </c>
      <c r="O849" s="1">
        <f>[1]Industry!K$66</f>
        <v>1.555389278679813E-4</v>
      </c>
      <c r="P849" s="1">
        <f>[1]Industry!L$66</f>
        <v>2.0946275109249722E-4</v>
      </c>
      <c r="Q849" s="1">
        <f>[1]Industry!M$66</f>
        <v>5.1394706939907495E-5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6.7630376962365332E-2</v>
      </c>
      <c r="G850" s="1">
        <f t="shared" ref="G850:O850" si="1028">G851</f>
        <v>8.5489628975065346E-2</v>
      </c>
      <c r="H850" s="1">
        <f t="shared" si="1028"/>
        <v>8.484208081890228E-2</v>
      </c>
      <c r="I850" s="1">
        <f t="shared" si="1028"/>
        <v>8.570663538493338E-2</v>
      </c>
      <c r="J850" s="1">
        <f t="shared" si="1028"/>
        <v>8.5721099605950118E-2</v>
      </c>
      <c r="K850" s="1">
        <f t="shared" si="1028"/>
        <v>5.8808801554805737E-2</v>
      </c>
      <c r="L850" s="1">
        <f t="shared" si="1028"/>
        <v>5.859545094429517E-2</v>
      </c>
      <c r="M850" s="1">
        <f t="shared" si="1028"/>
        <v>5.3010223193562842E-2</v>
      </c>
      <c r="N850" s="1">
        <f t="shared" si="1028"/>
        <v>5.2391496430251885E-2</v>
      </c>
      <c r="O850" s="1">
        <f t="shared" si="1028"/>
        <v>5.2394175316839382E-2</v>
      </c>
      <c r="P850" s="1">
        <f>P851</f>
        <v>1.1059538552416688E-2</v>
      </c>
      <c r="Q850" s="1">
        <f>Q851</f>
        <v>1.9446845773947068E-3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6.7630376962365332E-2</v>
      </c>
      <c r="G851" s="1">
        <f>[1]Industry!C$67</f>
        <v>8.5489628975065346E-2</v>
      </c>
      <c r="H851" s="1">
        <f>[1]Industry!D$67</f>
        <v>8.484208081890228E-2</v>
      </c>
      <c r="I851" s="1">
        <f>[1]Industry!E$67</f>
        <v>8.570663538493338E-2</v>
      </c>
      <c r="J851" s="1">
        <f>[1]Industry!F$67</f>
        <v>8.5721099605950118E-2</v>
      </c>
      <c r="K851" s="1">
        <f>[1]Industry!G$67</f>
        <v>5.8808801554805737E-2</v>
      </c>
      <c r="L851" s="1">
        <f>[1]Industry!H$67</f>
        <v>5.859545094429517E-2</v>
      </c>
      <c r="M851" s="1">
        <f>[1]Industry!I$67</f>
        <v>5.3010223193562842E-2</v>
      </c>
      <c r="N851" s="1">
        <f>[1]Industry!J$67</f>
        <v>5.2391496430251885E-2</v>
      </c>
      <c r="O851" s="1">
        <f>[1]Industry!K$67</f>
        <v>5.2394175316839382E-2</v>
      </c>
      <c r="P851" s="1">
        <f>[1]Industry!L$67</f>
        <v>1.1059538552416688E-2</v>
      </c>
      <c r="Q851" s="1">
        <f>[1]Industry!M$67</f>
        <v>1.9446845773947068E-3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1.9256608111575188E-2</v>
      </c>
      <c r="J852" s="1">
        <f t="shared" si="1029"/>
        <v>7.2216006609210437</v>
      </c>
      <c r="K852" s="1">
        <f t="shared" si="1029"/>
        <v>7.2216006424711567</v>
      </c>
      <c r="L852" s="1">
        <f t="shared" si="1029"/>
        <v>7.2216058561969572</v>
      </c>
      <c r="M852" s="1">
        <f t="shared" si="1029"/>
        <v>7.3590007390666985</v>
      </c>
      <c r="N852" s="1">
        <f t="shared" si="1029"/>
        <v>8.3348288933364838</v>
      </c>
      <c r="O852" s="1">
        <f t="shared" si="1029"/>
        <v>8.9618270413224383</v>
      </c>
      <c r="P852" s="1">
        <f>P853</f>
        <v>8.9618168640371341</v>
      </c>
      <c r="Q852" s="1">
        <f>Q853</f>
        <v>8.9618236248654828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1.9256608111575188E-2</v>
      </c>
      <c r="J853" s="1">
        <f>[1]Industry!F$69</f>
        <v>7.2216006609210437</v>
      </c>
      <c r="K853" s="1">
        <f>[1]Industry!G$69</f>
        <v>7.2216006424711567</v>
      </c>
      <c r="L853" s="1">
        <f>[1]Industry!H$69</f>
        <v>7.2216058561969572</v>
      </c>
      <c r="M853" s="1">
        <f>[1]Industry!I$69</f>
        <v>7.3590007390666985</v>
      </c>
      <c r="N853" s="1">
        <f>[1]Industry!J$69</f>
        <v>8.3348288933364838</v>
      </c>
      <c r="O853" s="1">
        <f>[1]Industry!K$69</f>
        <v>8.9618270413224383</v>
      </c>
      <c r="P853" s="1">
        <f>[1]Industry!L$69</f>
        <v>8.9618168640371341</v>
      </c>
      <c r="Q853" s="1">
        <f>[1]Industry!M$69</f>
        <v>8.9618236248654828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4.8941900053848837</v>
      </c>
      <c r="H854" s="1">
        <f t="shared" si="1030"/>
        <v>4.8941917097609338</v>
      </c>
      <c r="I854" s="1">
        <f t="shared" si="1030"/>
        <v>5.4947347401230466</v>
      </c>
      <c r="J854" s="1">
        <f t="shared" si="1030"/>
        <v>7.832534518216784</v>
      </c>
      <c r="K854" s="1">
        <f t="shared" si="1030"/>
        <v>7.9218069802066715</v>
      </c>
      <c r="L854" s="1">
        <f t="shared" ref="L854:O854" si="1031">SUM(L855:L856)</f>
        <v>7.9220313945882008</v>
      </c>
      <c r="M854" s="1">
        <f t="shared" si="1031"/>
        <v>7.9220887472013626</v>
      </c>
      <c r="N854" s="1">
        <f t="shared" si="1031"/>
        <v>7.9220318023129304</v>
      </c>
      <c r="O854" s="1">
        <f t="shared" si="1031"/>
        <v>7.9221039454916715</v>
      </c>
      <c r="P854" s="1">
        <f>SUM(P855:P856)</f>
        <v>7.9220524727514157</v>
      </c>
      <c r="Q854" s="1">
        <f>SUM(Q855:Q856)</f>
        <v>7.9221508424606135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0.85059385929398346</v>
      </c>
      <c r="H855" s="1">
        <f>[1]Industry!D$6-H856</f>
        <v>0.85059415550884232</v>
      </c>
      <c r="I855" s="1">
        <f>[1]Industry!E$6-I856</f>
        <v>0.95506775669101174</v>
      </c>
      <c r="J855" s="1">
        <f>[1]Industry!F$6-J856</f>
        <v>1.8532784353314087</v>
      </c>
      <c r="K855" s="1">
        <f>[1]Industry!G$6-K856</f>
        <v>1.9425415807618789</v>
      </c>
      <c r="L855" s="1">
        <f>[1]Industry!H$6-L856</f>
        <v>1.9427499738898941</v>
      </c>
      <c r="M855" s="1">
        <f>[1]Industry!I$6-M856</f>
        <v>1.9141073057452846</v>
      </c>
      <c r="N855" s="1">
        <f>[1]Industry!J$6-N856</f>
        <v>1.8718482597748061</v>
      </c>
      <c r="O855" s="1">
        <f>[1]Industry!K$6-O856</f>
        <v>1.8593838549996748</v>
      </c>
      <c r="P855" s="1">
        <f>[1]Industry!L$6-P856</f>
        <v>1.8593834597984245</v>
      </c>
      <c r="Q855" s="1">
        <f>[1]Industry!M$6-Q856</f>
        <v>1.8594259667001989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4.0435961460909002</v>
      </c>
      <c r="H856" s="1">
        <f>[1]Industry!D$70</f>
        <v>4.0435975542520914</v>
      </c>
      <c r="I856" s="1">
        <f>[1]Industry!E$70</f>
        <v>4.5396669834320349</v>
      </c>
      <c r="J856" s="1">
        <f>[1]Industry!F$70</f>
        <v>5.9792560828853754</v>
      </c>
      <c r="K856" s="1">
        <f>[1]Industry!G$70</f>
        <v>5.9792653994447926</v>
      </c>
      <c r="L856" s="1">
        <f>[1]Industry!H$70</f>
        <v>5.9792814206983067</v>
      </c>
      <c r="M856" s="1">
        <f>[1]Industry!I$70</f>
        <v>6.0079814414560779</v>
      </c>
      <c r="N856" s="1">
        <f>[1]Industry!J$70</f>
        <v>6.0501835425381243</v>
      </c>
      <c r="O856" s="1">
        <f>[1]Industry!K$70</f>
        <v>6.0627200904919967</v>
      </c>
      <c r="P856" s="1">
        <f>[1]Industry!L$70</f>
        <v>6.0626690129529912</v>
      </c>
      <c r="Q856" s="1">
        <f>[1]Industry!M$70</f>
        <v>6.0627248757604146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0.84261542941328305</v>
      </c>
      <c r="G858" s="4">
        <f t="shared" ref="G858:K858" si="1032">IFERROR(G820/G765,"-")</f>
        <v>0.84306236513985267</v>
      </c>
      <c r="H858" s="4">
        <f t="shared" si="1032"/>
        <v>0.84373276872970715</v>
      </c>
      <c r="I858" s="4">
        <f t="shared" si="1032"/>
        <v>0.84485010804613003</v>
      </c>
      <c r="J858" s="4">
        <f t="shared" si="1032"/>
        <v>0.84596744736255336</v>
      </c>
      <c r="K858" s="4">
        <f t="shared" si="1032"/>
        <v>0.84708478667897769</v>
      </c>
      <c r="L858" s="4">
        <f t="shared" ref="L858:O858" si="1033">IFERROR(L820/L765,"-")</f>
        <v>0.84820212599540035</v>
      </c>
      <c r="M858" s="4">
        <f t="shared" si="1033"/>
        <v>0.8493194653118229</v>
      </c>
      <c r="N858" s="4">
        <f t="shared" si="1033"/>
        <v>0.84931946531182279</v>
      </c>
      <c r="O858" s="4">
        <f t="shared" si="1033"/>
        <v>0.84931946531182378</v>
      </c>
      <c r="P858" s="4">
        <f t="shared" ref="P858:Q860" si="1034">IFERROR(P820/P765,"-")</f>
        <v>0.84931946531182256</v>
      </c>
      <c r="Q858" s="4">
        <f t="shared" si="1034"/>
        <v>0.84931946531182312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3.0809801822513263</v>
      </c>
      <c r="G859" s="4">
        <f t="shared" si="1037"/>
        <v>3.1055374774069122</v>
      </c>
      <c r="H859" s="4">
        <f t="shared" si="1037"/>
        <v>3.1423734201402902</v>
      </c>
      <c r="I859" s="4">
        <f t="shared" si="1037"/>
        <v>3.2037666580292505</v>
      </c>
      <c r="J859" s="4">
        <f t="shared" si="1037"/>
        <v>3.2651598959182091</v>
      </c>
      <c r="K859" s="4">
        <f t="shared" si="1037"/>
        <v>3.3265531338071681</v>
      </c>
      <c r="L859" s="4">
        <f t="shared" ref="L859:O859" si="1038">IFERROR(L821/L766,"-")</f>
        <v>3.387946371696128</v>
      </c>
      <c r="M859" s="4">
        <f t="shared" si="1038"/>
        <v>3.4493396095850888</v>
      </c>
      <c r="N859" s="4">
        <f t="shared" si="1038"/>
        <v>3.449339609585091</v>
      </c>
      <c r="O859" s="4">
        <f t="shared" si="1038"/>
        <v>3.4493396095850919</v>
      </c>
      <c r="P859" s="4">
        <f t="shared" si="1034"/>
        <v>3.4493396095850883</v>
      </c>
      <c r="Q859" s="4">
        <f t="shared" si="1034"/>
        <v>3.4493396095850914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1.0000000000000002</v>
      </c>
      <c r="G860" s="4">
        <f t="shared" si="1039"/>
        <v>0.99999999676177698</v>
      </c>
      <c r="H860" s="4">
        <f t="shared" si="1039"/>
        <v>0.99999999670676798</v>
      </c>
      <c r="I860" s="4">
        <f t="shared" si="1039"/>
        <v>1.0000006511678721</v>
      </c>
      <c r="J860" s="4">
        <f t="shared" si="1039"/>
        <v>1.0000024726372396</v>
      </c>
      <c r="K860" s="4">
        <f t="shared" si="1039"/>
        <v>1.000011211662144</v>
      </c>
      <c r="L860" s="4">
        <f t="shared" ref="L860:O860" si="1040">IFERROR(L822/L767,"-")</f>
        <v>0.96106661261641957</v>
      </c>
      <c r="M860" s="4">
        <f t="shared" si="1040"/>
        <v>0.96168316622056305</v>
      </c>
      <c r="N860" s="4">
        <f t="shared" si="1040"/>
        <v>0.962171114518517</v>
      </c>
      <c r="O860" s="4">
        <f t="shared" si="1040"/>
        <v>0.96317417791618798</v>
      </c>
      <c r="P860" s="4">
        <f t="shared" si="1034"/>
        <v>0.96222921467657496</v>
      </c>
      <c r="Q860" s="4">
        <f t="shared" si="1034"/>
        <v>0.96231285996684346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0.77746213224363547</v>
      </c>
      <c r="G861" s="4">
        <f t="shared" ref="G861:K862" si="1041">IFERROR(G824/G769,"-")</f>
        <v>0.77871988564932304</v>
      </c>
      <c r="H861" s="4">
        <f t="shared" si="1041"/>
        <v>0.78060651575785656</v>
      </c>
      <c r="I861" s="4">
        <f t="shared" si="1041"/>
        <v>0.78375089927207697</v>
      </c>
      <c r="J861" s="4">
        <f t="shared" si="1041"/>
        <v>0.78689528278629783</v>
      </c>
      <c r="K861" s="4">
        <f t="shared" si="1041"/>
        <v>0.79003966630051903</v>
      </c>
      <c r="L861" s="4">
        <f t="shared" ref="L861:O861" si="1042">IFERROR(L824/L769,"-")</f>
        <v>0.79318404981473922</v>
      </c>
      <c r="M861" s="4">
        <f t="shared" si="1042"/>
        <v>0.79632843332896119</v>
      </c>
      <c r="N861" s="4">
        <f t="shared" si="1042"/>
        <v>0.7963284333289613</v>
      </c>
      <c r="O861" s="4">
        <f t="shared" si="1042"/>
        <v>0.79632843332896042</v>
      </c>
      <c r="P861" s="4">
        <f>IFERROR(P824/P769,"-")</f>
        <v>0.79632843332896064</v>
      </c>
      <c r="Q861" s="4">
        <f>IFERROR(Q824/Q769,"-")</f>
        <v>0.79632843332896119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0.67612500000000042</v>
      </c>
      <c r="G862" s="4">
        <f t="shared" si="1041"/>
        <v>0.6790499999999996</v>
      </c>
      <c r="H862" s="4">
        <f t="shared" si="1041"/>
        <v>0.6834374999999997</v>
      </c>
      <c r="I862" s="4">
        <f t="shared" si="1041"/>
        <v>0.6907500000000002</v>
      </c>
      <c r="J862" s="4">
        <f t="shared" si="1041"/>
        <v>0.69806250000000014</v>
      </c>
      <c r="K862" s="4">
        <f t="shared" si="1041"/>
        <v>0.70537499999999942</v>
      </c>
      <c r="L862" s="4">
        <f t="shared" ref="L862:O862" si="1043">IFERROR(L825/L770,"-")</f>
        <v>0.71268750000000014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0.80501790760702707</v>
      </c>
      <c r="G863" s="4">
        <f t="shared" ref="G863:K865" si="1044">IFERROR(G827/G779,"-")</f>
        <v>0.83883072270540637</v>
      </c>
      <c r="H863" s="4">
        <f t="shared" si="1044"/>
        <v>0.83640597793480975</v>
      </c>
      <c r="I863" s="4">
        <f t="shared" si="1044"/>
        <v>0.81107124870413083</v>
      </c>
      <c r="J863" s="4">
        <f t="shared" si="1044"/>
        <v>0.83599225305928881</v>
      </c>
      <c r="K863" s="4">
        <f t="shared" si="1044"/>
        <v>0.7606266018233333</v>
      </c>
      <c r="L863" s="4">
        <f t="shared" ref="L863:O863" si="1045">IFERROR(L827/L779,"-")</f>
        <v>0.73315368479784215</v>
      </c>
      <c r="M863" s="4">
        <f t="shared" si="1045"/>
        <v>0.82437745269631835</v>
      </c>
      <c r="N863" s="4">
        <f t="shared" si="1045"/>
        <v>0.7945175444579019</v>
      </c>
      <c r="O863" s="4">
        <f t="shared" si="1045"/>
        <v>0.83713596369712906</v>
      </c>
      <c r="P863" s="4">
        <f t="shared" ref="P863:Q865" si="1046">IFERROR(P827/P779,"-")</f>
        <v>0.83594507619963809</v>
      </c>
      <c r="Q863" s="4">
        <f t="shared" si="1046"/>
        <v>0.83582464814190682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2.5258076821398157E-3</v>
      </c>
      <c r="I864" s="4">
        <f t="shared" si="1044"/>
        <v>2.829687573820782E-2</v>
      </c>
      <c r="J864" s="4">
        <f t="shared" si="1044"/>
        <v>2.3277470315557599E-2</v>
      </c>
      <c r="K864" s="4">
        <f t="shared" si="1044"/>
        <v>506.72366790052268</v>
      </c>
      <c r="L864" s="4">
        <f t="shared" ref="L864:O864" si="1047">IFERROR(L828/L780,"-")</f>
        <v>533.14625322455402</v>
      </c>
      <c r="M864" s="4">
        <f t="shared" si="1047"/>
        <v>24.543390296097137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0.70995350311391281</v>
      </c>
      <c r="G865" s="4">
        <f t="shared" si="1044"/>
        <v>0.22608551101398039</v>
      </c>
      <c r="H865" s="4">
        <f t="shared" si="1044"/>
        <v>0.49154888902835742</v>
      </c>
      <c r="I865" s="4">
        <f t="shared" si="1044"/>
        <v>0.70535633687694121</v>
      </c>
      <c r="J865" s="4">
        <f t="shared" si="1044"/>
        <v>0.70641682654172699</v>
      </c>
      <c r="K865" s="4">
        <f t="shared" si="1044"/>
        <v>0.71060312551571225</v>
      </c>
      <c r="L865" s="4">
        <f t="shared" ref="L865:O865" si="1048">IFERROR(L829/L781,"-")</f>
        <v>0.71510068762063317</v>
      </c>
      <c r="M865" s="4">
        <f t="shared" si="1048"/>
        <v>0.71959830232543143</v>
      </c>
      <c r="N865" s="4">
        <f t="shared" si="1048"/>
        <v>0.72000000000000053</v>
      </c>
      <c r="O865" s="4">
        <f t="shared" si="1048"/>
        <v>0.71999999999999953</v>
      </c>
      <c r="P865" s="4">
        <f t="shared" si="1046"/>
        <v>0.7200000000000002</v>
      </c>
      <c r="Q865" s="4">
        <f t="shared" si="1046"/>
        <v>0.71999999999999942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0.66500000000000015</v>
      </c>
      <c r="G866" s="4">
        <f t="shared" ref="G866:K866" si="1049">IFERROR(G831/G790,"-")</f>
        <v>0.66599999999999981</v>
      </c>
      <c r="H866" s="4">
        <f t="shared" si="1049"/>
        <v>0.66749999999999987</v>
      </c>
      <c r="I866" s="4">
        <f t="shared" si="1049"/>
        <v>0.67</v>
      </c>
      <c r="J866" s="4">
        <f t="shared" si="1049"/>
        <v>0.67250000000000021</v>
      </c>
      <c r="K866" s="4">
        <f t="shared" si="1049"/>
        <v>0.67500000000000082</v>
      </c>
      <c r="L866" s="4">
        <f t="shared" ref="L866:O866" si="1050">IFERROR(L831/L790,"-")</f>
        <v>0.67749999999999999</v>
      </c>
      <c r="M866" s="4">
        <f t="shared" si="1050"/>
        <v>0.6799999999999996</v>
      </c>
      <c r="N866" s="4">
        <f t="shared" si="1050"/>
        <v>0.6800000000000006</v>
      </c>
      <c r="O866" s="4">
        <f t="shared" si="1050"/>
        <v>0.6800000000000006</v>
      </c>
      <c r="P866" s="4">
        <f>IFERROR(P831/P790,"-")</f>
        <v>0.68000000000000016</v>
      </c>
      <c r="Q866" s="4">
        <f>IFERROR(Q831/Q790,"-")</f>
        <v>0.67999999999999983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1.2083826095574997</v>
      </c>
      <c r="G867" s="4">
        <f t="shared" ref="G867:K867" si="1051">IFERROR(G834/G793,"-")</f>
        <v>1.0293564442098049</v>
      </c>
      <c r="H867" s="4">
        <f t="shared" si="1051"/>
        <v>0.93952215303952358</v>
      </c>
      <c r="I867" s="4">
        <f t="shared" si="1051"/>
        <v>0.96788596428019069</v>
      </c>
      <c r="J867" s="4">
        <f t="shared" si="1051"/>
        <v>0.93876414035238986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0.94841775422987717</v>
      </c>
      <c r="O867" s="4">
        <f t="shared" si="1052"/>
        <v>0.94630329620127351</v>
      </c>
      <c r="P867" s="4">
        <f t="shared" ref="P867:Q876" si="1053">IFERROR(P834/P793,"-")</f>
        <v>0.94471699385881303</v>
      </c>
      <c r="Q867" s="4">
        <f t="shared" si="1053"/>
        <v>0.94407272770571504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1.2083826095574997</v>
      </c>
      <c r="G868" s="4">
        <f t="shared" si="1054"/>
        <v>1.0293564442098051</v>
      </c>
      <c r="H868" s="4">
        <f t="shared" si="1054"/>
        <v>0.93952215303952358</v>
      </c>
      <c r="I868" s="4">
        <f t="shared" si="1054"/>
        <v>0.96788596428019058</v>
      </c>
      <c r="J868" s="4">
        <f t="shared" si="1054"/>
        <v>0.93876414035238986</v>
      </c>
      <c r="K868" s="4">
        <f t="shared" si="1054"/>
        <v>0.94116141518121865</v>
      </c>
      <c r="L868" s="4">
        <f t="shared" ref="L868:O868" si="1055">IFERROR(L835/L794,"-")</f>
        <v>0.94577456881485578</v>
      </c>
      <c r="M868" s="4">
        <f t="shared" si="1055"/>
        <v>0.94979880282484175</v>
      </c>
      <c r="N868" s="4">
        <f t="shared" si="1055"/>
        <v>0.94841775422987729</v>
      </c>
      <c r="O868" s="4">
        <f t="shared" si="1055"/>
        <v>0.9463032962012734</v>
      </c>
      <c r="P868" s="4">
        <f t="shared" si="1053"/>
        <v>0.94471699385881303</v>
      </c>
      <c r="Q868" s="4">
        <f t="shared" si="1053"/>
        <v>0.94407272770571504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0.94116141518121865</v>
      </c>
      <c r="L869" s="4">
        <f t="shared" ref="L869:O869" si="1056">IFERROR(L836/L795,"-")</f>
        <v>0.94577456881485567</v>
      </c>
      <c r="M869" s="4">
        <f t="shared" si="1056"/>
        <v>0.94979880282484186</v>
      </c>
      <c r="N869" s="4">
        <f t="shared" si="1056"/>
        <v>0.94841775422987706</v>
      </c>
      <c r="O869" s="4">
        <f t="shared" si="1056"/>
        <v>0.9463032962012734</v>
      </c>
      <c r="P869" s="4">
        <f t="shared" si="1053"/>
        <v>0.94471699385881303</v>
      </c>
      <c r="Q869" s="4">
        <f t="shared" si="1053"/>
        <v>0.94407272770571515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0.96788596428019047</v>
      </c>
      <c r="J870" s="4">
        <f t="shared" si="1054"/>
        <v>0.93876414035238975</v>
      </c>
      <c r="K870" s="4">
        <f t="shared" si="1054"/>
        <v>0.94116141518121865</v>
      </c>
      <c r="L870" s="4">
        <f t="shared" ref="L870:O870" si="1057">IFERROR(L837/L796,"-")</f>
        <v>0.94577456881485578</v>
      </c>
      <c r="M870" s="4">
        <f t="shared" si="1057"/>
        <v>0.94979880282484186</v>
      </c>
      <c r="N870" s="4">
        <f t="shared" si="1057"/>
        <v>0.94841775422987706</v>
      </c>
      <c r="O870" s="4">
        <f t="shared" si="1057"/>
        <v>0.94630329620127351</v>
      </c>
      <c r="P870" s="4">
        <f t="shared" si="1053"/>
        <v>0.94471699385881291</v>
      </c>
      <c r="Q870" s="4">
        <f t="shared" si="1053"/>
        <v>0.94407272770571493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1.2083826095574997</v>
      </c>
      <c r="G871" s="4">
        <f t="shared" si="1054"/>
        <v>1.0293564442098049</v>
      </c>
      <c r="H871" s="4">
        <f t="shared" si="1054"/>
        <v>0.93952215303952369</v>
      </c>
      <c r="I871" s="4">
        <f t="shared" si="1054"/>
        <v>0.96788596428019069</v>
      </c>
      <c r="J871" s="4">
        <f t="shared" si="1054"/>
        <v>0.93876414035238986</v>
      </c>
      <c r="K871" s="4">
        <f t="shared" si="1054"/>
        <v>0.94116141518121854</v>
      </c>
      <c r="L871" s="4">
        <f t="shared" ref="L871:O871" si="1058">IFERROR(L838/L797,"-")</f>
        <v>0.94577456881485555</v>
      </c>
      <c r="M871" s="4">
        <f t="shared" si="1058"/>
        <v>0.94979880282484186</v>
      </c>
      <c r="N871" s="4">
        <f t="shared" si="1058"/>
        <v>0.94841775422987706</v>
      </c>
      <c r="O871" s="4">
        <f t="shared" si="1058"/>
        <v>0.9463032962012734</v>
      </c>
      <c r="P871" s="4">
        <f t="shared" si="1053"/>
        <v>0.94471699385881303</v>
      </c>
      <c r="Q871" s="4">
        <f t="shared" si="1053"/>
        <v>0.94407272770571493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0.94116141518121854</v>
      </c>
      <c r="L872" s="4">
        <f t="shared" ref="L872:O872" si="1059">IFERROR(L839/L798,"-")</f>
        <v>0.94577456881485555</v>
      </c>
      <c r="M872" s="4">
        <f t="shared" si="1059"/>
        <v>0.94979880282484175</v>
      </c>
      <c r="N872" s="4">
        <f t="shared" si="1059"/>
        <v>0.94841775422987706</v>
      </c>
      <c r="O872" s="4">
        <f t="shared" si="1059"/>
        <v>0.9463032962012734</v>
      </c>
      <c r="P872" s="4">
        <f t="shared" si="1053"/>
        <v>0.94471699385881303</v>
      </c>
      <c r="Q872" s="4">
        <f t="shared" si="1053"/>
        <v>0.94407272770571515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1.2083826095574999</v>
      </c>
      <c r="G873" s="4">
        <f t="shared" si="1054"/>
        <v>1.0293564442098049</v>
      </c>
      <c r="H873" s="4">
        <f t="shared" si="1054"/>
        <v>0.93952215303952347</v>
      </c>
      <c r="I873" s="4">
        <f t="shared" si="1054"/>
        <v>0.96788596428019069</v>
      </c>
      <c r="J873" s="4">
        <f t="shared" si="1054"/>
        <v>0.93876414035238986</v>
      </c>
      <c r="K873" s="4">
        <f t="shared" si="1054"/>
        <v>0.94116141518121865</v>
      </c>
      <c r="L873" s="4">
        <f t="shared" ref="L873:O873" si="1060">IFERROR(L840/L799,"-")</f>
        <v>0.94577456881485567</v>
      </c>
      <c r="M873" s="4">
        <f t="shared" si="1060"/>
        <v>0.94979880282484186</v>
      </c>
      <c r="N873" s="4">
        <f t="shared" si="1060"/>
        <v>0.94841775422987695</v>
      </c>
      <c r="O873" s="4">
        <f t="shared" si="1060"/>
        <v>0.9463032962012734</v>
      </c>
      <c r="P873" s="4">
        <f t="shared" si="1053"/>
        <v>0.94471699385881291</v>
      </c>
      <c r="Q873" s="4">
        <f t="shared" si="1053"/>
        <v>0.94407272770571504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0.94116141518121865</v>
      </c>
      <c r="L874" s="4">
        <f t="shared" ref="L874:O874" si="1061">IFERROR(L841/L800,"-")</f>
        <v>0.94577456881485555</v>
      </c>
      <c r="M874" s="4">
        <f t="shared" si="1061"/>
        <v>0.94979880282484186</v>
      </c>
      <c r="N874" s="4">
        <f t="shared" si="1061"/>
        <v>0.94841775422987695</v>
      </c>
      <c r="O874" s="4">
        <f t="shared" si="1061"/>
        <v>0.94630329620127329</v>
      </c>
      <c r="P874" s="4">
        <f t="shared" si="1053"/>
        <v>0.94471699385881314</v>
      </c>
      <c r="Q874" s="4">
        <f t="shared" si="1053"/>
        <v>0.94407272770571515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0.96788596428019069</v>
      </c>
      <c r="J875" s="4">
        <f t="shared" si="1054"/>
        <v>0.93876414035238964</v>
      </c>
      <c r="K875" s="4">
        <f t="shared" si="1054"/>
        <v>0.94116141518121865</v>
      </c>
      <c r="L875" s="4">
        <f t="shared" ref="L875:O875" si="1062">IFERROR(L842/L801,"-")</f>
        <v>0.94577456881485567</v>
      </c>
      <c r="M875" s="4">
        <f t="shared" si="1062"/>
        <v>0.94979880282484175</v>
      </c>
      <c r="N875" s="4">
        <f t="shared" si="1062"/>
        <v>0.94841775422987706</v>
      </c>
      <c r="O875" s="4">
        <f t="shared" si="1062"/>
        <v>0.94630329620127351</v>
      </c>
      <c r="P875" s="4">
        <f t="shared" si="1053"/>
        <v>0.94471699385881291</v>
      </c>
      <c r="Q875" s="4">
        <f t="shared" si="1053"/>
        <v>0.94407272770571504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0.92447626236575142</v>
      </c>
      <c r="G876" s="4">
        <f t="shared" si="1054"/>
        <v>0.92645636412827248</v>
      </c>
      <c r="H876" s="4">
        <f t="shared" si="1054"/>
        <v>0.92942651677205435</v>
      </c>
      <c r="I876" s="4">
        <f t="shared" si="1054"/>
        <v>0.93437677117835738</v>
      </c>
      <c r="J876" s="4">
        <f t="shared" si="1054"/>
        <v>0.93932702558466297</v>
      </c>
      <c r="K876" s="4">
        <f>IFERROR(K843/K802,"-")</f>
        <v>0.944277279990965</v>
      </c>
      <c r="L876" s="4">
        <f t="shared" ref="L876:O876" si="1063">IFERROR(L843/L802,"-")</f>
        <v>0.94713863999548231</v>
      </c>
      <c r="M876" s="4">
        <f t="shared" si="1063"/>
        <v>0.95000000000000007</v>
      </c>
      <c r="N876" s="4">
        <f t="shared" si="1063"/>
        <v>0.95000000000000007</v>
      </c>
      <c r="O876" s="4">
        <f t="shared" si="1063"/>
        <v>0.9499999999999994</v>
      </c>
      <c r="P876" s="4">
        <f t="shared" si="1053"/>
        <v>0.9500000000000004</v>
      </c>
      <c r="Q876" s="4">
        <f t="shared" si="1053"/>
        <v>0.95000000000000062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0.58999999999999964</v>
      </c>
      <c r="G877" s="4">
        <f t="shared" ref="G877:K877" si="1064">IFERROR(G845/G804,"-")</f>
        <v>0.59066666666666667</v>
      </c>
      <c r="H877" s="4">
        <f t="shared" si="1064"/>
        <v>0.59166666666666634</v>
      </c>
      <c r="I877" s="4">
        <f t="shared" si="1064"/>
        <v>0.59333333333333305</v>
      </c>
      <c r="J877" s="4">
        <f t="shared" si="1064"/>
        <v>0.59500000000000008</v>
      </c>
      <c r="K877" s="4">
        <f t="shared" si="1064"/>
        <v>0.59666666666666712</v>
      </c>
      <c r="L877" s="4">
        <f t="shared" ref="L877:O877" si="1065">IFERROR(L845/L804,"-")</f>
        <v>0.59833333333333261</v>
      </c>
      <c r="M877" s="4">
        <f t="shared" si="1065"/>
        <v>0.60000000000000075</v>
      </c>
      <c r="N877" s="4">
        <f t="shared" si="1065"/>
        <v>0.60000000000000009</v>
      </c>
      <c r="O877" s="4">
        <f t="shared" si="1065"/>
        <v>0.60000000000000031</v>
      </c>
      <c r="P877" s="4">
        <f>IFERROR(P845/P804,"-")</f>
        <v>0.59999999999999942</v>
      </c>
      <c r="Q877" s="4">
        <f>IFERROR(Q845/Q804,"-")</f>
        <v>0.60000000000000009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66">IFERROR(G847/G806,"-")</f>
        <v>0.73833333333333373</v>
      </c>
      <c r="H878" s="4">
        <f t="shared" si="1066"/>
        <v>0.73958333333333293</v>
      </c>
      <c r="I878" s="4">
        <f t="shared" si="1066"/>
        <v>0.7416666666666667</v>
      </c>
      <c r="J878" s="4">
        <f t="shared" si="1066"/>
        <v>0.74374999999999925</v>
      </c>
      <c r="K878" s="4">
        <f t="shared" si="1066"/>
        <v>0.74583333333333335</v>
      </c>
      <c r="L878" s="4">
        <f t="shared" ref="L878:O878" si="1067">IFERROR(L847/L806,"-")</f>
        <v>0.74791666666666545</v>
      </c>
      <c r="M878" s="4">
        <f t="shared" si="1067"/>
        <v>0.74999999999999889</v>
      </c>
      <c r="N878" s="4">
        <f t="shared" si="1067"/>
        <v>0.75000000000000033</v>
      </c>
      <c r="O878" s="4">
        <f t="shared" si="1067"/>
        <v>0.74999999999999944</v>
      </c>
      <c r="P878" s="4">
        <f>IFERROR(P847/P806,"-")</f>
        <v>0.75</v>
      </c>
      <c r="Q878" s="4">
        <f>IFERROR(Q847/Q806,"-")</f>
        <v>0.75000000000000044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68">IFERROR(G849/G808,"-")</f>
        <v>0.52799999999999925</v>
      </c>
      <c r="H879" s="4">
        <f t="shared" si="1068"/>
        <v>0.52799999999999947</v>
      </c>
      <c r="I879" s="4">
        <f t="shared" si="1068"/>
        <v>0.52800000000000014</v>
      </c>
      <c r="J879" s="4">
        <f t="shared" si="1068"/>
        <v>0.5279999999999998</v>
      </c>
      <c r="K879" s="4">
        <f t="shared" si="1068"/>
        <v>0.52800000000000002</v>
      </c>
      <c r="L879" s="4">
        <f t="shared" ref="L879:O879" si="1069">IFERROR(L849/L808,"-")</f>
        <v>0.53599999999999981</v>
      </c>
      <c r="M879" s="4">
        <f t="shared" si="1069"/>
        <v>0.54400000000000015</v>
      </c>
      <c r="N879" s="4">
        <f t="shared" si="1069"/>
        <v>0.54399999999999959</v>
      </c>
      <c r="O879" s="4">
        <f t="shared" si="1069"/>
        <v>0.54400000000000015</v>
      </c>
      <c r="P879" s="4">
        <f>IFERROR(P849/P808,"-")</f>
        <v>0.54400000000000059</v>
      </c>
      <c r="Q879" s="4">
        <f>IFERROR(Q849/Q808,"-")</f>
        <v>0.54400000000000026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0.37680298664484685</v>
      </c>
      <c r="J881" s="4">
        <f t="shared" si="1072"/>
        <v>0.77564924502303256</v>
      </c>
      <c r="K881" s="4">
        <f t="shared" si="1072"/>
        <v>0.7749937220026234</v>
      </c>
      <c r="L881" s="4">
        <f t="shared" ref="L881:O881" si="1073">IFERROR(L853/L814,"-")</f>
        <v>0.78479627773487637</v>
      </c>
      <c r="M881" s="4">
        <f t="shared" si="1073"/>
        <v>0.8051451088702577</v>
      </c>
      <c r="N881" s="4">
        <f t="shared" si="1073"/>
        <v>0.81007106639511783</v>
      </c>
      <c r="O881" s="4">
        <f t="shared" si="1073"/>
        <v>0.81027351335197384</v>
      </c>
      <c r="P881" s="4">
        <f>IFERROR(P853/P814,"-")</f>
        <v>0.81127201569626095</v>
      </c>
      <c r="Q881" s="4">
        <f>IFERROR(Q853/Q814,"-")</f>
        <v>0.81162995241111457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140.10106100254205</v>
      </c>
      <c r="G882" s="17">
        <f t="shared" si="1074"/>
        <v>139.78664555876469</v>
      </c>
      <c r="H882" s="17">
        <f t="shared" si="1074"/>
        <v>142.94281567368418</v>
      </c>
      <c r="I882" s="17">
        <f t="shared" si="1074"/>
        <v>133.35766613243763</v>
      </c>
      <c r="J882" s="17">
        <f t="shared" si="1074"/>
        <v>131.01572043833403</v>
      </c>
      <c r="K882" s="17">
        <f t="shared" si="1074"/>
        <v>129.61590796361733</v>
      </c>
      <c r="L882" s="17">
        <f t="shared" ref="L882:O882" si="1075">L883+L887+L894+L905+L913+L915+L917+L919+L923</f>
        <v>125.4906596503139</v>
      </c>
      <c r="M882" s="17">
        <f t="shared" si="1075"/>
        <v>117.79586350794281</v>
      </c>
      <c r="N882" s="17">
        <f t="shared" si="1075"/>
        <v>116.83035790397926</v>
      </c>
      <c r="O882" s="17">
        <f t="shared" si="1075"/>
        <v>118.01942370326232</v>
      </c>
      <c r="P882" s="17">
        <f>P883+P887+P894+P905+P913+P915+P917+P919+P923</f>
        <v>118.90243826923336</v>
      </c>
      <c r="Q882" s="17">
        <f>Q883+Q887+Q894+Q905+Q913+Q915+Q917+Q919+Q923</f>
        <v>119.78774657785502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60.950001985955382</v>
      </c>
      <c r="G883" s="1">
        <f>[1]Services!C$11</f>
        <v>60.44022792964001</v>
      </c>
      <c r="H883" s="1">
        <f>[1]Services!D$11</f>
        <v>65.48990129180487</v>
      </c>
      <c r="I883" s="1">
        <f>[1]Services!E$11</f>
        <v>65.547694436406573</v>
      </c>
      <c r="J883" s="1">
        <f>[1]Services!F$11</f>
        <v>65.413439371353107</v>
      </c>
      <c r="K883" s="1">
        <f>[1]Services!G$11</f>
        <v>65.594080853415946</v>
      </c>
      <c r="L883" s="1">
        <f>[1]Services!H$11</f>
        <v>64.83771941577703</v>
      </c>
      <c r="M883" s="1">
        <f>[1]Services!I$11</f>
        <v>66.926361720408522</v>
      </c>
      <c r="N883" s="1">
        <f>[1]Services!J$11</f>
        <v>67.948892810064009</v>
      </c>
      <c r="O883" s="1">
        <f>[1]Services!K$11</f>
        <v>68.81549554011238</v>
      </c>
      <c r="P883" s="1">
        <f>[1]Services!L$11</f>
        <v>68.577766126737714</v>
      </c>
      <c r="Q883" s="1">
        <f>[1]Services!M$11</f>
        <v>69.352509905357266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2.6236002974151655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0.31313301827039297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2.4886365168995321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1.9477935585568291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1.6346194247618897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1.3705954320411615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1.0789811558386617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1.8253697846456123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1.8002860505754319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1.8119540862294066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0.76417074289178866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0.764450524639264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1.3316271136277724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1.4252003236940094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1.4629822377037307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1.5297011355650971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1.4859957952500857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1.5650302594891443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1.6227562197140035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3.4874813554201447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3.4874817102610582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3.4874820631906291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3.4874821129567231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3.4874863493385613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58.701894587675611</v>
      </c>
      <c r="H886" s="1">
        <f>[1]Services!D$11-[1]Services!D$28</f>
        <v>61.53828253720161</v>
      </c>
      <c r="I886" s="1">
        <f>[1]Services!E$11-[1]Services!E$28</f>
        <v>62.070199742284643</v>
      </c>
      <c r="J886" s="1">
        <f>[1]Services!F$11-[1]Services!F$28</f>
        <v>62.292824151341129</v>
      </c>
      <c r="K886" s="1">
        <f>[1]Services!G$11-[1]Services!G$28</f>
        <v>62.658455161885641</v>
      </c>
      <c r="L886" s="1">
        <f>[1]Services!H$11-[1]Services!H$28</f>
        <v>62.135982040224363</v>
      </c>
      <c r="M886" s="1">
        <f>[1]Services!I$11-[1]Services!I$28</f>
        <v>61.613510580342762</v>
      </c>
      <c r="N886" s="1">
        <f>[1]Services!J$11-[1]Services!J$28</f>
        <v>62.661125049227522</v>
      </c>
      <c r="O886" s="1">
        <f>[1]Services!K$11-[1]Services!K$28</f>
        <v>63.516059390692348</v>
      </c>
      <c r="P886" s="1">
        <f>[1]Services!L$11-[1]Services!L$28</f>
        <v>64.326113270889209</v>
      </c>
      <c r="Q886" s="1">
        <f>[1]Services!M$11-[1]Services!M$28</f>
        <v>65.10057303137944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30.256634268675175</v>
      </c>
      <c r="G887" s="1">
        <f t="shared" ref="G887:O887" si="1078">G888</f>
        <v>26.759757812416254</v>
      </c>
      <c r="H887" s="1">
        <f t="shared" si="1078"/>
        <v>25.588429292156693</v>
      </c>
      <c r="I887" s="1">
        <f t="shared" si="1078"/>
        <v>18.875286199602094</v>
      </c>
      <c r="J887" s="1">
        <f t="shared" si="1078"/>
        <v>15.060371365348942</v>
      </c>
      <c r="K887" s="1">
        <f t="shared" si="1078"/>
        <v>9.4571662003365908</v>
      </c>
      <c r="L887" s="1">
        <f t="shared" si="1078"/>
        <v>4.0643870122306431</v>
      </c>
      <c r="M887" s="1">
        <f t="shared" si="1078"/>
        <v>1.3833911416852618</v>
      </c>
      <c r="N887" s="1">
        <f t="shared" si="1078"/>
        <v>0.92653864715152967</v>
      </c>
      <c r="O887" s="1">
        <f t="shared" si="1078"/>
        <v>0.93252297930382122</v>
      </c>
      <c r="P887" s="1">
        <f>P888</f>
        <v>0.93279040170534078</v>
      </c>
      <c r="Q887" s="1">
        <f>Q888</f>
        <v>0.93313185229479045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30.256634268675175</v>
      </c>
      <c r="G888" s="1">
        <f t="shared" ref="G888:K888" si="1079">SUM(G891,G893)</f>
        <v>26.759757812416254</v>
      </c>
      <c r="H888" s="1">
        <f t="shared" si="1079"/>
        <v>25.588429292156693</v>
      </c>
      <c r="I888" s="1">
        <f t="shared" si="1079"/>
        <v>18.875286199602094</v>
      </c>
      <c r="J888" s="1">
        <f t="shared" si="1079"/>
        <v>15.060371365348942</v>
      </c>
      <c r="K888" s="1">
        <f t="shared" si="1079"/>
        <v>9.4571662003365908</v>
      </c>
      <c r="L888" s="1">
        <f t="shared" ref="L888:O888" si="1080">SUM(L891,L893)</f>
        <v>4.0643870122306431</v>
      </c>
      <c r="M888" s="1">
        <f t="shared" si="1080"/>
        <v>1.3833911416852618</v>
      </c>
      <c r="N888" s="1">
        <f t="shared" si="1080"/>
        <v>0.92653864715152967</v>
      </c>
      <c r="O888" s="1">
        <f t="shared" si="1080"/>
        <v>0.93252297930382122</v>
      </c>
      <c r="P888" s="1">
        <f>SUM(P891,P893)</f>
        <v>0.93279040170534078</v>
      </c>
      <c r="Q888" s="1">
        <f>SUM(Q891,Q893)</f>
        <v>0.93313185229479045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30.256634268675175</v>
      </c>
      <c r="G889" s="1">
        <f t="shared" ref="G889:O889" si="1081">G890</f>
        <v>26.759757812416254</v>
      </c>
      <c r="H889" s="1">
        <f t="shared" si="1081"/>
        <v>25.588408254849934</v>
      </c>
      <c r="I889" s="1">
        <f t="shared" si="1081"/>
        <v>18.875119338079458</v>
      </c>
      <c r="J889" s="1">
        <f t="shared" si="1081"/>
        <v>15.060110922959836</v>
      </c>
      <c r="K889" s="1">
        <f t="shared" si="1081"/>
        <v>9.4570834785189586</v>
      </c>
      <c r="L889" s="1">
        <f t="shared" si="1081"/>
        <v>4.0642093948578033</v>
      </c>
      <c r="M889" s="1">
        <f t="shared" si="1081"/>
        <v>0</v>
      </c>
      <c r="N889" s="1">
        <f t="shared" si="1081"/>
        <v>1.0679307411868419E-4</v>
      </c>
      <c r="O889" s="1">
        <f t="shared" si="1081"/>
        <v>1.2388104889276831E-4</v>
      </c>
      <c r="P889" s="1">
        <f>P890</f>
        <v>1.0722996339721967E-4</v>
      </c>
      <c r="Q889" s="1">
        <f>Q890</f>
        <v>1.9536841298029798E-4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30.256634268675175</v>
      </c>
      <c r="G890" s="1">
        <f>[1]Services!C$12</f>
        <v>26.759757812416254</v>
      </c>
      <c r="H890" s="1">
        <f>[1]Services!D$12</f>
        <v>25.588408254849934</v>
      </c>
      <c r="I890" s="1">
        <f>[1]Services!E$12</f>
        <v>18.875119338079458</v>
      </c>
      <c r="J890" s="1">
        <f>[1]Services!F$12</f>
        <v>15.060110922959836</v>
      </c>
      <c r="K890" s="1">
        <f>[1]Services!G$12</f>
        <v>9.4570834785189586</v>
      </c>
      <c r="L890" s="1">
        <f>[1]Services!H$12</f>
        <v>4.0642093948578033</v>
      </c>
      <c r="M890" s="1">
        <f>[1]Services!I$12</f>
        <v>0</v>
      </c>
      <c r="N890" s="1">
        <f>[1]Services!J$12</f>
        <v>1.0679307411868419E-4</v>
      </c>
      <c r="O890" s="1">
        <f>[1]Services!K$12</f>
        <v>1.2388104889276831E-4</v>
      </c>
      <c r="P890" s="1">
        <f>[1]Services!L$12</f>
        <v>1.0722996339721967E-4</v>
      </c>
      <c r="Q890" s="1">
        <f>[1]Services!M$12</f>
        <v>1.9536841298029798E-4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30.256634268675175</v>
      </c>
      <c r="G891" s="1">
        <f t="shared" ref="G891:K891" si="1082">G890</f>
        <v>26.759757812416254</v>
      </c>
      <c r="H891" s="1">
        <f t="shared" si="1082"/>
        <v>25.588408254849934</v>
      </c>
      <c r="I891" s="1">
        <f t="shared" si="1082"/>
        <v>18.875119338079458</v>
      </c>
      <c r="J891" s="1">
        <f t="shared" si="1082"/>
        <v>15.060110922959836</v>
      </c>
      <c r="K891" s="1">
        <f t="shared" si="1082"/>
        <v>9.4570834785189586</v>
      </c>
      <c r="L891" s="1">
        <f t="shared" ref="L891:O891" si="1083">L890</f>
        <v>4.0642093948578033</v>
      </c>
      <c r="M891" s="1">
        <f t="shared" si="1083"/>
        <v>0</v>
      </c>
      <c r="N891" s="1">
        <f t="shared" si="1083"/>
        <v>1.0679307411868419E-4</v>
      </c>
      <c r="O891" s="1">
        <f t="shared" si="1083"/>
        <v>1.2388104889276831E-4</v>
      </c>
      <c r="P891" s="1">
        <f>P890</f>
        <v>1.0722996339721967E-4</v>
      </c>
      <c r="Q891" s="1">
        <f>Q890</f>
        <v>1.9536841298029798E-4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2.1037306757841417E-5</v>
      </c>
      <c r="I892">
        <f t="shared" si="1084"/>
        <v>1.6686152263520177E-4</v>
      </c>
      <c r="J892">
        <f t="shared" si="1084"/>
        <v>2.6044238910521501E-4</v>
      </c>
      <c r="K892">
        <f t="shared" si="1084"/>
        <v>8.2721817632818665E-5</v>
      </c>
      <c r="L892">
        <f t="shared" si="1084"/>
        <v>1.7761737283965594E-4</v>
      </c>
      <c r="M892">
        <f t="shared" si="1084"/>
        <v>1.3833911416852618</v>
      </c>
      <c r="N892">
        <f t="shared" si="1084"/>
        <v>0.92643185407741102</v>
      </c>
      <c r="O892">
        <f t="shared" si="1084"/>
        <v>0.9323990982549285</v>
      </c>
      <c r="P892">
        <f>P893</f>
        <v>0.9326831717419436</v>
      </c>
      <c r="Q892">
        <f>Q893</f>
        <v>0.93293648388181016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2.1037306757841417E-5</v>
      </c>
      <c r="I893">
        <f>[1]Services!E$13</f>
        <v>1.6686152263520177E-4</v>
      </c>
      <c r="J893">
        <f>[1]Services!F$13</f>
        <v>2.6044238910521501E-4</v>
      </c>
      <c r="K893">
        <f>[1]Services!G$13</f>
        <v>8.2721817632818665E-5</v>
      </c>
      <c r="L893">
        <f>[1]Services!H$13</f>
        <v>1.7761737283965594E-4</v>
      </c>
      <c r="M893">
        <f>[1]Services!I$13</f>
        <v>1.3833911416852618</v>
      </c>
      <c r="N893">
        <f>[1]Services!J$13</f>
        <v>0.92643185407741102</v>
      </c>
      <c r="O893">
        <f>[1]Services!K$13</f>
        <v>0.9323990982549285</v>
      </c>
      <c r="P893">
        <f>[1]Services!L$13</f>
        <v>0.9326831717419436</v>
      </c>
      <c r="Q893">
        <f>[1]Services!M$13</f>
        <v>0.93293648388181016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26.950964601152723</v>
      </c>
      <c r="G894" s="1">
        <f t="shared" ref="G894:K894" si="1085">SUM(G895:G897)</f>
        <v>28.287004090921094</v>
      </c>
      <c r="H894" s="1">
        <f t="shared" si="1085"/>
        <v>27.518674047991535</v>
      </c>
      <c r="I894" s="1">
        <f t="shared" si="1085"/>
        <v>25.779877961018951</v>
      </c>
      <c r="J894" s="1">
        <f t="shared" si="1085"/>
        <v>26.293216253026149</v>
      </c>
      <c r="K894" s="1">
        <f t="shared" si="1085"/>
        <v>27.148598001164878</v>
      </c>
      <c r="L894" s="1">
        <f t="shared" ref="L894:O894" si="1086">SUM(L895:L897)</f>
        <v>29.296610411527574</v>
      </c>
      <c r="M894" s="1">
        <f t="shared" si="1086"/>
        <v>15.862060486594036</v>
      </c>
      <c r="N894" s="1">
        <f t="shared" si="1086"/>
        <v>18.154549199613669</v>
      </c>
      <c r="O894" s="1">
        <f t="shared" si="1086"/>
        <v>18.523767313019938</v>
      </c>
      <c r="P894" s="1">
        <f>SUM(P895:P897)</f>
        <v>21.224435008302393</v>
      </c>
      <c r="Q894" s="1">
        <f>SUM(Q895:Q897)</f>
        <v>21.698635018610709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25.548687255439244</v>
      </c>
      <c r="G895" s="1">
        <f>SUM([1]Services!C$14:C$15)</f>
        <v>26.749780755544947</v>
      </c>
      <c r="H895" s="1">
        <f>SUM([1]Services!D$14:D$15)</f>
        <v>25.962080094910892</v>
      </c>
      <c r="I895" s="1">
        <f>SUM([1]Services!E$14:E$15)</f>
        <v>24.292518828342043</v>
      </c>
      <c r="J895" s="1">
        <f>SUM([1]Services!F$14:F$15)</f>
        <v>24.463684664465141</v>
      </c>
      <c r="K895" s="1">
        <f>SUM([1]Services!G$14:G$15)</f>
        <v>25.101538571554283</v>
      </c>
      <c r="L895" s="1">
        <f>SUM([1]Services!H$14:H$15)</f>
        <v>23.413563094825342</v>
      </c>
      <c r="M895" s="1">
        <f>SUM([1]Services!I$14:I$15)</f>
        <v>8.0284237341331064</v>
      </c>
      <c r="N895" s="1">
        <f>SUM([1]Services!J$14:J$15)</f>
        <v>5.7610723360754905</v>
      </c>
      <c r="O895" s="1">
        <f>SUM([1]Services!K$14:K$15)</f>
        <v>3.915363039452131</v>
      </c>
      <c r="P895" s="1">
        <f>SUM([1]Services!L$14:L$15)</f>
        <v>3.260171326816236</v>
      </c>
      <c r="Q895" s="1">
        <f>SUM([1]Services!M$14:M$15)</f>
        <v>2.4821469405639847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3.7141304362446701E-4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3.7441558281403365E-4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0.19179745627481432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0.18645053967427117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0.22486331213127689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2.0052006504442773E-2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0.47081104428761072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0.95640957261930926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1.4795340343221168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2.0430857204725723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1.4022773457134781</v>
      </c>
      <c r="G897" s="1">
        <f>[1]Services!C$16</f>
        <v>1.5372233353761455</v>
      </c>
      <c r="H897" s="1">
        <f>[1]Services!D$16</f>
        <v>1.5562225400370193</v>
      </c>
      <c r="I897" s="1">
        <f>[1]Services!E$16</f>
        <v>1.4869847170940935</v>
      </c>
      <c r="J897" s="1">
        <f>[1]Services!F$16</f>
        <v>1.637734132286196</v>
      </c>
      <c r="K897" s="1">
        <f>[1]Services!G$16</f>
        <v>1.8606088899363227</v>
      </c>
      <c r="L897" s="1">
        <f>[1]Services!H$16</f>
        <v>5.6581840045709537</v>
      </c>
      <c r="M897" s="1">
        <f>[1]Services!I$16</f>
        <v>7.8135847459564873</v>
      </c>
      <c r="N897" s="1">
        <f>[1]Services!J$16</f>
        <v>11.922665819250568</v>
      </c>
      <c r="O897" s="1">
        <f>[1]Services!K$16</f>
        <v>13.651994700948499</v>
      </c>
      <c r="P897" s="1">
        <f>[1]Services!L$16</f>
        <v>16.484729647164041</v>
      </c>
      <c r="Q897" s="1">
        <f>[1]Services!M$16</f>
        <v>17.173402357574151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25.260423512904246</v>
      </c>
      <c r="G898" s="1">
        <f>[1]Services!C$14</f>
        <v>23.369400203030619</v>
      </c>
      <c r="H898" s="1">
        <f>[1]Services!D$14</f>
        <v>25.951391356307489</v>
      </c>
      <c r="I898" s="1">
        <f>[1]Services!E$14</f>
        <v>24.292447139138609</v>
      </c>
      <c r="J898" s="1">
        <f>[1]Services!F$14</f>
        <v>24.463599217059219</v>
      </c>
      <c r="K898" s="1">
        <f>[1]Services!G$14</f>
        <v>25.091773253821103</v>
      </c>
      <c r="L898" s="1">
        <f>[1]Services!H$14</f>
        <v>23.402896950782651</v>
      </c>
      <c r="M898" s="1">
        <f>[1]Services!I$14</f>
        <v>6.1898593177628554</v>
      </c>
      <c r="N898" s="1">
        <f>[1]Services!J$14</f>
        <v>3.8464950467667318</v>
      </c>
      <c r="O898" s="1">
        <f>[1]Services!K$14</f>
        <v>1.9840952696818581</v>
      </c>
      <c r="P898" s="1">
        <f>[1]Services!L$14</f>
        <v>1.274648261582807</v>
      </c>
      <c r="Q898" s="1">
        <f>[1]Services!M$14</f>
        <v>0.47059197291893201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25.260423512904246</v>
      </c>
      <c r="G899" s="1">
        <f>[1]Services!C$14*IFERROR(G895/SUM(G895:G896),0)</f>
        <v>23.369400203030619</v>
      </c>
      <c r="H899" s="1">
        <f>[1]Services!D$14*IFERROR(H895/SUM(H895:H896),0)</f>
        <v>25.951020101487931</v>
      </c>
      <c r="I899" s="1">
        <f>[1]Services!E$14*IFERROR(I895/SUM(I895:I896),0)</f>
        <v>24.292072730431407</v>
      </c>
      <c r="J899" s="1">
        <f>[1]Services!F$14*IFERROR(J895/SUM(J895:J896),0)</f>
        <v>24.273294437043923</v>
      </c>
      <c r="K899" s="1">
        <f>[1]Services!G$14*IFERROR(K895/SUM(K895:K896),0)</f>
        <v>24.906769430702479</v>
      </c>
      <c r="L899" s="1">
        <f>[1]Services!H$14*IFERROR(L895/SUM(L895:L896),0)</f>
        <v>23.180274140312019</v>
      </c>
      <c r="M899" s="1">
        <f>[1]Services!I$14*IFERROR(M895/SUM(M895:M896),0)</f>
        <v>6.1744378760761176</v>
      </c>
      <c r="N899" s="1">
        <f>[1]Services!J$14*IFERROR(N895/SUM(N895:N896),0)</f>
        <v>3.5558971264780102</v>
      </c>
      <c r="O899" s="1">
        <f>[1]Services!K$14*IFERROR(O895/SUM(O895:O896),0)</f>
        <v>1.5945845391911813</v>
      </c>
      <c r="P899" s="1">
        <f>[1]Services!L$14*IFERROR(P895/SUM(P895:P896),0)</f>
        <v>0.87675739261361363</v>
      </c>
      <c r="Q899" s="1">
        <f>[1]Services!M$14*IFERROR(Q895/SUM(Q895:Q896),0)</f>
        <v>0.25812560664386586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3.7125481955868622E-4</v>
      </c>
      <c r="I900" s="1">
        <f t="shared" si="1090"/>
        <v>3.7440870720217845E-4</v>
      </c>
      <c r="J900" s="1">
        <f t="shared" si="1090"/>
        <v>0.19030478001529616</v>
      </c>
      <c r="K900" s="1">
        <f t="shared" si="1090"/>
        <v>0.18500382311862396</v>
      </c>
      <c r="L900" s="1">
        <f t="shared" ref="L900:O900" si="1091">L898-L899</f>
        <v>0.22262281047063226</v>
      </c>
      <c r="M900" s="1">
        <f t="shared" si="1091"/>
        <v>1.5421441686737758E-2</v>
      </c>
      <c r="N900" s="1">
        <f t="shared" si="1091"/>
        <v>0.29059792028872167</v>
      </c>
      <c r="O900" s="1">
        <f t="shared" si="1091"/>
        <v>0.38951073049067686</v>
      </c>
      <c r="P900" s="1">
        <f>P898-P899</f>
        <v>0.39789086896919335</v>
      </c>
      <c r="Q900" s="1">
        <f>Q898-Q899</f>
        <v>0.21246636627506615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1.6905410882484746</v>
      </c>
      <c r="G901" s="1">
        <f>[1]Services!C$15+G904</f>
        <v>4.9176038878904738</v>
      </c>
      <c r="H901" s="1">
        <f>[1]Services!D$15+H904</f>
        <v>1.5669112786404209</v>
      </c>
      <c r="I901" s="1">
        <f>[1]Services!E$15+I904</f>
        <v>1.4870564062975264</v>
      </c>
      <c r="J901" s="1">
        <f>[1]Services!F$15+J904</f>
        <v>1.6378195796921169</v>
      </c>
      <c r="K901" s="1">
        <f>[1]Services!G$15+K904</f>
        <v>1.8703742076695042</v>
      </c>
      <c r="L901" s="1">
        <f>[1]Services!H$15+L904</f>
        <v>5.6688501486136458</v>
      </c>
      <c r="M901" s="1">
        <f>[1]Services!I$15+M904</f>
        <v>9.6521491623267384</v>
      </c>
      <c r="N901" s="1">
        <f>[1]Services!J$15+N904</f>
        <v>13.837243108559328</v>
      </c>
      <c r="O901" s="1">
        <f>[1]Services!K$15+O904</f>
        <v>15.583262470718772</v>
      </c>
      <c r="P901" s="1">
        <f>[1]Services!L$15+P904</f>
        <v>18.470252712397471</v>
      </c>
      <c r="Q901" s="1">
        <f>[1]Services!M$15+Q904</f>
        <v>19.184957325219205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0.28826374253499648</v>
      </c>
      <c r="G902" s="1">
        <f>[1]Services!C$15*G895/SUM(G895:G896)</f>
        <v>3.3803805525143287</v>
      </c>
      <c r="H902" s="1">
        <f>[1]Services!D$15*H895/SUM(H895:H896)</f>
        <v>1.0688585692689876E-2</v>
      </c>
      <c r="I902" s="1">
        <f>[1]Services!E$15*I895/SUM(I895:I896)</f>
        <v>7.1688098519139077E-5</v>
      </c>
      <c r="J902" s="1">
        <f>[1]Services!F$15*J895/SUM(J895:J896)</f>
        <v>8.4782702021675413E-5</v>
      </c>
      <c r="K902" s="1">
        <f>[1]Services!G$15*K895/SUM(K895:K896)</f>
        <v>9.6933171975346257E-3</v>
      </c>
      <c r="L902" s="1">
        <f>[1]Services!H$15*L895/SUM(L895:L896)</f>
        <v>1.0564681092671037E-2</v>
      </c>
      <c r="M902" s="1">
        <f>[1]Services!I$15*M895/SUM(M895:M896)</f>
        <v>1.8339838092063687</v>
      </c>
      <c r="N902" s="1">
        <f>[1]Services!J$15*N895/SUM(N895:N896)</f>
        <v>1.769933354573209</v>
      </c>
      <c r="O902" s="1">
        <f>[1]Services!K$15*O895/SUM(O895:O896)</f>
        <v>1.552127951601693</v>
      </c>
      <c r="P902" s="1">
        <f>[1]Services!L$15*P895/SUM(P895:P896)</f>
        <v>1.3657273760265192</v>
      </c>
      <c r="Q902" s="1">
        <f>[1]Services!M$15*Q895/SUM(Q895:Q896)</f>
        <v>1.103363160022087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1.5291071168604311E-7</v>
      </c>
      <c r="I903" s="1">
        <f>[1]Services!E$15*I896/SUM(I895:I896)</f>
        <v>1.1049138781178096E-9</v>
      </c>
      <c r="J903" s="1">
        <f>[1]Services!F$15*J896/SUM(J895:J896)</f>
        <v>6.6470389914251385E-7</v>
      </c>
      <c r="K903" s="1">
        <f>[1]Services!G$15*K896/SUM(K895:K896)</f>
        <v>7.2000535646939661E-5</v>
      </c>
      <c r="L903" s="1">
        <f>[1]Services!H$15*L896/SUM(L895:L896)</f>
        <v>1.0146295002120898E-4</v>
      </c>
      <c r="M903" s="1">
        <f>[1]Services!I$15*M896/SUM(M895:M896)</f>
        <v>4.5806071638818079E-3</v>
      </c>
      <c r="N903" s="1">
        <f>[1]Services!J$15*N896/SUM(N895:N896)</f>
        <v>0.14464393473555012</v>
      </c>
      <c r="O903" s="1">
        <f>[1]Services!K$15*O896/SUM(O895:O896)</f>
        <v>0.37913981816857983</v>
      </c>
      <c r="P903" s="1">
        <f>[1]Services!L$15*P896/SUM(P895:P896)</f>
        <v>0.61979568920690986</v>
      </c>
      <c r="Q903" s="1">
        <f>[1]Services!M$15*Q896/SUM(Q895:Q896)</f>
        <v>0.90819180762296581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1.4022773457134781</v>
      </c>
      <c r="G904" s="1">
        <f>[1]Services!C$16</f>
        <v>1.5372233353761455</v>
      </c>
      <c r="H904" s="1">
        <f>[1]Services!D$16</f>
        <v>1.5562225400370193</v>
      </c>
      <c r="I904" s="1">
        <f>[1]Services!E$16</f>
        <v>1.4869847170940935</v>
      </c>
      <c r="J904" s="1">
        <f>[1]Services!F$16</f>
        <v>1.637734132286196</v>
      </c>
      <c r="K904" s="1">
        <f>[1]Services!G$16</f>
        <v>1.8606088899363227</v>
      </c>
      <c r="L904" s="1">
        <f>[1]Services!H$16</f>
        <v>5.6581840045709537</v>
      </c>
      <c r="M904" s="1">
        <f>[1]Services!I$16</f>
        <v>7.8135847459564873</v>
      </c>
      <c r="N904" s="1">
        <f>[1]Services!J$16</f>
        <v>11.922665819250568</v>
      </c>
      <c r="O904" s="1">
        <f>[1]Services!K$16</f>
        <v>13.651994700948499</v>
      </c>
      <c r="P904" s="1">
        <f>[1]Services!L$16</f>
        <v>16.484729647164041</v>
      </c>
      <c r="Q904" s="1">
        <f>[1]Services!M$16</f>
        <v>17.173402357574151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7.7268849455742421</v>
      </c>
      <c r="G905" s="1">
        <f>[1]Services!C$17</f>
        <v>8.3696924213542836</v>
      </c>
      <c r="H905" s="1">
        <f>[1]Services!D$17</f>
        <v>8.3698092317645845</v>
      </c>
      <c r="I905" s="1">
        <f>[1]Services!E$17</f>
        <v>9.0170286233776231</v>
      </c>
      <c r="J905" s="1">
        <f>[1]Services!F$17</f>
        <v>8.8099040005122937</v>
      </c>
      <c r="K905" s="1">
        <f>[1]Services!G$17</f>
        <v>8.4336883477642655</v>
      </c>
      <c r="L905" s="1">
        <f>[1]Services!H$17</f>
        <v>10.639949773973235</v>
      </c>
      <c r="M905" s="1">
        <f>[1]Services!I$17</f>
        <v>10.523601805762452</v>
      </c>
      <c r="N905" s="1">
        <f>[1]Services!J$17</f>
        <v>11.106018519760349</v>
      </c>
      <c r="O905" s="1">
        <f>[1]Services!K$17</f>
        <v>11.038475531089688</v>
      </c>
      <c r="P905" s="1">
        <f>[1]Services!L$17</f>
        <v>11.133395678832835</v>
      </c>
      <c r="Q905" s="1">
        <f>[1]Services!M$17</f>
        <v>10.916150650412963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2.1168838906508363</v>
      </c>
      <c r="G906" s="1">
        <f>[1]Services!C$51/0.99</f>
        <v>2.292989496551801</v>
      </c>
      <c r="H906" s="1">
        <f>[1]Services!D$51/0.99</f>
        <v>2.2931062546862977</v>
      </c>
      <c r="I906" s="1">
        <f>[1]Services!E$51/0.99</f>
        <v>2.9403257240784852</v>
      </c>
      <c r="J906" s="1">
        <f>[1]Services!F$51/0.99</f>
        <v>2.733201350944328</v>
      </c>
      <c r="K906" s="1">
        <f>[1]Services!G$51/0.99</f>
        <v>2.3569849862693539</v>
      </c>
      <c r="L906" s="1">
        <f>[1]Services!H$51/0.99</f>
        <v>1.6187059707130405</v>
      </c>
      <c r="M906" s="1">
        <f>[1]Services!I$51/0.99</f>
        <v>1.5023576128739493</v>
      </c>
      <c r="N906" s="1">
        <f>[1]Services!J$51/0.99</f>
        <v>2.0847745289471482</v>
      </c>
      <c r="O906" s="1">
        <f>[1]Services!K$51/0.99</f>
        <v>2.0172305079008894</v>
      </c>
      <c r="P906" s="1">
        <f>[1]Services!L$51/0.99</f>
        <v>2.1121501766905459</v>
      </c>
      <c r="Q906" s="1">
        <f>[1]Services!M$51/0.99</f>
        <v>1.8949028280187694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1.4243070133430757</v>
      </c>
      <c r="G907" s="1">
        <f t="shared" ref="G907:K907" si="1093">IF(G906-SUM(G908:G911)&lt;0,0,G906-SUM(G908:G911))</f>
        <v>1.5542386481650214</v>
      </c>
      <c r="H907" s="1">
        <f t="shared" si="1093"/>
        <v>1.4238404049137936</v>
      </c>
      <c r="I907" s="1">
        <f t="shared" si="1093"/>
        <v>1.2434287075925754</v>
      </c>
      <c r="J907" s="1">
        <f t="shared" si="1093"/>
        <v>1.0336087758926664</v>
      </c>
      <c r="K907" s="1">
        <f t="shared" si="1093"/>
        <v>1.300356687684604</v>
      </c>
      <c r="L907" s="1">
        <f t="shared" ref="L907:O907" si="1094">IF(L906-SUM(L908:L911)&lt;0,0,L906-SUM(L908:L911))</f>
        <v>1.6076023225035641</v>
      </c>
      <c r="M907" s="1">
        <f t="shared" si="1094"/>
        <v>1.4937405827883832</v>
      </c>
      <c r="N907" s="1">
        <f t="shared" si="1094"/>
        <v>2.0786074418079004</v>
      </c>
      <c r="O907" s="1">
        <f t="shared" si="1094"/>
        <v>2.0125818229316925</v>
      </c>
      <c r="P907" s="1">
        <f>IF(P906-SUM(P908:P911)&lt;0,0,P906-SUM(P908:P911))</f>
        <v>2.1082412569749143</v>
      </c>
      <c r="Q907" s="1">
        <f>IF(Q906-SUM(Q908:Q911)&lt;0,0,Q906-SUM(Q908:Q911))</f>
        <v>1.8864976966399396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0.69257687730776052</v>
      </c>
      <c r="G908" s="1">
        <f t="shared" si="1095"/>
        <v>0.73875084838677951</v>
      </c>
      <c r="H908" s="1">
        <f t="shared" si="1095"/>
        <v>0.8692658497725041</v>
      </c>
      <c r="I908" s="1">
        <f t="shared" si="1095"/>
        <v>1.6960588285751614</v>
      </c>
      <c r="J908" s="1">
        <f t="shared" si="1095"/>
        <v>1.6979430500513504</v>
      </c>
      <c r="K908" s="1">
        <f t="shared" si="1095"/>
        <v>1.0498270394798344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6.718587404447693E-4</v>
      </c>
      <c r="O908" s="1">
        <f t="shared" si="1096"/>
        <v>6.8009614564627774E-4</v>
      </c>
      <c r="P908" s="1">
        <f>P249*P906/SUM(P248:P250)</f>
        <v>4.1016657438642341E-4</v>
      </c>
      <c r="Q908" s="1">
        <f>Q249*Q906/SUM(Q248:Q250)</f>
        <v>6.8211434770047079E-4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5.9269570148877401E-5</v>
      </c>
      <c r="O909" s="1">
        <f t="shared" si="1098"/>
        <v>9.3942134339250095E-5</v>
      </c>
      <c r="P909" s="1">
        <f>P250*P906/SUM(P248:P250)</f>
        <v>6.5756428509196237E-5</v>
      </c>
      <c r="Q909" s="1">
        <f>Q250*Q906/SUM(Q248:Q250)</f>
        <v>1.2237201380183791E-4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4.6054469721502829E-4</v>
      </c>
      <c r="J910" s="1">
        <f t="shared" si="1099"/>
        <v>3.5447701553526748E-4</v>
      </c>
      <c r="K910" s="1">
        <f t="shared" si="1099"/>
        <v>3.9489947511197479E-3</v>
      </c>
      <c r="L910" s="1">
        <f t="shared" ref="L910:O910" si="1100">L287*L906/SUM(L248:L250)</f>
        <v>5.9829467642248998E-3</v>
      </c>
      <c r="M910" s="1">
        <f t="shared" si="1100"/>
        <v>5.5057545029776308E-3</v>
      </c>
      <c r="N910" s="1">
        <f t="shared" si="1100"/>
        <v>2.6104993524735769E-3</v>
      </c>
      <c r="O910" s="1">
        <f t="shared" si="1100"/>
        <v>6.6397182239802041E-4</v>
      </c>
      <c r="P910" s="1">
        <f>P287*P906/SUM(P248:P250)</f>
        <v>5.3620410324875935E-4</v>
      </c>
      <c r="Q910" s="1">
        <f>Q287*Q906/SUM(Q248:Q250)</f>
        <v>8.1144239310545227E-4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3.776432135332868E-4</v>
      </c>
      <c r="J911" s="1">
        <f t="shared" si="1101"/>
        <v>1.2950479847760872E-3</v>
      </c>
      <c r="K911" s="1">
        <f t="shared" si="1101"/>
        <v>2.8522643537957685E-3</v>
      </c>
      <c r="L911" s="1">
        <f t="shared" ref="L911:O911" si="1102">L290</f>
        <v>5.1207014452514322E-3</v>
      </c>
      <c r="M911" s="1">
        <f t="shared" si="1102"/>
        <v>3.1112755825886116E-3</v>
      </c>
      <c r="N911" s="1">
        <f t="shared" si="1102"/>
        <v>2.8254594761806724E-3</v>
      </c>
      <c r="O911" s="1">
        <f t="shared" si="1102"/>
        <v>3.210674866813301E-3</v>
      </c>
      <c r="P911" s="1">
        <f>P290</f>
        <v>2.8967926094873855E-3</v>
      </c>
      <c r="Q911" s="1">
        <f>Q290</f>
        <v>6.7892026242221013E-3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5.6100010549234058</v>
      </c>
      <c r="G912" s="1">
        <f t="shared" ref="G912:K912" si="1103">G905-G906</f>
        <v>6.0767029248024826</v>
      </c>
      <c r="H912" s="1">
        <f t="shared" si="1103"/>
        <v>6.0767029770782868</v>
      </c>
      <c r="I912" s="1">
        <f t="shared" si="1103"/>
        <v>6.0767028992991374</v>
      </c>
      <c r="J912" s="1">
        <f t="shared" si="1103"/>
        <v>6.0767026495679657</v>
      </c>
      <c r="K912" s="1">
        <f t="shared" si="1103"/>
        <v>6.0767033614949115</v>
      </c>
      <c r="L912" s="1">
        <f t="shared" ref="L912:O912" si="1104">L905-L906</f>
        <v>9.0212438032601945</v>
      </c>
      <c r="M912" s="1">
        <f t="shared" si="1104"/>
        <v>9.0212441928885028</v>
      </c>
      <c r="N912" s="1">
        <f t="shared" si="1104"/>
        <v>9.0212439908132005</v>
      </c>
      <c r="O912" s="1">
        <f t="shared" si="1104"/>
        <v>9.0212450231887988</v>
      </c>
      <c r="P912" s="1">
        <f>P905-P906</f>
        <v>9.021245502142289</v>
      </c>
      <c r="Q912" s="1">
        <f>Q905-Q906</f>
        <v>9.0212478223941925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8.5743680674701714</v>
      </c>
      <c r="G913" s="1">
        <f t="shared" ref="G913:O913" si="1105">G914</f>
        <v>9.650091026935657</v>
      </c>
      <c r="H913" s="1">
        <f t="shared" si="1105"/>
        <v>9.5646719460893959</v>
      </c>
      <c r="I913" s="1">
        <f t="shared" si="1105"/>
        <v>7.450556937710509</v>
      </c>
      <c r="J913" s="1">
        <f t="shared" si="1105"/>
        <v>7.1486708581573115</v>
      </c>
      <c r="K913" s="1">
        <f t="shared" si="1105"/>
        <v>7.5900709538235622</v>
      </c>
      <c r="L913" s="1">
        <f t="shared" si="1105"/>
        <v>4.8270589783369635</v>
      </c>
      <c r="M913" s="1">
        <f t="shared" si="1105"/>
        <v>3.9997285412398838</v>
      </c>
      <c r="N913" s="1">
        <f t="shared" si="1105"/>
        <v>0.56754685703454644</v>
      </c>
      <c r="O913" s="1">
        <f t="shared" si="1105"/>
        <v>0.57122893808051745</v>
      </c>
      <c r="P913" s="1">
        <f>P914</f>
        <v>0.57138538545062212</v>
      </c>
      <c r="Q913" s="1">
        <f>Q914</f>
        <v>0.57160904816062219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8.5743680674701714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9.650091026935657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9.5646719460893959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7.450556937710509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7.1486708581573115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7.5900709538235622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4.8270589783369635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3.9997285412398838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0.56754685703454644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0.57122893808051745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0.57138538545062212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0.57160904816062219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2.0856339593770303</v>
      </c>
      <c r="G915" s="1">
        <f t="shared" ref="G915:O915" si="1106">G916</f>
        <v>2.4000912170886473</v>
      </c>
      <c r="H915" s="1">
        <f t="shared" si="1106"/>
        <v>2.3592250297710899</v>
      </c>
      <c r="I915" s="1">
        <f t="shared" si="1106"/>
        <v>2.3266065043868873</v>
      </c>
      <c r="J915" s="1">
        <f t="shared" si="1106"/>
        <v>2.4745439870547523</v>
      </c>
      <c r="K915" s="1">
        <f t="shared" si="1106"/>
        <v>2.6628903396591248</v>
      </c>
      <c r="L915" s="1">
        <f t="shared" si="1106"/>
        <v>2.7493482831609128</v>
      </c>
      <c r="M915" s="1">
        <f t="shared" si="1106"/>
        <v>3.6631545729684536</v>
      </c>
      <c r="N915" s="1">
        <f t="shared" si="1106"/>
        <v>2.6290592210072607</v>
      </c>
      <c r="O915" s="1">
        <f t="shared" si="1106"/>
        <v>2.6461056434166914</v>
      </c>
      <c r="P915" s="1">
        <f>P916</f>
        <v>2.6468717935026014</v>
      </c>
      <c r="Q915" s="1">
        <f>Q916</f>
        <v>2.647829625678896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2.0856339593770303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2.4000912170886473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2.3592250297710899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2.3266065043868873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2.4745439870547523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2.6628903396591248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2.7493482831609128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3.6631545729684536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2.6290592210072607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2.6461056434166914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2.6468717935026014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2.647829625678896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0.62699352435626998</v>
      </c>
      <c r="G917" s="1">
        <f t="shared" ref="G917:O917" si="1107">G918</f>
        <v>0.68733233533413918</v>
      </c>
      <c r="H917" s="1">
        <f t="shared" si="1107"/>
        <v>0.68724568738744629</v>
      </c>
      <c r="I917" s="1">
        <f t="shared" si="1107"/>
        <v>0.68855592679833799</v>
      </c>
      <c r="J917" s="1">
        <f t="shared" si="1107"/>
        <v>2.098208616757907</v>
      </c>
      <c r="K917" s="1">
        <f t="shared" si="1107"/>
        <v>3.7290266431894117</v>
      </c>
      <c r="L917" s="1">
        <f t="shared" si="1107"/>
        <v>3.5950262248602329</v>
      </c>
      <c r="M917" s="1">
        <f t="shared" si="1107"/>
        <v>3.693173106325033</v>
      </c>
      <c r="N917" s="1">
        <f t="shared" si="1107"/>
        <v>3.7894274391335387</v>
      </c>
      <c r="O917" s="1">
        <f t="shared" si="1107"/>
        <v>3.7892036846633377</v>
      </c>
      <c r="P917" s="1">
        <f>P918</f>
        <v>3.7890324051687259</v>
      </c>
      <c r="Q917" s="1">
        <f>Q918</f>
        <v>3.7537127088675972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0.62699352435626998</v>
      </c>
      <c r="G918" s="1">
        <f>[1]Services!C$19</f>
        <v>0.68733233533413918</v>
      </c>
      <c r="H918" s="1">
        <f>[1]Services!D$19</f>
        <v>0.68724568738744629</v>
      </c>
      <c r="I918" s="1">
        <f>[1]Services!E$19</f>
        <v>0.68855592679833799</v>
      </c>
      <c r="J918" s="1">
        <f>[1]Services!F$19</f>
        <v>2.098208616757907</v>
      </c>
      <c r="K918" s="1">
        <f>[1]Services!G$19</f>
        <v>3.7290266431894117</v>
      </c>
      <c r="L918" s="1">
        <f>[1]Services!H$19</f>
        <v>3.5950262248602329</v>
      </c>
      <c r="M918" s="1">
        <f>[1]Services!I$19</f>
        <v>3.693173106325033</v>
      </c>
      <c r="N918" s="1">
        <f>[1]Services!J$19</f>
        <v>3.7894274391335387</v>
      </c>
      <c r="O918" s="1">
        <f>[1]Services!K$19</f>
        <v>3.7892036846633377</v>
      </c>
      <c r="P918" s="1">
        <f>[1]Services!L$19</f>
        <v>3.7890324051687259</v>
      </c>
      <c r="Q918" s="1">
        <f>[1]Services!M$19</f>
        <v>3.7537127088675972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7.7681778040924305E-4</v>
      </c>
      <c r="J919" s="1">
        <f>[1]Services!F$20</f>
        <v>2.3764979983598501E-3</v>
      </c>
      <c r="K919" s="1">
        <f>[1]Services!G$20</f>
        <v>0.93130794959179586</v>
      </c>
      <c r="L919" s="1">
        <f>[1]Services!H$20</f>
        <v>1.0991177572195046</v>
      </c>
      <c r="M919" s="1">
        <f>[1]Services!I$20</f>
        <v>1.9794443377827584</v>
      </c>
      <c r="N919" s="1">
        <f>[1]Services!J$20</f>
        <v>1.9433764214833849</v>
      </c>
      <c r="O919" s="1">
        <f>[1]Services!K$20</f>
        <v>1.9376742966422185</v>
      </c>
      <c r="P919" s="1">
        <f>[1]Services!L$20</f>
        <v>0.26181155325429101</v>
      </c>
      <c r="Q919" s="1">
        <f>[1]Services!M$20</f>
        <v>0.14920599032420867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7.7681778040924305E-4</v>
      </c>
      <c r="J921" s="1">
        <f t="shared" si="1110"/>
        <v>2.3764979983598501E-3</v>
      </c>
      <c r="K921" s="1">
        <f t="shared" si="1110"/>
        <v>0.93130794959179586</v>
      </c>
      <c r="L921" s="1">
        <f t="shared" si="1110"/>
        <v>1.0991177572195046</v>
      </c>
      <c r="M921" s="1">
        <f t="shared" si="1110"/>
        <v>1.9794443377827584</v>
      </c>
      <c r="N921" s="1">
        <f t="shared" si="1110"/>
        <v>1.9433764214833849</v>
      </c>
      <c r="O921" s="1">
        <f t="shared" si="1110"/>
        <v>1.9376742966422185</v>
      </c>
      <c r="P921" s="1">
        <f>P922</f>
        <v>0.26181155325429101</v>
      </c>
      <c r="Q921" s="1">
        <f>Q922</f>
        <v>0.14920599032420867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7.7681778040924305E-4</v>
      </c>
      <c r="J922" s="1">
        <f>[1]Services!F$20</f>
        <v>2.3764979983598501E-3</v>
      </c>
      <c r="K922" s="1">
        <f>[1]Services!G$20</f>
        <v>0.93130794959179586</v>
      </c>
      <c r="L922" s="1">
        <f>[1]Services!H$20</f>
        <v>1.0991177572195046</v>
      </c>
      <c r="M922" s="1">
        <f>[1]Services!I$20</f>
        <v>1.9794443377827584</v>
      </c>
      <c r="N922" s="1">
        <f>[1]Services!J$20</f>
        <v>1.9433764214833849</v>
      </c>
      <c r="O922" s="1">
        <f>[1]Services!K$20</f>
        <v>1.9376742966422185</v>
      </c>
      <c r="P922" s="1">
        <f>[1]Services!L$20</f>
        <v>0.26181155325429101</v>
      </c>
      <c r="Q922" s="1">
        <f>[1]Services!M$20</f>
        <v>0.14920599032420867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2.9295796499810951</v>
      </c>
      <c r="G923" s="1">
        <f t="shared" ref="G923:O923" si="1111">G924</f>
        <v>3.1924487250745761</v>
      </c>
      <c r="H923" s="1">
        <f t="shared" si="1111"/>
        <v>3.3648591467185791</v>
      </c>
      <c r="I923" s="1">
        <f t="shared" si="1111"/>
        <v>3.6712827253562286</v>
      </c>
      <c r="J923" s="1">
        <f t="shared" si="1111"/>
        <v>3.7149894881252128</v>
      </c>
      <c r="K923" s="1">
        <f t="shared" si="1111"/>
        <v>4.0690786746717809</v>
      </c>
      <c r="L923" s="1">
        <f t="shared" si="1111"/>
        <v>4.3814417932278067</v>
      </c>
      <c r="M923" s="1">
        <f t="shared" si="1111"/>
        <v>9.7649477951764041</v>
      </c>
      <c r="N923" s="1">
        <f t="shared" si="1111"/>
        <v>9.764948788730976</v>
      </c>
      <c r="O923" s="1">
        <f t="shared" si="1111"/>
        <v>9.7649497769337312</v>
      </c>
      <c r="P923" s="1">
        <f>P924</f>
        <v>9.7649499162788302</v>
      </c>
      <c r="Q923" s="1">
        <f>Q924</f>
        <v>9.7649617781479723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2.9295796499810951</v>
      </c>
      <c r="G924" s="1">
        <f>[1]Services!C$21-G925</f>
        <v>3.1924487250745761</v>
      </c>
      <c r="H924" s="1">
        <f>[1]Services!D$21-H925</f>
        <v>3.3648591467185791</v>
      </c>
      <c r="I924" s="1">
        <f>[1]Services!E$21-I925</f>
        <v>3.6712827253562286</v>
      </c>
      <c r="J924" s="1">
        <f>[1]Services!F$21-J925</f>
        <v>3.7149894881252128</v>
      </c>
      <c r="K924" s="1">
        <f>[1]Services!G$21-K925</f>
        <v>4.0690786746717809</v>
      </c>
      <c r="L924" s="1">
        <f>[1]Services!H$21-L925</f>
        <v>4.3814417932278067</v>
      </c>
      <c r="M924" s="1">
        <f>[1]Services!I$21-M925</f>
        <v>9.7649477951764041</v>
      </c>
      <c r="N924" s="1">
        <f>[1]Services!J$21-N925</f>
        <v>9.764948788730976</v>
      </c>
      <c r="O924" s="1">
        <f>[1]Services!K$21-O925</f>
        <v>9.7649497769337312</v>
      </c>
      <c r="P924" s="1">
        <f>[1]Services!L$21-P925</f>
        <v>9.7649499162788302</v>
      </c>
      <c r="Q924" s="1">
        <f>[1]Services!M$21-Q925</f>
        <v>9.7649617781479723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3.6398478275197752E-4</v>
      </c>
      <c r="I925" s="1">
        <f>[1]Services!E$50-I896</f>
        <v>3.8939220612659557E-4</v>
      </c>
      <c r="J925" s="1">
        <f>[1]Services!F$50-J896</f>
        <v>0.21097720190229552</v>
      </c>
      <c r="K925" s="1">
        <f>[1]Services!G$50-K896</f>
        <v>0.21628262602215415</v>
      </c>
      <c r="L925" s="1">
        <f>[1]Services!H$50-L896</f>
        <v>0.27433324080015786</v>
      </c>
      <c r="M925" s="1">
        <f>[1]Services!I$50-M896</f>
        <v>2.5666568325686773E-2</v>
      </c>
      <c r="N925" s="1">
        <f>[1]Services!J$50-N896</f>
        <v>0.60263813668814126</v>
      </c>
      <c r="O925" s="1">
        <f>[1]Services!K$50-O896</f>
        <v>1.2242042529527173</v>
      </c>
      <c r="P925" s="1">
        <f>[1]Services!L$50-P896</f>
        <v>1.893803563932309</v>
      </c>
      <c r="Q925" s="1">
        <f>[1]Services!M$50-Q896</f>
        <v>2.6151497222048961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73.238317861446973</v>
      </c>
      <c r="G926" s="17">
        <f>[1]Services!C$59</f>
        <v>78.632965542235013</v>
      </c>
      <c r="H926" s="17">
        <f>[1]Services!D$59</f>
        <v>79.114248439121468</v>
      </c>
      <c r="I926" s="17">
        <f>[1]Services!E$59</f>
        <v>77.716720419111155</v>
      </c>
      <c r="J926" s="17">
        <f>[1]Services!F$59</f>
        <v>75.972530651514901</v>
      </c>
      <c r="K926" s="17">
        <f>[1]Services!G$59</f>
        <v>74.966684160542556</v>
      </c>
      <c r="L926" s="17">
        <f>[1]Services!H$59</f>
        <v>72.625589851183634</v>
      </c>
      <c r="M926" s="17">
        <f>[1]Services!I$59</f>
        <v>70.32383411493511</v>
      </c>
      <c r="N926" s="17">
        <f>[1]Services!J$59</f>
        <v>69.192261033525</v>
      </c>
      <c r="O926" s="17">
        <f>[1]Services!K$59</f>
        <v>69.562230866840594</v>
      </c>
      <c r="P926" s="17">
        <f>[1]Services!L$59</f>
        <v>69.622588130124214</v>
      </c>
      <c r="Q926" s="17">
        <f>[1]Services!M$59</f>
        <v>69.882488560080404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63.65001660991264</v>
      </c>
      <c r="G927" s="1">
        <f t="shared" ref="G927:K927" si="1114">SUM(G928:G930)</f>
        <v>63.606060348161606</v>
      </c>
      <c r="H927" s="1">
        <f t="shared" si="1114"/>
        <v>68.652558721525367</v>
      </c>
      <c r="I927" s="1">
        <f t="shared" si="1114"/>
        <v>69.072892644871033</v>
      </c>
      <c r="J927" s="1">
        <f t="shared" si="1114"/>
        <v>69.016048774025947</v>
      </c>
      <c r="K927" s="1">
        <f t="shared" si="1114"/>
        <v>69.577497313585155</v>
      </c>
      <c r="L927" s="1">
        <f t="shared" ref="L927:O927" si="1115">SUM(L928:L930)</f>
        <v>69.158468518988911</v>
      </c>
      <c r="M927" s="1">
        <f t="shared" si="1115"/>
        <v>76.600041026352656</v>
      </c>
      <c r="N927" s="1">
        <f t="shared" si="1115"/>
        <v>77.623827296266228</v>
      </c>
      <c r="O927" s="1">
        <f t="shared" si="1115"/>
        <v>78.48984761273465</v>
      </c>
      <c r="P927" s="1">
        <f>SUM(P928:P930)</f>
        <v>78.304507505871953</v>
      </c>
      <c r="Q927" s="1">
        <f>SUM(Q928:Q930)</f>
        <v>79.079249157273267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2.3940352713913331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0.2865167117174095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2.2864347999014449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1.801709041665069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1.5222393393095102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1.2849332175385877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1.0182884658227362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1.7341012954133312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1.7102717480466598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1.7213563819179387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0.72596220574719894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0.72622799840730068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4.2612067636088673</v>
      </c>
      <c r="G929" s="1">
        <f>[1]Services!C$47</f>
        <v>4.6176490487685857</v>
      </c>
      <c r="H929" s="1">
        <f>[1]Services!D$47</f>
        <v>4.8278413844223094</v>
      </c>
      <c r="I929" s="1">
        <f>[1]Services!E$47</f>
        <v>5.2009838609213253</v>
      </c>
      <c r="J929" s="1">
        <f>[1]Services!F$47</f>
        <v>5.2009852833752976</v>
      </c>
      <c r="K929" s="1">
        <f>[1]Services!G$47</f>
        <v>5.634108934160925</v>
      </c>
      <c r="L929" s="1">
        <f>[1]Services!H$47</f>
        <v>6.0041980129418109</v>
      </c>
      <c r="M929" s="1">
        <f>[1]Services!I$47</f>
        <v>13.25242915059655</v>
      </c>
      <c r="N929" s="1">
        <f>[1]Services!J$47</f>
        <v>13.252430498992034</v>
      </c>
      <c r="O929" s="1">
        <f>[1]Services!K$47</f>
        <v>13.252431840124361</v>
      </c>
      <c r="P929" s="1">
        <f>[1]Services!L$47</f>
        <v>13.252432029235553</v>
      </c>
      <c r="Q929" s="1">
        <f>[1]Services!M$47</f>
        <v>13.252448127486531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58.701894587675611</v>
      </c>
      <c r="H930" s="1">
        <f>[1]Services!D$3-([1]Services!D$6-[1]Services!D$58)</f>
        <v>61.53828253720161</v>
      </c>
      <c r="I930" s="1">
        <f>[1]Services!E$3-([1]Services!E$6-[1]Services!E$58)</f>
        <v>62.070199742284643</v>
      </c>
      <c r="J930" s="1">
        <f>[1]Services!F$3-([1]Services!F$6-[1]Services!F$58)</f>
        <v>62.292824151341144</v>
      </c>
      <c r="K930" s="1">
        <f>[1]Services!G$3-([1]Services!G$6-[1]Services!G$58)</f>
        <v>62.658455161885641</v>
      </c>
      <c r="L930" s="1">
        <f>[1]Services!H$3-([1]Services!H$6-[1]Services!H$58)</f>
        <v>62.135982040224363</v>
      </c>
      <c r="M930" s="1">
        <f>[1]Services!I$3-([1]Services!I$6-[1]Services!I$58)</f>
        <v>61.613510580342776</v>
      </c>
      <c r="N930" s="1">
        <f>[1]Services!J$3-([1]Services!J$6-[1]Services!J$58)</f>
        <v>62.661125049227529</v>
      </c>
      <c r="O930" s="1">
        <f>[1]Services!K$3-([1]Services!K$6-[1]Services!K$58)</f>
        <v>63.516059390692355</v>
      </c>
      <c r="P930" s="1">
        <f>[1]Services!L$3-([1]Services!L$6-[1]Services!L$58)</f>
        <v>64.326113270889195</v>
      </c>
      <c r="Q930" s="1">
        <f>[1]Services!M$3-([1]Services!M$6-[1]Services!M$58)</f>
        <v>65.10057303137944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24.843069803936725</v>
      </c>
      <c r="G931" s="1">
        <f t="shared" ref="G931:O931" si="1118">G932</f>
        <v>22.015368602129104</v>
      </c>
      <c r="H931" s="1">
        <f t="shared" si="1118"/>
        <v>21.114117817087873</v>
      </c>
      <c r="I931" s="1">
        <f t="shared" si="1118"/>
        <v>15.651536823927477</v>
      </c>
      <c r="J931" s="1">
        <f t="shared" si="1118"/>
        <v>12.550620122348635</v>
      </c>
      <c r="K931" s="1">
        <f t="shared" si="1118"/>
        <v>7.9203766927819013</v>
      </c>
      <c r="L931" s="1">
        <f t="shared" si="1118"/>
        <v>3.4039241227431614</v>
      </c>
      <c r="M931" s="1">
        <f t="shared" si="1118"/>
        <v>1.1585900811614058</v>
      </c>
      <c r="N931" s="1">
        <f t="shared" si="1118"/>
        <v>0.77597611698940527</v>
      </c>
      <c r="O931" s="1">
        <f t="shared" si="1118"/>
        <v>0.78098799516694917</v>
      </c>
      <c r="P931" s="1">
        <f>P932</f>
        <v>0.78121196142822114</v>
      </c>
      <c r="Q931" s="1">
        <f>Q932</f>
        <v>0.78149792629688564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24.843069803936725</v>
      </c>
      <c r="G932" s="1">
        <f>[1]Services!C$48</f>
        <v>22.015368602129104</v>
      </c>
      <c r="H932" s="1">
        <f>[1]Services!D$48</f>
        <v>21.114117817087873</v>
      </c>
      <c r="I932" s="1">
        <f>[1]Services!E$48</f>
        <v>15.651536823927477</v>
      </c>
      <c r="J932" s="1">
        <f>[1]Services!F$48</f>
        <v>12.550620122348635</v>
      </c>
      <c r="K932" s="1">
        <f>[1]Services!G$48</f>
        <v>7.9203766927819013</v>
      </c>
      <c r="L932" s="1">
        <f>[1]Services!H$48</f>
        <v>3.4039241227431614</v>
      </c>
      <c r="M932" s="1">
        <f>[1]Services!I$48</f>
        <v>1.1585900811614058</v>
      </c>
      <c r="N932" s="1">
        <f>[1]Services!J$48</f>
        <v>0.77597611698940527</v>
      </c>
      <c r="O932" s="1">
        <f>[1]Services!K$48</f>
        <v>0.78098799516694917</v>
      </c>
      <c r="P932" s="1">
        <f>[1]Services!L$48</f>
        <v>0.78121196142822114</v>
      </c>
      <c r="Q932" s="1">
        <f>[1]Services!M$48</f>
        <v>0.78149792629688564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25.412780830017425</v>
      </c>
      <c r="G933" s="1">
        <f t="shared" ref="G933:K933" si="1119">SUM(G934:G936)</f>
        <v>26.667686270173615</v>
      </c>
      <c r="H933" s="1">
        <f t="shared" si="1119"/>
        <v>25.938839427950803</v>
      </c>
      <c r="I933" s="1">
        <f t="shared" si="1119"/>
        <v>24.298191983400546</v>
      </c>
      <c r="J933" s="1">
        <f t="shared" si="1119"/>
        <v>24.813528724933395</v>
      </c>
      <c r="K933" s="1">
        <f t="shared" si="1119"/>
        <v>25.820825831601265</v>
      </c>
      <c r="L933" s="1">
        <f t="shared" ref="L933:O933" si="1120">SUM(L934:L936)</f>
        <v>27.643959567963979</v>
      </c>
      <c r="M933" s="1">
        <f t="shared" si="1120"/>
        <v>14.583171447799259</v>
      </c>
      <c r="N933" s="1">
        <f t="shared" si="1120"/>
        <v>16.610996099898202</v>
      </c>
      <c r="O933" s="1">
        <f t="shared" si="1120"/>
        <v>17.002697806856386</v>
      </c>
      <c r="P933" s="1">
        <f>SUM(P934:P936)</f>
        <v>19.474878538645974</v>
      </c>
      <c r="Q933" s="1">
        <f>SUM(Q934:Q936)</f>
        <v>20.077392826861164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24.189714529086128</v>
      </c>
      <c r="G934" s="1">
        <f>[1]Services!C$49</f>
        <v>25.326920077058539</v>
      </c>
      <c r="H934" s="1">
        <f>[1]Services!D$49</f>
        <v>24.580766730704141</v>
      </c>
      <c r="I934" s="1">
        <f>[1]Services!E$49</f>
        <v>23.000480105362136</v>
      </c>
      <c r="J934" s="1">
        <f>[1]Services!F$49</f>
        <v>22.982322356576265</v>
      </c>
      <c r="K934" s="1">
        <f>[1]Services!G$49</f>
        <v>23.795269592102379</v>
      </c>
      <c r="L934" s="1">
        <f>[1]Services!H$49</f>
        <v>22.209694926245767</v>
      </c>
      <c r="M934" s="1">
        <f>[1]Services!I$49</f>
        <v>7.7224442575458792</v>
      </c>
      <c r="N934" s="1">
        <f>[1]Services!J$49</f>
        <v>5.1385977913721081</v>
      </c>
      <c r="O934" s="1">
        <f>[1]Services!K$49</f>
        <v>2.9148142031170776</v>
      </c>
      <c r="P934" s="1">
        <f>[1]Services!L$49</f>
        <v>1.7235597421350755</v>
      </c>
      <c r="Q934" s="1">
        <f>[1]Services!M$49</f>
        <v>0.44051584790753212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7.3539782637644453E-4</v>
      </c>
      <c r="I935" s="1">
        <f>[1]Services!E$50</f>
        <v>7.6380778894062922E-4</v>
      </c>
      <c r="J935" s="1">
        <f>[1]Services!F$50</f>
        <v>0.40277465817710983</v>
      </c>
      <c r="K935" s="1">
        <f>[1]Services!G$50</f>
        <v>0.40273316569642531</v>
      </c>
      <c r="L935" s="1">
        <f>[1]Services!H$50</f>
        <v>0.49919655293143478</v>
      </c>
      <c r="M935" s="1">
        <f>[1]Services!I$50</f>
        <v>4.5718574830129546E-2</v>
      </c>
      <c r="N935" s="1">
        <f>[1]Services!J$50</f>
        <v>1.073449180975752</v>
      </c>
      <c r="O935" s="1">
        <f>[1]Services!K$50</f>
        <v>2.1806138255720264</v>
      </c>
      <c r="P935" s="1">
        <f>[1]Services!L$50</f>
        <v>3.3733375982544258</v>
      </c>
      <c r="Q935" s="1">
        <f>[1]Services!M$50</f>
        <v>4.6582354426774684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1.2230663009312959</v>
      </c>
      <c r="G936" s="1">
        <f>[1]Services!C$56</f>
        <v>1.3407661931150754</v>
      </c>
      <c r="H936" s="1">
        <f>[1]Services!D$56</f>
        <v>1.3573372994202881</v>
      </c>
      <c r="I936" s="1">
        <f>[1]Services!E$56</f>
        <v>1.2969480702494702</v>
      </c>
      <c r="J936" s="1">
        <f>[1]Services!F$56</f>
        <v>1.4284317101800208</v>
      </c>
      <c r="K936" s="1">
        <f>[1]Services!G$56</f>
        <v>1.6228230738024623</v>
      </c>
      <c r="L936" s="1">
        <f>[1]Services!H$56</f>
        <v>4.9350680887867773</v>
      </c>
      <c r="M936" s="1">
        <f>[1]Services!I$56</f>
        <v>6.8150086154232508</v>
      </c>
      <c r="N936" s="1">
        <f>[1]Services!J$56</f>
        <v>10.398949127550342</v>
      </c>
      <c r="O936" s="1">
        <f>[1]Services!K$56</f>
        <v>11.907269778167281</v>
      </c>
      <c r="P936" s="1">
        <f>[1]Services!L$56</f>
        <v>14.377981198256471</v>
      </c>
      <c r="Q936" s="1">
        <f>[1]Services!M$56</f>
        <v>14.978641536276164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7.6496160961184998</v>
      </c>
      <c r="G937" s="1">
        <f t="shared" ref="G937:K937" si="1125">G938+G944</f>
        <v>8.2859954971407461</v>
      </c>
      <c r="H937" s="1">
        <f t="shared" si="1125"/>
        <v>8.2861111394469411</v>
      </c>
      <c r="I937" s="1">
        <f t="shared" si="1125"/>
        <v>8.9268583371438499</v>
      </c>
      <c r="J937" s="1">
        <f t="shared" si="1125"/>
        <v>8.7218049605071784</v>
      </c>
      <c r="K937" s="1">
        <f t="shared" si="1125"/>
        <v>8.3493514642866149</v>
      </c>
      <c r="L937" s="1">
        <f t="shared" ref="L937:O937" si="1126">L938+L944</f>
        <v>10.533550276233498</v>
      </c>
      <c r="M937" s="1">
        <f t="shared" si="1126"/>
        <v>10.41836578770484</v>
      </c>
      <c r="N937" s="1">
        <f t="shared" si="1126"/>
        <v>10.994958334562757</v>
      </c>
      <c r="O937" s="1">
        <f t="shared" si="1126"/>
        <v>10.928090775778795</v>
      </c>
      <c r="P937" s="1">
        <f>P938+P944</f>
        <v>11.022061722044505</v>
      </c>
      <c r="Q937" s="1">
        <f>Q938+Q944</f>
        <v>10.806989143908833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2.0957150517443277</v>
      </c>
      <c r="G938" s="1">
        <f>[1]Services!C$51</f>
        <v>2.2700596015862828</v>
      </c>
      <c r="H938" s="1">
        <f>[1]Services!D$51</f>
        <v>2.2701751921394346</v>
      </c>
      <c r="I938" s="1">
        <f>[1]Services!E$51</f>
        <v>2.9109224668377003</v>
      </c>
      <c r="J938" s="1">
        <f>[1]Services!F$51</f>
        <v>2.7058693374348848</v>
      </c>
      <c r="K938" s="1">
        <f>[1]Services!G$51</f>
        <v>2.3334151364066602</v>
      </c>
      <c r="L938" s="1">
        <f>[1]Services!H$51</f>
        <v>1.6025189110059099</v>
      </c>
      <c r="M938" s="1">
        <f>[1]Services!I$51</f>
        <v>1.4873340367452097</v>
      </c>
      <c r="N938" s="1">
        <f>[1]Services!J$51</f>
        <v>2.0639267836576769</v>
      </c>
      <c r="O938" s="1">
        <f>[1]Services!K$51</f>
        <v>1.9970582028218804</v>
      </c>
      <c r="P938" s="1">
        <f>[1]Services!L$51</f>
        <v>2.0910286749236406</v>
      </c>
      <c r="Q938" s="1">
        <f>[1]Services!M$51</f>
        <v>1.8759537997385818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1.4100639432096449</v>
      </c>
      <c r="G939" s="1">
        <f t="shared" ref="G939:K939" si="1127">IFERROR(G907/G$906,0)*G$938</f>
        <v>1.5386962616833713</v>
      </c>
      <c r="H939" s="1">
        <f t="shared" si="1127"/>
        <v>1.4096020008646557</v>
      </c>
      <c r="I939" s="1">
        <f t="shared" si="1127"/>
        <v>1.2309944205166494</v>
      </c>
      <c r="J939" s="1">
        <f t="shared" si="1127"/>
        <v>1.0232726881337397</v>
      </c>
      <c r="K939" s="1">
        <f t="shared" si="1127"/>
        <v>1.2873531208077578</v>
      </c>
      <c r="L939" s="1">
        <f t="shared" ref="L939:O939" si="1128">IFERROR(L907/L$906,0)*L$938</f>
        <v>1.5915262992785284</v>
      </c>
      <c r="M939" s="1">
        <f t="shared" si="1128"/>
        <v>1.4788031769604992</v>
      </c>
      <c r="N939" s="1">
        <f t="shared" si="1128"/>
        <v>2.0578213673898214</v>
      </c>
      <c r="O939" s="1">
        <f t="shared" si="1128"/>
        <v>1.9924560047023756</v>
      </c>
      <c r="P939" s="1">
        <f t="shared" ref="P939:Q943" si="1129">IFERROR(P907/P$906,0)*P$938</f>
        <v>2.0871588444051654</v>
      </c>
      <c r="Q939" s="1">
        <f t="shared" si="1129"/>
        <v>1.8676327196735403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0.68565110853468292</v>
      </c>
      <c r="G940" s="1">
        <f t="shared" ref="G940:K943" si="1130">IFERROR(G908/G$906,0)*G$938</f>
        <v>0.73136333990291169</v>
      </c>
      <c r="H940" s="1">
        <f t="shared" si="1130"/>
        <v>0.86057319127477905</v>
      </c>
      <c r="I940" s="1">
        <f t="shared" si="1130"/>
        <v>1.6790982402894099</v>
      </c>
      <c r="J940" s="1">
        <f t="shared" si="1130"/>
        <v>1.6809636195508368</v>
      </c>
      <c r="K940" s="1">
        <f t="shared" si="1130"/>
        <v>1.0393287690850359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6.6514015304032167E-4</v>
      </c>
      <c r="O940" s="1">
        <f t="shared" si="1131"/>
        <v>6.7329518418981495E-4</v>
      </c>
      <c r="P940" s="1">
        <f t="shared" si="1129"/>
        <v>4.0606490864255923E-4</v>
      </c>
      <c r="Q940" s="1">
        <f t="shared" si="1129"/>
        <v>6.7529320422346614E-4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5.867687444738863E-5</v>
      </c>
      <c r="O941" s="1">
        <f t="shared" si="1132"/>
        <v>9.3002712995857587E-5</v>
      </c>
      <c r="P941" s="1">
        <f t="shared" si="1129"/>
        <v>6.5098864224104273E-5</v>
      </c>
      <c r="Q941" s="1">
        <f t="shared" si="1129"/>
        <v>1.2114829366381954E-4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4.5593925024287805E-4</v>
      </c>
      <c r="J942" s="1">
        <f t="shared" si="1130"/>
        <v>3.5093224537991477E-4</v>
      </c>
      <c r="K942" s="1">
        <f t="shared" si="1130"/>
        <v>3.9095048036085506E-3</v>
      </c>
      <c r="L942" s="1">
        <f t="shared" ref="L942:O942" si="1133">IFERROR(L910/L$906,0)*L$938</f>
        <v>5.9231172965826502E-3</v>
      </c>
      <c r="M942" s="1">
        <f t="shared" si="1133"/>
        <v>5.4506969579478544E-3</v>
      </c>
      <c r="N942" s="1">
        <f t="shared" si="1133"/>
        <v>2.5843943589488414E-3</v>
      </c>
      <c r="O942" s="1">
        <f t="shared" si="1133"/>
        <v>6.5733210417404022E-4</v>
      </c>
      <c r="P942" s="1">
        <f t="shared" si="1129"/>
        <v>5.3084206221627175E-4</v>
      </c>
      <c r="Q942" s="1">
        <f t="shared" si="1129"/>
        <v>8.033279691743978E-4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3.7386678139795393E-4</v>
      </c>
      <c r="J943" s="1">
        <f t="shared" si="1130"/>
        <v>1.2820975049283262E-3</v>
      </c>
      <c r="K943" s="1">
        <f t="shared" si="1130"/>
        <v>2.8237417102578107E-3</v>
      </c>
      <c r="L943" s="1">
        <f t="shared" ref="L943:O943" si="1134">IFERROR(L911/L$906,0)*L$938</f>
        <v>5.0694944307989173E-3</v>
      </c>
      <c r="M943" s="1">
        <f t="shared" si="1134"/>
        <v>3.0801628267627256E-3</v>
      </c>
      <c r="N943" s="1">
        <f t="shared" si="1134"/>
        <v>2.797204881418866E-3</v>
      </c>
      <c r="O943" s="1">
        <f t="shared" si="1134"/>
        <v>3.1785681181451678E-3</v>
      </c>
      <c r="P943" s="1">
        <f t="shared" si="1129"/>
        <v>2.867824683392512E-3</v>
      </c>
      <c r="Q943" s="1">
        <f t="shared" si="1129"/>
        <v>6.7213105979798812E-3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5.5539010443741725</v>
      </c>
      <c r="G944" s="1">
        <f>[1]Services!C$52</f>
        <v>6.0159358955544624</v>
      </c>
      <c r="H944" s="1">
        <f>[1]Services!D$52</f>
        <v>6.0159359473075069</v>
      </c>
      <c r="I944" s="1">
        <f>[1]Services!E$52</f>
        <v>6.0159358703061496</v>
      </c>
      <c r="J944" s="1">
        <f>[1]Services!F$52</f>
        <v>6.0159356230722931</v>
      </c>
      <c r="K944" s="1">
        <f>[1]Services!G$52</f>
        <v>6.0159363278799551</v>
      </c>
      <c r="L944" s="1">
        <f>[1]Services!H$52</f>
        <v>8.9310313652275877</v>
      </c>
      <c r="M944" s="1">
        <f>[1]Services!I$52</f>
        <v>8.9310317509596295</v>
      </c>
      <c r="N944" s="1">
        <f>[1]Services!J$52</f>
        <v>8.9310315509050806</v>
      </c>
      <c r="O944" s="1">
        <f>[1]Services!K$52</f>
        <v>8.931032572956914</v>
      </c>
      <c r="P944" s="1">
        <f>[1]Services!L$52</f>
        <v>8.9310330471208648</v>
      </c>
      <c r="Q944" s="1">
        <f>[1]Services!M$52</f>
        <v>8.931035344170251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6.1735450085785244</v>
      </c>
      <c r="G945" s="1">
        <f t="shared" ref="G945:O945" si="1135">G946</f>
        <v>6.9480655393936877</v>
      </c>
      <c r="H945" s="1">
        <f t="shared" si="1135"/>
        <v>6.8865638011843595</v>
      </c>
      <c r="I945" s="1">
        <f t="shared" si="1135"/>
        <v>5.3644009951515654</v>
      </c>
      <c r="J945" s="1">
        <f t="shared" si="1135"/>
        <v>5.1470430178732647</v>
      </c>
      <c r="K945" s="1">
        <f t="shared" si="1135"/>
        <v>5.4648510867529705</v>
      </c>
      <c r="L945" s="1">
        <f t="shared" si="1135"/>
        <v>3.4754824644026123</v>
      </c>
      <c r="M945" s="1">
        <f t="shared" si="1135"/>
        <v>2.879804549692714</v>
      </c>
      <c r="N945" s="1">
        <f t="shared" si="1135"/>
        <v>0.40863373706487338</v>
      </c>
      <c r="O945" s="1">
        <f t="shared" si="1135"/>
        <v>0.41128483541797234</v>
      </c>
      <c r="P945" s="1">
        <f>P946</f>
        <v>0.41139747752444766</v>
      </c>
      <c r="Q945" s="1">
        <f>Q946</f>
        <v>0.41155851467564825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6.1735450085785244</v>
      </c>
      <c r="G946" s="1">
        <f>[1]Services!C$53</f>
        <v>6.9480655393936877</v>
      </c>
      <c r="H946" s="1">
        <f>[1]Services!D$53</f>
        <v>6.8865638011843595</v>
      </c>
      <c r="I946" s="1">
        <f>[1]Services!E$53</f>
        <v>5.3644009951515654</v>
      </c>
      <c r="J946" s="1">
        <f>[1]Services!F$53</f>
        <v>5.1470430178732647</v>
      </c>
      <c r="K946" s="1">
        <f>[1]Services!G$53</f>
        <v>5.4648510867529705</v>
      </c>
      <c r="L946" s="1">
        <f>[1]Services!H$53</f>
        <v>3.4754824644026123</v>
      </c>
      <c r="M946" s="1">
        <f>[1]Services!I$53</f>
        <v>2.879804549692714</v>
      </c>
      <c r="N946" s="1">
        <f>[1]Services!J$53</f>
        <v>0.40863373706487338</v>
      </c>
      <c r="O946" s="1">
        <f>[1]Services!K$53</f>
        <v>0.41128483541797234</v>
      </c>
      <c r="P946" s="1">
        <f>[1]Services!L$53</f>
        <v>0.41139747752444766</v>
      </c>
      <c r="Q946" s="1">
        <f>[1]Services!M$53</f>
        <v>0.41155851467564825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1.8770705634393288</v>
      </c>
      <c r="G947" s="1">
        <f t="shared" ref="G947:O947" si="1136">G948</f>
        <v>2.1600820953797828</v>
      </c>
      <c r="H947" s="1">
        <f t="shared" si="1136"/>
        <v>2.1233025267939816</v>
      </c>
      <c r="I947" s="1">
        <f t="shared" si="1136"/>
        <v>2.0939458539481981</v>
      </c>
      <c r="J947" s="1">
        <f t="shared" si="1136"/>
        <v>2.2270895883492794</v>
      </c>
      <c r="K947" s="1">
        <f t="shared" si="1136"/>
        <v>2.3966013056932103</v>
      </c>
      <c r="L947" s="1">
        <f t="shared" si="1136"/>
        <v>2.4744134548448224</v>
      </c>
      <c r="M947" s="1">
        <f t="shared" si="1136"/>
        <v>3.296839115671605</v>
      </c>
      <c r="N947" s="1">
        <f t="shared" si="1136"/>
        <v>2.3661532989065335</v>
      </c>
      <c r="O947" s="1">
        <f t="shared" si="1136"/>
        <v>2.3814950790750218</v>
      </c>
      <c r="P947" s="1">
        <f>P948</f>
        <v>2.3821846141523411</v>
      </c>
      <c r="Q947" s="1">
        <f>Q948</f>
        <v>2.3830466631110081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1.8770705634393288</v>
      </c>
      <c r="G948" s="1">
        <f>[1]Services!C$54</f>
        <v>2.1600820953797828</v>
      </c>
      <c r="H948" s="1">
        <f>[1]Services!D$54</f>
        <v>2.1233025267939816</v>
      </c>
      <c r="I948" s="1">
        <f>[1]Services!E$54</f>
        <v>2.0939458539481981</v>
      </c>
      <c r="J948" s="1">
        <f>[1]Services!F$54</f>
        <v>2.2270895883492794</v>
      </c>
      <c r="K948" s="1">
        <f>[1]Services!G$54</f>
        <v>2.3966013056932103</v>
      </c>
      <c r="L948" s="1">
        <f>[1]Services!H$54</f>
        <v>2.4744134548448224</v>
      </c>
      <c r="M948" s="1">
        <f>[1]Services!I$54</f>
        <v>3.296839115671605</v>
      </c>
      <c r="N948" s="1">
        <f>[1]Services!J$54</f>
        <v>2.3661532989065335</v>
      </c>
      <c r="O948" s="1">
        <f>[1]Services!K$54</f>
        <v>2.3814950790750218</v>
      </c>
      <c r="P948" s="1">
        <f>[1]Services!L$54</f>
        <v>2.3821846141523411</v>
      </c>
      <c r="Q948" s="1">
        <f>[1]Services!M$54</f>
        <v>2.3830466631110081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0.62699352435626998</v>
      </c>
      <c r="G949" s="1">
        <f t="shared" ref="G949:O949" si="1137">G950</f>
        <v>0.68733233533413918</v>
      </c>
      <c r="H949" s="1">
        <f t="shared" si="1137"/>
        <v>0.68724568738744629</v>
      </c>
      <c r="I949" s="1">
        <f t="shared" si="1137"/>
        <v>0.68855592679833799</v>
      </c>
      <c r="J949" s="1">
        <f t="shared" si="1137"/>
        <v>2.098208616757907</v>
      </c>
      <c r="K949" s="1">
        <f t="shared" si="1137"/>
        <v>3.7290266431894117</v>
      </c>
      <c r="L949" s="1">
        <f t="shared" si="1137"/>
        <v>3.5950262248602329</v>
      </c>
      <c r="M949" s="1">
        <f t="shared" si="1137"/>
        <v>3.693173106325033</v>
      </c>
      <c r="N949" s="1">
        <f t="shared" si="1137"/>
        <v>3.7894274391335387</v>
      </c>
      <c r="O949" s="1">
        <f t="shared" si="1137"/>
        <v>3.7892036846633377</v>
      </c>
      <c r="P949" s="1">
        <f>P950</f>
        <v>3.7890324051687259</v>
      </c>
      <c r="Q949" s="1">
        <f>Q950</f>
        <v>3.7537127088675972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0.62699352435626998</v>
      </c>
      <c r="G950" s="1">
        <f>[1]Services!C$55</f>
        <v>0.68733233533413918</v>
      </c>
      <c r="H950" s="1">
        <f>[1]Services!D$55</f>
        <v>0.68724568738744629</v>
      </c>
      <c r="I950" s="1">
        <f>[1]Services!E$55</f>
        <v>0.68855592679833799</v>
      </c>
      <c r="J950" s="1">
        <f>[1]Services!F$55</f>
        <v>2.098208616757907</v>
      </c>
      <c r="K950" s="1">
        <f>[1]Services!G$55</f>
        <v>3.7290266431894117</v>
      </c>
      <c r="L950" s="1">
        <f>[1]Services!H$55</f>
        <v>3.5950262248602329</v>
      </c>
      <c r="M950" s="1">
        <f>[1]Services!I$55</f>
        <v>3.693173106325033</v>
      </c>
      <c r="N950" s="1">
        <f>[1]Services!J$55</f>
        <v>3.7894274391335387</v>
      </c>
      <c r="O950" s="1">
        <f>[1]Services!K$55</f>
        <v>3.7892036846633377</v>
      </c>
      <c r="P950" s="1">
        <f>[1]Services!L$55</f>
        <v>3.7890324051687259</v>
      </c>
      <c r="Q950" s="1">
        <f>[1]Services!M$55</f>
        <v>3.7537127088675972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2.6446397860968411E-4</v>
      </c>
      <c r="J951" s="1">
        <f t="shared" si="1138"/>
        <v>7.5710992153405637E-4</v>
      </c>
      <c r="K951" s="1">
        <f t="shared" si="1138"/>
        <v>0.6763180924826695</v>
      </c>
      <c r="L951" s="1">
        <f t="shared" si="1138"/>
        <v>0.78621742537454531</v>
      </c>
      <c r="M951" s="1">
        <f t="shared" si="1138"/>
        <v>1.7341049958755725</v>
      </c>
      <c r="N951" s="1">
        <f t="shared" si="1138"/>
        <v>1.7102719584272787</v>
      </c>
      <c r="O951" s="1">
        <f t="shared" si="1138"/>
        <v>1.7213546367688681</v>
      </c>
      <c r="P951" s="1">
        <f>P952</f>
        <v>0.2102482075628874</v>
      </c>
      <c r="Q951" s="1">
        <f>Q952</f>
        <v>0.11646055344342883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2.6446397860968411E-4</v>
      </c>
      <c r="J952" s="1">
        <f>[1]Services!F$57</f>
        <v>7.5710992153405637E-4</v>
      </c>
      <c r="K952" s="1">
        <f>[1]Services!G$57</f>
        <v>0.6763180924826695</v>
      </c>
      <c r="L952" s="1">
        <f>[1]Services!H$57</f>
        <v>0.78621742537454531</v>
      </c>
      <c r="M952" s="1">
        <f>[1]Services!I$57</f>
        <v>1.7341049958755725</v>
      </c>
      <c r="N952" s="1">
        <f>[1]Services!J$57</f>
        <v>1.7102719584272787</v>
      </c>
      <c r="O952" s="1">
        <f>[1]Services!K$57</f>
        <v>1.7213546367688681</v>
      </c>
      <c r="P952" s="1">
        <f>[1]Services!L$57</f>
        <v>0.2102482075628874</v>
      </c>
      <c r="Q952" s="1">
        <f>[1]Services!M$57</f>
        <v>0.11646055344342883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6.9642694421979581</v>
      </c>
      <c r="H953" s="1">
        <f>[1]Services!D$58</f>
        <v>6.9637918549463098</v>
      </c>
      <c r="I953" s="1">
        <f>[1]Services!E$58</f>
        <v>13.690273132176179</v>
      </c>
      <c r="J953" s="1">
        <f>[1]Services!F$58</f>
        <v>13.690253888138894</v>
      </c>
      <c r="K953" s="1">
        <f>[1]Services!G$58</f>
        <v>13.690290892054994</v>
      </c>
      <c r="L953" s="1">
        <f>[1]Services!H$58</f>
        <v>13.690529835996243</v>
      </c>
      <c r="M953" s="1">
        <f>[1]Services!I$58</f>
        <v>17.573254584694794</v>
      </c>
      <c r="N953" s="1">
        <f>[1]Services!J$58</f>
        <v>17.57314180150372</v>
      </c>
      <c r="O953" s="1">
        <f>[1]Services!K$58</f>
        <v>17.573327831070976</v>
      </c>
      <c r="P953" s="1">
        <f>[1]Services!L$58</f>
        <v>17.573178968614357</v>
      </c>
      <c r="Q953" s="1">
        <f>[1]Services!M$58</f>
        <v>17.573154097022002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0.91249999999999787</v>
      </c>
      <c r="G955" s="4">
        <f t="shared" si="1141"/>
        <v>0.91499999999999981</v>
      </c>
      <c r="H955" s="4">
        <f t="shared" si="1141"/>
        <v>0.91874999999999996</v>
      </c>
      <c r="I955" s="4">
        <f t="shared" si="1141"/>
        <v>0.92500000000000104</v>
      </c>
      <c r="J955" s="4">
        <f t="shared" si="1141"/>
        <v>0.93125000000000024</v>
      </c>
      <c r="K955" s="4">
        <f t="shared" si="1141"/>
        <v>0.93749999999999911</v>
      </c>
      <c r="L955" s="4">
        <f t="shared" ref="L955:O955" si="1142">IFERROR(L928/L884,"-")</f>
        <v>0.94374999999999931</v>
      </c>
      <c r="M955" s="4">
        <f t="shared" si="1142"/>
        <v>0.94999999999999973</v>
      </c>
      <c r="N955" s="4">
        <f t="shared" si="1142"/>
        <v>0.94999999999999973</v>
      </c>
      <c r="O955" s="4">
        <f t="shared" si="1142"/>
        <v>0.9500000000000014</v>
      </c>
      <c r="P955" s="4">
        <f t="shared" ref="P955:Q957" si="1143">IFERROR(P928/P884,"-")</f>
        <v>0.94999999999999962</v>
      </c>
      <c r="Q955" s="4">
        <f t="shared" si="1143"/>
        <v>0.94999999999999984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3.1999999999999966</v>
      </c>
      <c r="G956" s="4">
        <f t="shared" si="1141"/>
        <v>3.2399999999999967</v>
      </c>
      <c r="H956" s="4">
        <f t="shared" si="1141"/>
        <v>3.2999999999999985</v>
      </c>
      <c r="I956" s="4">
        <f t="shared" si="1141"/>
        <v>3.3999999999999968</v>
      </c>
      <c r="J956" s="4">
        <f t="shared" si="1141"/>
        <v>3.4999999999999982</v>
      </c>
      <c r="K956" s="4">
        <f t="shared" si="1141"/>
        <v>3.6000000000000036</v>
      </c>
      <c r="L956" s="4">
        <f t="shared" ref="L956:O956" si="1144">IFERROR(L929/L885,"-")</f>
        <v>3.6999999999999988</v>
      </c>
      <c r="M956" s="4">
        <f t="shared" si="1144"/>
        <v>3.8</v>
      </c>
      <c r="N956" s="4">
        <f t="shared" si="1144"/>
        <v>3.8000000000000034</v>
      </c>
      <c r="O956" s="4">
        <f t="shared" si="1144"/>
        <v>3.7999999999999914</v>
      </c>
      <c r="P956" s="4">
        <f t="shared" si="1143"/>
        <v>3.8000000000000016</v>
      </c>
      <c r="Q956" s="4">
        <f t="shared" si="1143"/>
        <v>3.7999999999999994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</v>
      </c>
      <c r="I957" s="4">
        <f t="shared" si="1141"/>
        <v>1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</v>
      </c>
      <c r="M957" s="4">
        <f t="shared" si="1145"/>
        <v>1.0000000000000002</v>
      </c>
      <c r="N957" s="4">
        <f t="shared" si="1145"/>
        <v>1.0000000000000002</v>
      </c>
      <c r="O957" s="4">
        <f t="shared" si="1145"/>
        <v>1.0000000000000002</v>
      </c>
      <c r="P957" s="4">
        <f t="shared" si="1143"/>
        <v>0.99999999999999978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0.8210784313725491</v>
      </c>
      <c r="G958" s="4">
        <f t="shared" si="1146"/>
        <v>0.82270432925645531</v>
      </c>
      <c r="H958" s="4">
        <f t="shared" si="1146"/>
        <v>0.82514317608231325</v>
      </c>
      <c r="I958" s="4">
        <f t="shared" si="1146"/>
        <v>0.82920792079207917</v>
      </c>
      <c r="J958" s="4">
        <f t="shared" si="1146"/>
        <v>0.83335396039603848</v>
      </c>
      <c r="K958" s="4">
        <f t="shared" si="1146"/>
        <v>0.83750000000000069</v>
      </c>
      <c r="L958" s="4">
        <f t="shared" ref="L958:O958" si="1147">IFERROR(L932/L888,"-")</f>
        <v>0.83749999999999947</v>
      </c>
      <c r="M958" s="4">
        <f t="shared" si="1147"/>
        <v>0.83749999999999936</v>
      </c>
      <c r="N958" s="4">
        <f t="shared" si="1147"/>
        <v>0.83749999999999913</v>
      </c>
      <c r="O958" s="4">
        <f t="shared" si="1147"/>
        <v>0.8374999999999988</v>
      </c>
      <c r="P958" s="4">
        <f>IFERROR(P932/P888,"-")</f>
        <v>0.83749999999999813</v>
      </c>
      <c r="Q958" s="4">
        <f>IFERROR(Q932/Q888,"-")</f>
        <v>0.83749999999999858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0.94680851063829929</v>
      </c>
      <c r="G959" s="4">
        <f t="shared" si="1148"/>
        <v>0.94680851063829885</v>
      </c>
      <c r="H959" s="4">
        <f t="shared" si="1148"/>
        <v>0.94679496561303977</v>
      </c>
      <c r="I959" s="4">
        <f t="shared" si="1148"/>
        <v>0.94681330774672545</v>
      </c>
      <c r="J959" s="4">
        <f t="shared" si="1148"/>
        <v>0.93944647635028433</v>
      </c>
      <c r="K959" s="4">
        <f t="shared" si="1148"/>
        <v>0.94796060107119484</v>
      </c>
      <c r="L959" s="4">
        <f t="shared" ref="L959:O959" si="1149">IFERROR(L934/L895,"-")</f>
        <v>0.94858244498268429</v>
      </c>
      <c r="M959" s="4">
        <f t="shared" si="1149"/>
        <v>0.96188797618063615</v>
      </c>
      <c r="N959" s="4">
        <f t="shared" si="1149"/>
        <v>0.89195161796433553</v>
      </c>
      <c r="O959" s="4">
        <f t="shared" si="1149"/>
        <v>0.74445566700883548</v>
      </c>
      <c r="P959" s="4">
        <f t="shared" ref="P959:Q961" si="1150">IFERROR(P934/P895,"-")</f>
        <v>0.52867152347427115</v>
      </c>
      <c r="Q959" s="4">
        <f t="shared" si="1150"/>
        <v>0.17747371870234227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1.9799999999999995</v>
      </c>
      <c r="I960" s="4">
        <f t="shared" si="1148"/>
        <v>2.0400000000000014</v>
      </c>
      <c r="J960" s="4">
        <f t="shared" si="1148"/>
        <v>2.0999999999999988</v>
      </c>
      <c r="K960" s="4">
        <f t="shared" si="1148"/>
        <v>2.1599999999999979</v>
      </c>
      <c r="L960" s="4">
        <f t="shared" ref="L960:O960" si="1151">IFERROR(L935/L896,"-")</f>
        <v>2.2200000000000002</v>
      </c>
      <c r="M960" s="4">
        <f t="shared" si="1151"/>
        <v>2.2800000000000011</v>
      </c>
      <c r="N960" s="4">
        <f t="shared" si="1151"/>
        <v>2.2799999999999989</v>
      </c>
      <c r="O960" s="4">
        <f t="shared" si="1151"/>
        <v>2.2800000000000016</v>
      </c>
      <c r="P960" s="4">
        <f t="shared" si="1150"/>
        <v>2.2799999999999998</v>
      </c>
      <c r="Q960" s="4">
        <f t="shared" si="1150"/>
        <v>2.2800000000000016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0.8722000000000002</v>
      </c>
      <c r="G961" s="4">
        <f t="shared" si="1148"/>
        <v>0.87220000000000086</v>
      </c>
      <c r="H961" s="4">
        <f t="shared" si="1148"/>
        <v>0.87219999999999998</v>
      </c>
      <c r="I961" s="4">
        <f t="shared" si="1148"/>
        <v>0.8722000000000012</v>
      </c>
      <c r="J961" s="4">
        <f t="shared" si="1148"/>
        <v>0.87220000000000042</v>
      </c>
      <c r="K961" s="4">
        <f t="shared" si="1148"/>
        <v>0.87220000000000086</v>
      </c>
      <c r="L961" s="4">
        <f t="shared" ref="L961:O961" si="1152">IFERROR(L936/L897,"-")</f>
        <v>0.87219999999999853</v>
      </c>
      <c r="M961" s="4">
        <f t="shared" si="1152"/>
        <v>0.87220000000000031</v>
      </c>
      <c r="N961" s="4">
        <f t="shared" si="1152"/>
        <v>0.87219999999999964</v>
      </c>
      <c r="O961" s="4">
        <f t="shared" si="1152"/>
        <v>0.87219999999999998</v>
      </c>
      <c r="P961" s="4">
        <f t="shared" si="1150"/>
        <v>0.87219999999999964</v>
      </c>
      <c r="Q961" s="4">
        <f t="shared" si="1150"/>
        <v>0.87219999999999942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0.99</v>
      </c>
      <c r="H962" s="4">
        <f t="shared" si="1153"/>
        <v>0.99</v>
      </c>
      <c r="I962" s="4">
        <f t="shared" si="1153"/>
        <v>0.98999999999999977</v>
      </c>
      <c r="J962" s="4">
        <f t="shared" si="1153"/>
        <v>0.99</v>
      </c>
      <c r="K962" s="4">
        <f t="shared" si="1153"/>
        <v>0.98999999999999988</v>
      </c>
      <c r="L962" s="4">
        <f t="shared" ref="L962:O962" si="1154">IFERROR(L939/L907,"-")</f>
        <v>0.99</v>
      </c>
      <c r="M962" s="4">
        <f t="shared" si="1154"/>
        <v>0.98999999999999988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0.9900000000000001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0.99</v>
      </c>
      <c r="H963" s="4">
        <f t="shared" si="1153"/>
        <v>0.99</v>
      </c>
      <c r="I963" s="4">
        <f t="shared" si="1153"/>
        <v>0.9900000000000001</v>
      </c>
      <c r="J963" s="4">
        <f t="shared" si="1153"/>
        <v>0.99</v>
      </c>
      <c r="K963" s="4">
        <f t="shared" si="1153"/>
        <v>0.98999999999999988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0.9900000000000001</v>
      </c>
      <c r="O963" s="4">
        <f t="shared" si="1156"/>
        <v>0.99</v>
      </c>
      <c r="P963" s="4">
        <f t="shared" si="1155"/>
        <v>0.9900000000000001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</v>
      </c>
      <c r="O964" s="4">
        <f t="shared" si="1157"/>
        <v>0.98999999999999988</v>
      </c>
      <c r="P964" s="4">
        <f t="shared" si="1155"/>
        <v>0.99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0.98999999999999988</v>
      </c>
      <c r="K965" s="4">
        <f t="shared" si="1153"/>
        <v>0.99</v>
      </c>
      <c r="L965" s="4">
        <f t="shared" ref="L965:O965" si="1158">IFERROR(L942/L910,"-")</f>
        <v>0.98999999999999988</v>
      </c>
      <c r="M965" s="4">
        <f t="shared" si="1158"/>
        <v>0.99</v>
      </c>
      <c r="N965" s="4">
        <f t="shared" si="1158"/>
        <v>0.9900000000000001</v>
      </c>
      <c r="O965" s="4">
        <f t="shared" si="1158"/>
        <v>0.99</v>
      </c>
      <c r="P965" s="4">
        <f t="shared" si="1155"/>
        <v>0.99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0.98999999999999988</v>
      </c>
      <c r="K966" s="4">
        <f t="shared" si="1153"/>
        <v>0.99</v>
      </c>
      <c r="L966" s="4">
        <f t="shared" ref="L966:O966" si="1159">IFERROR(L943/L911,"-")</f>
        <v>0.98999999999999988</v>
      </c>
      <c r="M966" s="4">
        <f t="shared" si="1159"/>
        <v>0.99</v>
      </c>
      <c r="N966" s="4">
        <f t="shared" si="1159"/>
        <v>0.9900000000000001</v>
      </c>
      <c r="O966" s="4">
        <f t="shared" si="1159"/>
        <v>0.99</v>
      </c>
      <c r="P966" s="4">
        <f t="shared" si="1155"/>
        <v>0.9900000000000001</v>
      </c>
      <c r="Q966" s="4">
        <f t="shared" si="1155"/>
        <v>0.9900000000000001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0.9900000000000001</v>
      </c>
      <c r="G967" s="4">
        <f t="shared" si="1153"/>
        <v>0.99000000000000077</v>
      </c>
      <c r="H967" s="4">
        <f t="shared" si="1153"/>
        <v>0.99000000000000055</v>
      </c>
      <c r="I967" s="4">
        <f t="shared" si="1153"/>
        <v>0.99000000000000055</v>
      </c>
      <c r="J967" s="4">
        <f t="shared" si="1153"/>
        <v>0.99000000000000121</v>
      </c>
      <c r="K967" s="4">
        <f t="shared" si="1153"/>
        <v>0.98999999999999877</v>
      </c>
      <c r="L967" s="4">
        <f t="shared" ref="L967:O967" si="1160">IFERROR(L944/L912,"-")</f>
        <v>0.98999999999999944</v>
      </c>
      <c r="M967" s="4">
        <f t="shared" si="1160"/>
        <v>0.99000000000000132</v>
      </c>
      <c r="N967" s="4">
        <f t="shared" si="1160"/>
        <v>0.99000000000000132</v>
      </c>
      <c r="O967" s="4">
        <f t="shared" si="1160"/>
        <v>0.99000000000000032</v>
      </c>
      <c r="P967" s="4">
        <f t="shared" si="1155"/>
        <v>0.98999999999999988</v>
      </c>
      <c r="Q967" s="4">
        <f t="shared" si="1155"/>
        <v>0.99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0.72000000000000008</v>
      </c>
      <c r="G968" s="4">
        <f t="shared" si="1161"/>
        <v>0.72000000000000153</v>
      </c>
      <c r="H968" s="4">
        <f t="shared" si="1161"/>
        <v>0.71999999999999942</v>
      </c>
      <c r="I968" s="4">
        <f t="shared" si="1161"/>
        <v>0.71999999999999986</v>
      </c>
      <c r="J968" s="4">
        <f t="shared" si="1161"/>
        <v>0.72000000000000008</v>
      </c>
      <c r="K968" s="4">
        <f t="shared" si="1161"/>
        <v>0.72000000000000075</v>
      </c>
      <c r="L968" s="4">
        <f t="shared" ref="L968:O968" si="1162">IFERROR(L946/L913,"-")</f>
        <v>0.71999999999999975</v>
      </c>
      <c r="M968" s="4">
        <f t="shared" si="1162"/>
        <v>0.71999999999999942</v>
      </c>
      <c r="N968" s="4">
        <f t="shared" si="1162"/>
        <v>0.71999999999999986</v>
      </c>
      <c r="O968" s="4">
        <f t="shared" si="1162"/>
        <v>0.71999999999999964</v>
      </c>
      <c r="P968" s="4">
        <f>IFERROR(P946/P913,"-")</f>
        <v>0.71999999999999953</v>
      </c>
      <c r="Q968" s="4">
        <f>IFERROR(Q946/Q913,"-")</f>
        <v>0.72000000000000042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0.90000000000000069</v>
      </c>
      <c r="G969" s="4">
        <f t="shared" si="1163"/>
        <v>0.90000000000000013</v>
      </c>
      <c r="H969" s="4">
        <f t="shared" si="1163"/>
        <v>0.90000000000000024</v>
      </c>
      <c r="I969" s="4">
        <f t="shared" si="1163"/>
        <v>0.8999999999999998</v>
      </c>
      <c r="J969" s="4">
        <f t="shared" si="1163"/>
        <v>0.90000000000000091</v>
      </c>
      <c r="K969" s="4">
        <f t="shared" si="1163"/>
        <v>0.89999999999999925</v>
      </c>
      <c r="L969" s="4">
        <f t="shared" ref="L969:O969" si="1164">IFERROR(L948/L916,"-")</f>
        <v>0.90000000000000036</v>
      </c>
      <c r="M969" s="4">
        <f t="shared" si="1164"/>
        <v>0.89999999999999913</v>
      </c>
      <c r="N969" s="4">
        <f t="shared" si="1164"/>
        <v>0.89999999999999958</v>
      </c>
      <c r="O969" s="4">
        <f t="shared" si="1164"/>
        <v>0.8999999999999998</v>
      </c>
      <c r="P969" s="4">
        <f>IFERROR(P948/P916,"-")</f>
        <v>0.89999999999999991</v>
      </c>
      <c r="Q969" s="4">
        <f>IFERROR(Q948/Q916,"-")</f>
        <v>0.90000000000000069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0.34044532099968056</v>
      </c>
      <c r="J971" s="4">
        <f t="shared" si="1167"/>
        <v>0.31858218355604712</v>
      </c>
      <c r="K971" s="4">
        <f t="shared" si="1167"/>
        <v>0.72620242614605446</v>
      </c>
      <c r="L971" s="4">
        <f t="shared" ref="L971:O971" si="1168">IFERROR(L952/L922,"-")</f>
        <v>0.71531682589086765</v>
      </c>
      <c r="M971" s="4">
        <f t="shared" si="1168"/>
        <v>0.87605645825737199</v>
      </c>
      <c r="N971" s="4">
        <f t="shared" si="1168"/>
        <v>0.88005182090344758</v>
      </c>
      <c r="O971" s="4">
        <f t="shared" si="1168"/>
        <v>0.88836118626943184</v>
      </c>
      <c r="P971" s="4">
        <f>IFERROR(P952/P922,"-")</f>
        <v>0.80305167953638235</v>
      </c>
      <c r="Q971" s="4">
        <f>IFERROR(Q952/Q922,"-")</f>
        <v>0.78053537388393379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217.24761764260771</v>
      </c>
      <c r="G972" s="3">
        <f>[1]Residential!C$26</f>
        <v>218.09969594537694</v>
      </c>
      <c r="H972" s="3">
        <f>[1]Residential!D$26</f>
        <v>218.62227012989703</v>
      </c>
      <c r="I972" s="3">
        <f>[1]Residential!E$26</f>
        <v>214.02134545514218</v>
      </c>
      <c r="J972" s="3">
        <f>[1]Residential!F$26</f>
        <v>207.96059740715182</v>
      </c>
      <c r="K972" s="3">
        <f>[1]Residential!G$26</f>
        <v>198.64507656724385</v>
      </c>
      <c r="L972" s="3">
        <f>[1]Residential!H$26</f>
        <v>194.38569781986598</v>
      </c>
      <c r="M972" s="3">
        <f>[1]Residential!I$26</f>
        <v>194.34020251725829</v>
      </c>
      <c r="N972" s="3">
        <f>[1]Residential!J$26</f>
        <v>190.36245026889247</v>
      </c>
      <c r="O972" s="3">
        <f>[1]Residential!K$26</f>
        <v>186.35239871127521</v>
      </c>
      <c r="P972" s="3">
        <f>[1]Residential!L$26</f>
        <v>186.35351538496883</v>
      </c>
      <c r="Q972" s="3">
        <f>[1]Residential!M$26</f>
        <v>176.26463969045807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69.470006244825029</v>
      </c>
      <c r="G973" s="1">
        <f>[1]Residential!C$15</f>
        <v>70.028400828896423</v>
      </c>
      <c r="H973" s="1">
        <f>[1]Residential!D$15</f>
        <v>70.718335477676632</v>
      </c>
      <c r="I973" s="1">
        <f>[1]Residential!E$15</f>
        <v>67.964352052574625</v>
      </c>
      <c r="J973" s="1">
        <f>[1]Residential!F$15</f>
        <v>67.546622475261742</v>
      </c>
      <c r="K973" s="1">
        <f>[1]Residential!G$15</f>
        <v>64.468776689252465</v>
      </c>
      <c r="L973" s="1">
        <f>[1]Residential!H$15</f>
        <v>65.967785007657739</v>
      </c>
      <c r="M973" s="1">
        <f>[1]Residential!I$15</f>
        <v>75.342267709403217</v>
      </c>
      <c r="N973" s="1">
        <f>[1]Residential!J$15</f>
        <v>77.954150415108415</v>
      </c>
      <c r="O973" s="1">
        <f>[1]Residential!K$15</f>
        <v>78.531742301608489</v>
      </c>
      <c r="P973" s="1">
        <f>[1]Residential!L$15</f>
        <v>78.563688477098708</v>
      </c>
      <c r="Q973" s="1">
        <f>[1]Residential!M$15</f>
        <v>74.770404121682361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15.333195862251429</v>
      </c>
      <c r="G974" s="1">
        <f t="shared" ref="G974:K974" si="1169">SUM(G975:G976)</f>
        <v>15.115756321852441</v>
      </c>
      <c r="H974" s="1">
        <f t="shared" si="1169"/>
        <v>15.782484526562612</v>
      </c>
      <c r="I974" s="1">
        <f t="shared" si="1169"/>
        <v>14.986163452651773</v>
      </c>
      <c r="J974" s="1">
        <f t="shared" si="1169"/>
        <v>15.888202844911774</v>
      </c>
      <c r="K974" s="1">
        <f t="shared" si="1169"/>
        <v>14.596750488465315</v>
      </c>
      <c r="L974" s="1">
        <f t="shared" ref="L974:O974" si="1170">SUM(L975:L976)</f>
        <v>16.102088716977843</v>
      </c>
      <c r="M974" s="1">
        <f t="shared" si="1170"/>
        <v>22.011776543713523</v>
      </c>
      <c r="N974" s="1">
        <f t="shared" si="1170"/>
        <v>23.535366638247602</v>
      </c>
      <c r="O974" s="1">
        <f t="shared" si="1170"/>
        <v>23.780436081146117</v>
      </c>
      <c r="P974" s="1">
        <f>SUM(P975:P976)</f>
        <v>23.654036301115692</v>
      </c>
      <c r="Q974" s="1">
        <f>SUM(Q975:Q976)</f>
        <v>21.270324264919591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9.3768432056505873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8.1379309787950938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8.356027330402803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5.4602811226280652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3.0136989718837586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1.8759465705986709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1.2401068918187339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4.0396618889774407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3.8303952885095138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3.7737457430832433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3.6473415929803759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1.2636256035573621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5.9563526566008411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6.977825343057348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7.4264571961598103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9.525882330023709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12.874503873028015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12.720803917866643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14.861981825159109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17.972114654736082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19.704971349738088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20.006690338062874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20.006694708135317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20.006698661362229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9.5599047894678186</v>
      </c>
      <c r="G977" s="1">
        <f t="shared" ref="G977:K977" si="1174">SUM(G978:G979)</f>
        <v>10.0853063173079</v>
      </c>
      <c r="H977" s="1">
        <f t="shared" si="1174"/>
        <v>10.302360237528088</v>
      </c>
      <c r="I977" s="1">
        <f t="shared" si="1174"/>
        <v>8.1399161851926358</v>
      </c>
      <c r="J977" s="1">
        <f t="shared" si="1174"/>
        <v>6.6283334389294453</v>
      </c>
      <c r="K977" s="1">
        <f t="shared" si="1174"/>
        <v>4.8201597813304344</v>
      </c>
      <c r="L977" s="1">
        <f t="shared" ref="L977:O977" si="1175">SUM(L978:L979)</f>
        <v>4.9922296943652658</v>
      </c>
      <c r="M977" s="1">
        <f t="shared" si="1175"/>
        <v>8.3984029157888518</v>
      </c>
      <c r="N977" s="1">
        <f t="shared" si="1175"/>
        <v>8.9429445402947501</v>
      </c>
      <c r="O977" s="1">
        <f t="shared" si="1175"/>
        <v>8.8917875774374995</v>
      </c>
      <c r="P977" s="1">
        <f>SUM(P978:P979)</f>
        <v>8.6368582020815481</v>
      </c>
      <c r="Q977" s="1">
        <f>SUM(Q978:Q979)</f>
        <v>7.2111024641325381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8.4110073141504689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8.7988743798978781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8.5496665474472948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5.5518810196596693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2.7180554076788588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1.6814710264251007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1.1047283235812726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3.576725219474433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3.3914387241231205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3.3412813288980669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3.2293621785056121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1.1188232022003193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1.1488974753173493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1.2864319374100224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1.7526936900807928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2.5880351655329665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3.910278031250586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3.1386887549053339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3.8875013707839932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4.8216776963144188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5.5515058161716286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5.550506248539433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5.4074960235759368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6.0922792619322186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44.576905593105778</v>
      </c>
      <c r="G980" s="1">
        <f>[1]Residential!C$3-([1]Residential!C$10-[1]Residential!C$244)</f>
        <v>44.827338189736075</v>
      </c>
      <c r="H980" s="1">
        <f>[1]Residential!D$3-([1]Residential!D$10-[1]Residential!D$244)</f>
        <v>44.633490713585928</v>
      </c>
      <c r="I980" s="1">
        <f>[1]Residential!E$3-([1]Residential!E$10-[1]Residential!E$244)</f>
        <v>44.838272414730213</v>
      </c>
      <c r="J980" s="1">
        <f>[1]Residential!F$3-([1]Residential!F$10-[1]Residential!F$244)</f>
        <v>45.030086191420523</v>
      </c>
      <c r="K980" s="1">
        <f>[1]Residential!G$3-([1]Residential!G$10-[1]Residential!G$244)</f>
        <v>45.051866419456715</v>
      </c>
      <c r="L980" s="1">
        <f>[1]Residential!H$3-([1]Residential!H$10-[1]Residential!H$244)</f>
        <v>44.873466596314621</v>
      </c>
      <c r="M980" s="1">
        <f>[1]Residential!I$3-([1]Residential!I$10-[1]Residential!I$244)</f>
        <v>44.93208824990085</v>
      </c>
      <c r="N980" s="1">
        <f>[1]Residential!J$3-([1]Residential!J$10-[1]Residential!J$244)</f>
        <v>45.475839236566067</v>
      </c>
      <c r="O980" s="1">
        <f>[1]Residential!K$3-([1]Residential!K$10-[1]Residential!K$244)</f>
        <v>45.85951864302487</v>
      </c>
      <c r="P980" s="1">
        <f>[1]Residential!L$3-([1]Residential!L$10-[1]Residential!L$244)</f>
        <v>46.272793973901479</v>
      </c>
      <c r="Q980" s="1">
        <f>[1]Residential!M$3-([1]Residential!M$10-[1]Residential!M$244)</f>
        <v>46.28897739263023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60.231823211848962</v>
      </c>
      <c r="G981" s="1">
        <f>SUM([1]Residential!C$16:C$17)</f>
        <v>51.320001245695323</v>
      </c>
      <c r="H981" s="1">
        <f>SUM([1]Residential!D$16:D$17)</f>
        <v>50.149122376318147</v>
      </c>
      <c r="I981" s="1">
        <f>SUM([1]Residential!E$16:E$17)</f>
        <v>41.506721514778064</v>
      </c>
      <c r="J981" s="1">
        <f>SUM([1]Residential!F$16:F$17)</f>
        <v>20.792908041962392</v>
      </c>
      <c r="K981" s="1">
        <f>SUM([1]Residential!G$16:G$17)</f>
        <v>10.050728106282779</v>
      </c>
      <c r="L981" s="1">
        <f>SUM([1]Residential!H$16:H$17)</f>
        <v>5.2921182184167126</v>
      </c>
      <c r="M981" s="1">
        <f>SUM([1]Residential!I$16:I$17)</f>
        <v>5.2919125771529236</v>
      </c>
      <c r="N981" s="1">
        <f>SUM([1]Residential!J$16:J$17)</f>
        <v>5.291762541216352</v>
      </c>
      <c r="O981" s="1">
        <f>SUM([1]Residential!K$16:K$17)</f>
        <v>3.7438495048892357</v>
      </c>
      <c r="P981" s="1">
        <f>SUM([1]Residential!L$16:L$17)</f>
        <v>3.7438079808652152</v>
      </c>
      <c r="Q981" s="1">
        <f>SUM([1]Residential!M$16:M$17)</f>
        <v>0.79246692891501447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60.231823211848962</v>
      </c>
      <c r="G982" s="1">
        <f>[1]Residential!C$16</f>
        <v>51.320001245695323</v>
      </c>
      <c r="H982" s="1">
        <f>[1]Residential!D$16</f>
        <v>50.149101331050176</v>
      </c>
      <c r="I982" s="1">
        <f>[1]Residential!E$16</f>
        <v>41.506554434118705</v>
      </c>
      <c r="J982" s="1">
        <f>[1]Residential!F$16</f>
        <v>20.792647689378548</v>
      </c>
      <c r="K982" s="1">
        <f>[1]Residential!G$16</f>
        <v>10.050645446496945</v>
      </c>
      <c r="L982" s="1">
        <f>[1]Residential!H$16</f>
        <v>5.2919295576453615</v>
      </c>
      <c r="M982" s="1">
        <f>[1]Residential!I$16</f>
        <v>0</v>
      </c>
      <c r="N982" s="1">
        <f>[1]Residential!J$16</f>
        <v>1.0503266028872397E-4</v>
      </c>
      <c r="O982" s="1">
        <f>[1]Residential!K$16</f>
        <v>1.2258310795680696E-4</v>
      </c>
      <c r="P982" s="1">
        <f>[1]Residential!L$16</f>
        <v>1.0565296389944969E-4</v>
      </c>
      <c r="Q982" s="1">
        <f>[1]Residential!M$16</f>
        <v>1.9144491794471758E-4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2.104526797427942E-5</v>
      </c>
      <c r="I983" s="1">
        <f>[1]Residential!E$17</f>
        <v>1.6708065936222593E-4</v>
      </c>
      <c r="J983" s="1">
        <f>[1]Residential!F$17</f>
        <v>2.6035258384429809E-4</v>
      </c>
      <c r="K983" s="1">
        <f>[1]Residential!G$17</f>
        <v>8.265978583353069E-5</v>
      </c>
      <c r="L983" s="1">
        <f>[1]Residential!H$17</f>
        <v>1.8866077135109636E-4</v>
      </c>
      <c r="M983" s="1">
        <f>[1]Residential!I$17</f>
        <v>5.2919125771529236</v>
      </c>
      <c r="N983" s="1">
        <f>[1]Residential!J$17</f>
        <v>5.2916575085560629</v>
      </c>
      <c r="O983" s="1">
        <f>[1]Residential!K$17</f>
        <v>3.743726921781279</v>
      </c>
      <c r="P983" s="1">
        <f>[1]Residential!L$17</f>
        <v>3.7437023279013157</v>
      </c>
      <c r="Q983" s="1">
        <f>[1]Residential!M$17</f>
        <v>0.79227548399706971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50.371412094686988</v>
      </c>
      <c r="G984" s="1">
        <f t="shared" ref="G984:K984" si="1178">SUM(G986,G988)</f>
        <v>42.918616064410401</v>
      </c>
      <c r="H984" s="1">
        <f t="shared" si="1178"/>
        <v>44.693224890251656</v>
      </c>
      <c r="I984" s="1">
        <f t="shared" si="1178"/>
        <v>39.947672872359682</v>
      </c>
      <c r="J984" s="1">
        <f t="shared" si="1178"/>
        <v>20.248835671838847</v>
      </c>
      <c r="K984" s="1">
        <f t="shared" si="1178"/>
        <v>10.050149728173126</v>
      </c>
      <c r="L984" s="1">
        <f t="shared" ref="L984:O984" si="1179">SUM(L986,L988)</f>
        <v>5.2916142022866257</v>
      </c>
      <c r="M984" s="1">
        <f t="shared" si="1179"/>
        <v>5.2916128870974752</v>
      </c>
      <c r="N984" s="1">
        <f t="shared" si="1179"/>
        <v>5.291608311682511</v>
      </c>
      <c r="O984" s="1">
        <f t="shared" si="1179"/>
        <v>3.7435607329035916</v>
      </c>
      <c r="P984" s="1">
        <f>SUM(P986,P988)</f>
        <v>3.7435543227476225</v>
      </c>
      <c r="Q984" s="1">
        <f>SUM(Q986,Q988)</f>
        <v>0.79190228322457767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50.371412094686988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42.918616064410401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44.693224890251656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39.947672872359682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20.248835671838847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10.050149728173126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5.2916142022866257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5.2916128870974752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5.291608311682511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3.7435607329035916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3.7435543227476225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0.79190228322457767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50.371412094686988</v>
      </c>
      <c r="G986" s="1">
        <f t="shared" ref="G986:O986" si="1180">G987</f>
        <v>42.918616064410401</v>
      </c>
      <c r="H986" s="1">
        <f t="shared" si="1180"/>
        <v>44.693206134571604</v>
      </c>
      <c r="I986" s="1">
        <f t="shared" si="1180"/>
        <v>39.94751206747604</v>
      </c>
      <c r="J986" s="1">
        <f t="shared" si="1180"/>
        <v>20.248582131705049</v>
      </c>
      <c r="K986" s="1">
        <f t="shared" si="1180"/>
        <v>10.050067073144024</v>
      </c>
      <c r="L986" s="1">
        <f t="shared" si="1180"/>
        <v>5.291425559483141</v>
      </c>
      <c r="M986" s="1">
        <f t="shared" si="1180"/>
        <v>0</v>
      </c>
      <c r="N986" s="1">
        <f t="shared" si="1180"/>
        <v>1.0502959908971736E-4</v>
      </c>
      <c r="O986" s="1">
        <f t="shared" si="1180"/>
        <v>1.2257365283115492E-4</v>
      </c>
      <c r="P986" s="1">
        <f>P987</f>
        <v>1.0564580548425377E-4</v>
      </c>
      <c r="Q986" s="1">
        <f>Q987</f>
        <v>1.9130851029926352E-4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50.371412094686988</v>
      </c>
      <c r="G987" s="1">
        <f t="shared" ref="G987:K987" si="1181">G985*IFERROR(G982/G981,0)</f>
        <v>42.918616064410401</v>
      </c>
      <c r="H987" s="1">
        <f t="shared" si="1181"/>
        <v>44.693206134571604</v>
      </c>
      <c r="I987" s="1">
        <f t="shared" si="1181"/>
        <v>39.94751206747604</v>
      </c>
      <c r="J987" s="1">
        <f t="shared" si="1181"/>
        <v>20.248582131705049</v>
      </c>
      <c r="K987" s="1">
        <f t="shared" si="1181"/>
        <v>10.050067073144024</v>
      </c>
      <c r="L987" s="1">
        <f t="shared" ref="L987:O987" si="1182">L985*IFERROR(L982/L981,0)</f>
        <v>5.291425559483141</v>
      </c>
      <c r="M987" s="1">
        <f t="shared" si="1182"/>
        <v>0</v>
      </c>
      <c r="N987" s="1">
        <f t="shared" si="1182"/>
        <v>1.0502959908971736E-4</v>
      </c>
      <c r="O987" s="1">
        <f t="shared" si="1182"/>
        <v>1.2257365283115492E-4</v>
      </c>
      <c r="P987" s="1">
        <f>P985*IFERROR(P982/P981,0)</f>
        <v>1.0564580548425377E-4</v>
      </c>
      <c r="Q987" s="1">
        <f>Q985*IFERROR(Q982/Q981,0)</f>
        <v>1.9130851029926352E-4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1.8755680052606749E-5</v>
      </c>
      <c r="I988" s="1">
        <f t="shared" si="1183"/>
        <v>1.6080488364167422E-4</v>
      </c>
      <c r="J988" s="1">
        <f t="shared" si="1183"/>
        <v>2.5354013379796925E-4</v>
      </c>
      <c r="K988" s="1">
        <f t="shared" si="1183"/>
        <v>8.2655029101985633E-5</v>
      </c>
      <c r="L988" s="1">
        <f t="shared" si="1183"/>
        <v>1.8864280348473983E-4</v>
      </c>
      <c r="M988" s="1">
        <f t="shared" si="1183"/>
        <v>5.2916128870974752</v>
      </c>
      <c r="N988" s="1">
        <f t="shared" si="1183"/>
        <v>5.2915032820834211</v>
      </c>
      <c r="O988" s="1">
        <f t="shared" si="1183"/>
        <v>3.7434381592507604</v>
      </c>
      <c r="P988" s="1">
        <f>P989</f>
        <v>3.7434486769421382</v>
      </c>
      <c r="Q988" s="1">
        <f>Q989</f>
        <v>0.79171097471427843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1.8755680052606749E-5</v>
      </c>
      <c r="I989" s="1">
        <f t="shared" si="1184"/>
        <v>1.6080488364167422E-4</v>
      </c>
      <c r="J989" s="1">
        <f t="shared" si="1184"/>
        <v>2.5354013379796925E-4</v>
      </c>
      <c r="K989" s="1">
        <f t="shared" si="1184"/>
        <v>8.2655029101985633E-5</v>
      </c>
      <c r="L989" s="1">
        <f t="shared" ref="L989:O989" si="1185">L985-L987</f>
        <v>1.8864280348473983E-4</v>
      </c>
      <c r="M989" s="1">
        <f t="shared" si="1185"/>
        <v>5.2916128870974752</v>
      </c>
      <c r="N989" s="1">
        <f t="shared" si="1185"/>
        <v>5.2915032820834211</v>
      </c>
      <c r="O989" s="1">
        <f t="shared" si="1185"/>
        <v>3.7434381592507604</v>
      </c>
      <c r="P989" s="1">
        <f>P985-P987</f>
        <v>3.7434486769421382</v>
      </c>
      <c r="Q989" s="1">
        <f>Q985-Q987</f>
        <v>0.79171097471427843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9.8604111171619628</v>
      </c>
      <c r="G990" s="1">
        <f t="shared" ref="G990:O990" si="1186">G991</f>
        <v>8.4013851812849314</v>
      </c>
      <c r="H990" s="1">
        <f t="shared" si="1186"/>
        <v>5.4558974860664913</v>
      </c>
      <c r="I990" s="1">
        <f t="shared" si="1186"/>
        <v>1.5590486424183907</v>
      </c>
      <c r="J990" s="1">
        <f t="shared" si="1186"/>
        <v>0.54407237012354182</v>
      </c>
      <c r="K990" s="1">
        <f t="shared" si="1186"/>
        <v>5.7837810965289814E-4</v>
      </c>
      <c r="L990" s="1">
        <f t="shared" si="1186"/>
        <v>5.0401613008739369E-4</v>
      </c>
      <c r="M990" s="1">
        <f t="shared" si="1186"/>
        <v>2.9969005544900208E-4</v>
      </c>
      <c r="N990" s="1">
        <f t="shared" si="1186"/>
        <v>1.5422953384168462E-4</v>
      </c>
      <c r="O990" s="1">
        <f t="shared" si="1186"/>
        <v>2.8877198564430787E-4</v>
      </c>
      <c r="P990" s="1">
        <f>P991</f>
        <v>2.5365811759266827E-4</v>
      </c>
      <c r="Q990" s="1">
        <f>Q991</f>
        <v>5.646456904368595E-4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9.8604111171619628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8.4013851812849314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5.4558974860664913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1.5590486424183907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0.54407237012354182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5.7837810965289814E-4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5.0401613008739369E-4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2.9969005544900208E-4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1.5422953384168462E-4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2.8877198564430787E-4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2.5365811759266827E-4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5.646456904368595E-4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9.8604111171619628</v>
      </c>
      <c r="G992" s="1">
        <f t="shared" ref="G992:K992" si="1187">IFERROR(G982/G981,0)*G991</f>
        <v>8.4013851812849314</v>
      </c>
      <c r="H992" s="1">
        <f t="shared" si="1187"/>
        <v>5.4558951964785747</v>
      </c>
      <c r="I992" s="1">
        <f t="shared" si="1187"/>
        <v>1.5590423666426694</v>
      </c>
      <c r="J992" s="1">
        <f t="shared" si="1187"/>
        <v>0.54406555767349518</v>
      </c>
      <c r="K992" s="1">
        <f t="shared" si="1187"/>
        <v>5.7837335292182661E-4</v>
      </c>
      <c r="L992" s="1">
        <f t="shared" ref="L992:O992" si="1188">IFERROR(L982/L981,0)*L991</f>
        <v>5.0399816222122915E-4</v>
      </c>
      <c r="M992" s="1">
        <f t="shared" si="1188"/>
        <v>0</v>
      </c>
      <c r="N992" s="1">
        <f t="shared" si="1188"/>
        <v>3.0611990066278411E-9</v>
      </c>
      <c r="O992" s="1">
        <f t="shared" si="1188"/>
        <v>9.4551256520619665E-9</v>
      </c>
      <c r="P992" s="1">
        <f>IFERROR(P982/P981,0)*P991</f>
        <v>7.1584151959169061E-9</v>
      </c>
      <c r="Q992" s="1">
        <f>IFERROR(Q982/Q981,0)*Q991</f>
        <v>1.3640764545408009E-7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2.28958791659295E-6</v>
      </c>
      <c r="I993" s="1">
        <f t="shared" si="1189"/>
        <v>6.2757757213205423E-6</v>
      </c>
      <c r="J993" s="1">
        <f t="shared" si="1189"/>
        <v>6.8124500466337778E-6</v>
      </c>
      <c r="K993" s="1">
        <f t="shared" si="1189"/>
        <v>4.7567310715312949E-9</v>
      </c>
      <c r="L993" s="1">
        <f t="shared" ref="L993:O993" si="1190">L991-L992</f>
        <v>1.7967866164543544E-8</v>
      </c>
      <c r="M993" s="1">
        <f t="shared" si="1190"/>
        <v>2.9969005544900208E-4</v>
      </c>
      <c r="N993" s="1">
        <f t="shared" si="1190"/>
        <v>1.5422647264267799E-4</v>
      </c>
      <c r="O993" s="1">
        <f t="shared" si="1190"/>
        <v>2.8876253051865583E-4</v>
      </c>
      <c r="P993" s="1">
        <f>P991-P992</f>
        <v>2.5365095917747238E-4</v>
      </c>
      <c r="Q993" s="1">
        <f>Q991-Q992</f>
        <v>5.6450928279140546E-4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47.001915850824496</v>
      </c>
      <c r="G994" s="1">
        <f t="shared" ref="G994:K994" si="1191">SUM(G995:G996)</f>
        <v>48.126236582755254</v>
      </c>
      <c r="H994" s="1">
        <f t="shared" si="1191"/>
        <v>48.078802457366997</v>
      </c>
      <c r="I994" s="1">
        <f t="shared" si="1191"/>
        <v>52.26195694029164</v>
      </c>
      <c r="J994" s="1">
        <f t="shared" si="1191"/>
        <v>51.473591291196968</v>
      </c>
      <c r="K994" s="1">
        <f t="shared" si="1191"/>
        <v>51.096214501196883</v>
      </c>
      <c r="L994" s="1">
        <f t="shared" ref="L994:O994" si="1192">SUM(L995:L996)</f>
        <v>39.871315804913678</v>
      </c>
      <c r="M994" s="1">
        <f t="shared" si="1192"/>
        <v>17.412207363750923</v>
      </c>
      <c r="N994" s="1">
        <f t="shared" si="1192"/>
        <v>9.8621305016243372</v>
      </c>
      <c r="O994" s="1">
        <f t="shared" si="1192"/>
        <v>7.3041404109740915</v>
      </c>
      <c r="P994" s="1">
        <f>SUM(P995:P996)</f>
        <v>7.4369847343651525</v>
      </c>
      <c r="Q994" s="1">
        <f>SUM(Q995:Q996)</f>
        <v>5.9723807082492328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46.69070451897155</v>
      </c>
      <c r="G995" s="1">
        <f>[1]Residential!C$18</f>
        <v>48.125909414954897</v>
      </c>
      <c r="H995" s="1">
        <f>[1]Residential!D$18</f>
        <v>48.078478202407169</v>
      </c>
      <c r="I995" s="1">
        <f>[1]Residential!E$18</f>
        <v>52.26163195819754</v>
      </c>
      <c r="J995" s="1">
        <f>[1]Residential!F$18</f>
        <v>51.473265907126077</v>
      </c>
      <c r="K995" s="1">
        <f>[1]Residential!G$18</f>
        <v>51.084875049645589</v>
      </c>
      <c r="L995" s="1">
        <f>[1]Residential!H$18</f>
        <v>39.859953463743537</v>
      </c>
      <c r="M995" s="1">
        <f>[1]Residential!I$18</f>
        <v>13.759143524517892</v>
      </c>
      <c r="N995" s="1">
        <f>[1]Residential!J$18</f>
        <v>6.0822112480909194</v>
      </c>
      <c r="O995" s="1">
        <f>[1]Residential!K$18</f>
        <v>3.5267575946653094</v>
      </c>
      <c r="P995" s="1">
        <f>[1]Residential!L$18</f>
        <v>3.5242518171443957</v>
      </c>
      <c r="Q995" s="1">
        <f>[1]Residential!M$18</f>
        <v>2.0190684194541282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0.31121133185294847</v>
      </c>
      <c r="G996" s="1">
        <f>[1]Residential!C$19</f>
        <v>3.2716780035994125E-4</v>
      </c>
      <c r="H996" s="1">
        <f>[1]Residential!D$19</f>
        <v>3.2425495983106332E-4</v>
      </c>
      <c r="I996" s="1">
        <f>[1]Residential!E$19</f>
        <v>3.249820940978257E-4</v>
      </c>
      <c r="J996" s="1">
        <f>[1]Residential!F$19</f>
        <v>3.2538407089182037E-4</v>
      </c>
      <c r="K996" s="1">
        <f>[1]Residential!G$19</f>
        <v>1.1339451551294934E-2</v>
      </c>
      <c r="L996" s="1">
        <f>[1]Residential!H$19</f>
        <v>1.136234117014211E-2</v>
      </c>
      <c r="M996" s="1">
        <f>[1]Residential!I$19</f>
        <v>3.6530638392330319</v>
      </c>
      <c r="N996" s="1">
        <f>[1]Residential!J$19</f>
        <v>3.7799192535334183</v>
      </c>
      <c r="O996" s="1">
        <f>[1]Residential!K$19</f>
        <v>3.7773828163087821</v>
      </c>
      <c r="P996" s="1">
        <f>[1]Residential!L$19</f>
        <v>3.9127329172207572</v>
      </c>
      <c r="Q996" s="1">
        <f>[1]Residential!M$19</f>
        <v>3.9533122887951042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38.494649219250576</v>
      </c>
      <c r="G997" s="1">
        <f t="shared" ref="G997:K997" si="1195">SUM(G998:G999)</f>
        <v>41.388626326901147</v>
      </c>
      <c r="H997" s="1">
        <f t="shared" si="1195"/>
        <v>39.683038494839288</v>
      </c>
      <c r="I997" s="1">
        <f t="shared" si="1195"/>
        <v>39.683259772593374</v>
      </c>
      <c r="J997" s="1">
        <f t="shared" si="1195"/>
        <v>41.287450845526372</v>
      </c>
      <c r="K997" s="1">
        <f t="shared" si="1195"/>
        <v>39.135981597661065</v>
      </c>
      <c r="L997" s="1">
        <f t="shared" ref="L997:O997" si="1196">SUM(L998:L999)</f>
        <v>31.515785130428995</v>
      </c>
      <c r="M997" s="1">
        <f t="shared" si="1196"/>
        <v>14.978829475038991</v>
      </c>
      <c r="N997" s="1">
        <f t="shared" si="1196"/>
        <v>8.5488345694169503</v>
      </c>
      <c r="O997" s="1">
        <f t="shared" si="1196"/>
        <v>6.3772112546321482</v>
      </c>
      <c r="P997" s="1">
        <f>SUM(P998:P999)</f>
        <v>6.3771973605740646</v>
      </c>
      <c r="Q997" s="1">
        <f>SUM(Q998:Q999)</f>
        <v>5.0809765439549794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38.494649219250576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41.388626326901147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39.680776540299576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39.680764296655312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37.330351897101508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31.88290788007026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24.477180082231257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10.37862592922545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6.5071885405306507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4.5344071834517807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4.5344029464830973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3.2381785062304269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2.2619545397109283E-3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2.4954759380590272E-3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3.957098948424866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7.2530737175908033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7.038605048197736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4.6002035458135406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2.0416460288863005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1.8428040711803675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1.8427944140909676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1.8427980377245525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38.239766607853262</v>
      </c>
      <c r="G1000" s="1">
        <f t="shared" ref="G1000:K1000" si="1197">SUM(G1001:G1002)</f>
        <v>41.388344962165469</v>
      </c>
      <c r="H1000" s="1">
        <f t="shared" si="1197"/>
        <v>39.682770862922609</v>
      </c>
      <c r="I1000" s="1">
        <f t="shared" si="1197"/>
        <v>39.683013008989086</v>
      </c>
      <c r="J1000" s="1">
        <f t="shared" si="1197"/>
        <v>41.287189851908174</v>
      </c>
      <c r="K1000" s="1">
        <f t="shared" si="1197"/>
        <v>39.127296403042024</v>
      </c>
      <c r="L1000" s="1">
        <f t="shared" ref="L1000:O1000" si="1198">SUM(L1001:L1002)</f>
        <v>31.506803909326358</v>
      </c>
      <c r="M1000" s="1">
        <f t="shared" si="1198"/>
        <v>11.836285903956949</v>
      </c>
      <c r="N1000" s="1">
        <f t="shared" si="1198"/>
        <v>5.2722703038265744</v>
      </c>
      <c r="O1000" s="1">
        <f t="shared" si="1198"/>
        <v>3.0791957656328233</v>
      </c>
      <c r="P1000" s="1">
        <f>SUM(P1001:P1002)</f>
        <v>3.0220378539220065</v>
      </c>
      <c r="Q1000" s="1">
        <f>SUM(Q1001:Q1002)</f>
        <v>1.7177135519369793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38.239766607853262</v>
      </c>
      <c r="G1001" s="1">
        <f t="shared" ref="G1001:K1001" si="1199">G998-G1004</f>
        <v>41.388344962165469</v>
      </c>
      <c r="H1001" s="1">
        <f t="shared" si="1199"/>
        <v>39.680508923638065</v>
      </c>
      <c r="I1001" s="1">
        <f t="shared" si="1199"/>
        <v>39.680517548568723</v>
      </c>
      <c r="J1001" s="1">
        <f t="shared" si="1199"/>
        <v>37.330115917804875</v>
      </c>
      <c r="K1001" s="1">
        <f t="shared" si="1199"/>
        <v>31.875832313068873</v>
      </c>
      <c r="L1001" s="1">
        <f t="shared" ref="L1001:O1001" si="1200">L998-L1004</f>
        <v>24.470204689888096</v>
      </c>
      <c r="M1001" s="1">
        <f t="shared" si="1200"/>
        <v>8.2012005005627131</v>
      </c>
      <c r="N1001" s="1">
        <f t="shared" si="1200"/>
        <v>4.0131384722748464</v>
      </c>
      <c r="O1001" s="1">
        <f t="shared" si="1200"/>
        <v>2.1894095775481972</v>
      </c>
      <c r="P1001" s="1">
        <f>P998-P1004</f>
        <v>2.1487710940114089</v>
      </c>
      <c r="Q1001" s="1">
        <f>Q998-Q1004</f>
        <v>1.0947232398387419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2.2619392845477189E-3</v>
      </c>
      <c r="I1002" s="1">
        <f t="shared" si="1201"/>
        <v>2.495460420366166E-3</v>
      </c>
      <c r="J1002" s="1">
        <f t="shared" si="1201"/>
        <v>3.957073934103299</v>
      </c>
      <c r="K1002" s="1">
        <f t="shared" si="1201"/>
        <v>7.2514640899731511</v>
      </c>
      <c r="L1002" s="1">
        <f t="shared" ref="L1002:O1002" si="1202">L999-L1005</f>
        <v>7.0365992194382638</v>
      </c>
      <c r="M1002" s="1">
        <f t="shared" si="1202"/>
        <v>3.6350854033942364</v>
      </c>
      <c r="N1002" s="1">
        <f t="shared" si="1202"/>
        <v>1.2591318315517279</v>
      </c>
      <c r="O1002" s="1">
        <f t="shared" si="1202"/>
        <v>0.88978618808462617</v>
      </c>
      <c r="P1002" s="1">
        <f>P999-P1005</f>
        <v>0.87326675991059777</v>
      </c>
      <c r="Q1002" s="1">
        <f>Q999-Q1005</f>
        <v>0.62299031209823741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0.25488261139731577</v>
      </c>
      <c r="G1003" s="1">
        <f t="shared" ref="G1003:K1003" si="1203">SUM(G1004:G1005)</f>
        <v>2.8136473567816572E-4</v>
      </c>
      <c r="H1003" s="1">
        <f t="shared" si="1203"/>
        <v>2.6763191667530831E-4</v>
      </c>
      <c r="I1003" s="1">
        <f t="shared" si="1203"/>
        <v>2.4676360428407324E-4</v>
      </c>
      <c r="J1003" s="1">
        <f t="shared" si="1203"/>
        <v>2.6099361820050115E-4</v>
      </c>
      <c r="K1003" s="1">
        <f t="shared" si="1203"/>
        <v>8.6851946190388048E-3</v>
      </c>
      <c r="L1003" s="1">
        <f t="shared" ref="L1003:O1003" si="1204">SUM(L1004:L1005)</f>
        <v>8.9812211026327627E-3</v>
      </c>
      <c r="M1003" s="1">
        <f t="shared" si="1204"/>
        <v>3.1425435710820411</v>
      </c>
      <c r="N1003" s="1">
        <f t="shared" si="1204"/>
        <v>3.2765642655903773</v>
      </c>
      <c r="O1003" s="1">
        <f t="shared" si="1204"/>
        <v>3.298015488999325</v>
      </c>
      <c r="P1003" s="1">
        <f>SUM(P1004:P1005)</f>
        <v>3.3551595066520581</v>
      </c>
      <c r="Q1003" s="1">
        <f>SUM(Q1004:Q1005)</f>
        <v>3.3632629920179999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0.25488261139731577</v>
      </c>
      <c r="G1004" s="1">
        <f t="shared" ref="G1004:K1004" si="1205">G998*IFERROR(G996/G994,0)</f>
        <v>2.8136473567816572E-4</v>
      </c>
      <c r="H1004" s="1">
        <f t="shared" si="1205"/>
        <v>2.6761666151209861E-4</v>
      </c>
      <c r="I1004" s="1">
        <f t="shared" si="1205"/>
        <v>2.467480865912121E-4</v>
      </c>
      <c r="J1004" s="1">
        <f t="shared" si="1205"/>
        <v>2.3597929663361981E-4</v>
      </c>
      <c r="K1004" s="1">
        <f t="shared" si="1205"/>
        <v>7.0755670013869136E-3</v>
      </c>
      <c r="L1004" s="1">
        <f t="shared" ref="L1004:O1004" si="1206">L998*IFERROR(L996/L994,0)</f>
        <v>6.9753923431602385E-3</v>
      </c>
      <c r="M1004" s="1">
        <f t="shared" si="1206"/>
        <v>2.1774254286627368</v>
      </c>
      <c r="N1004" s="1">
        <f t="shared" si="1206"/>
        <v>2.4940500682558047</v>
      </c>
      <c r="O1004" s="1">
        <f t="shared" si="1206"/>
        <v>2.3449976059035835</v>
      </c>
      <c r="P1004" s="1">
        <f>P998*IFERROR(P996/P994,0)</f>
        <v>2.3856318524716884</v>
      </c>
      <c r="Q1004" s="1">
        <f>Q998*IFERROR(Q996/Q994,0)</f>
        <v>2.143455266391685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1.5255163209691667E-8</v>
      </c>
      <c r="I1005" s="1">
        <f t="shared" si="1207"/>
        <v>1.5517692861132136E-8</v>
      </c>
      <c r="J1005" s="1">
        <f t="shared" si="1207"/>
        <v>2.5014321566881353E-5</v>
      </c>
      <c r="K1005" s="1">
        <f t="shared" si="1207"/>
        <v>1.609627617651891E-3</v>
      </c>
      <c r="L1005" s="1">
        <f t="shared" ref="L1005:O1005" si="1208">L999*IFERROR(L$996/L$994,0)</f>
        <v>2.0058287594725238E-3</v>
      </c>
      <c r="M1005" s="1">
        <f t="shared" si="1208"/>
        <v>0.96511814241930416</v>
      </c>
      <c r="N1005" s="1">
        <f t="shared" si="1208"/>
        <v>0.7825141973345725</v>
      </c>
      <c r="O1005" s="1">
        <f t="shared" si="1208"/>
        <v>0.95301788309574131</v>
      </c>
      <c r="P1005" s="1">
        <f>P999*IFERROR(P$996/P$994,0)</f>
        <v>0.96952765418036979</v>
      </c>
      <c r="Q1005" s="1">
        <f>Q999*IFERROR(Q$996/Q$994,0)</f>
        <v>1.2198077256263151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8.5072666315739198</v>
      </c>
      <c r="G1006" s="1">
        <f t="shared" ref="G1006:K1006" si="1209">SUM(G1007:G1008)</f>
        <v>6.7376102558541078</v>
      </c>
      <c r="H1006" s="1">
        <f t="shared" si="1209"/>
        <v>8.3957639625277114</v>
      </c>
      <c r="I1006" s="1">
        <f t="shared" si="1209"/>
        <v>12.57869716769827</v>
      </c>
      <c r="J1006" s="1">
        <f t="shared" si="1209"/>
        <v>10.186140445670596</v>
      </c>
      <c r="K1006" s="1">
        <f t="shared" si="1209"/>
        <v>11.960232903535822</v>
      </c>
      <c r="L1006" s="1">
        <f t="shared" ref="L1006:O1006" si="1210">SUM(L1007:L1008)</f>
        <v>8.3555306744846849</v>
      </c>
      <c r="M1006" s="1">
        <f t="shared" si="1210"/>
        <v>2.4333778887119326</v>
      </c>
      <c r="N1006" s="1">
        <f t="shared" si="1210"/>
        <v>1.3132959322073861</v>
      </c>
      <c r="O1006" s="1">
        <f t="shared" si="1210"/>
        <v>0.92692915634194328</v>
      </c>
      <c r="P1006" s="1">
        <f>SUM(P1007:P1008)</f>
        <v>1.0597873737910877</v>
      </c>
      <c r="Q1006" s="1">
        <f>SUM(Q1007:Q1008)</f>
        <v>0.8914041642942534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8.5072666315739198</v>
      </c>
      <c r="G1007" s="1">
        <f t="shared" ref="G1007:K1007" si="1211">G994-G998-G999-G1008</f>
        <v>6.7376102558541078</v>
      </c>
      <c r="H1007" s="1">
        <f t="shared" si="1211"/>
        <v>8.3952299778901178</v>
      </c>
      <c r="I1007" s="1">
        <f t="shared" si="1211"/>
        <v>12.578021062566208</v>
      </c>
      <c r="J1007" s="1">
        <f t="shared" si="1211"/>
        <v>8.9842807627652128</v>
      </c>
      <c r="K1007" s="1">
        <f t="shared" si="1211"/>
        <v>9.496291150833482</v>
      </c>
      <c r="L1007" s="1">
        <f t="shared" ref="L1007:O1007" si="1212">L994-L998-L999-L1008</f>
        <v>5.6679771228014975</v>
      </c>
      <c r="M1007" s="1">
        <f t="shared" si="1212"/>
        <v>1.2791669398002976</v>
      </c>
      <c r="N1007" s="1">
        <f t="shared" si="1212"/>
        <v>0.8010382720093786</v>
      </c>
      <c r="O1007" s="1">
        <f t="shared" si="1212"/>
        <v>0.46456154552675716</v>
      </c>
      <c r="P1007" s="1">
        <f>P994-P998-P999-P1008</f>
        <v>0.5974223162487321</v>
      </c>
      <c r="Q1007" s="1">
        <f>Q994-Q998-Q999-Q1008</f>
        <v>0.42903842034519379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5.3398463759392854E-4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6.7610513206218972E-4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1.2018596829053818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2.4639417527023388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2.687553551683187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1.154210948911635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0.51225766019800745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0.46236761081518613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0.46236505754235557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0.4623657439490596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8.4509379111182863</v>
      </c>
      <c r="G1009" s="1">
        <f t="shared" ref="G1009:K1009" si="1213">SUM(G1010:G1011)</f>
        <v>6.7375644527894263</v>
      </c>
      <c r="H1009" s="1">
        <f t="shared" si="1213"/>
        <v>8.3957073394845558</v>
      </c>
      <c r="I1009" s="1">
        <f t="shared" si="1213"/>
        <v>12.578618949208456</v>
      </c>
      <c r="J1009" s="1">
        <f t="shared" si="1213"/>
        <v>10.186076055217903</v>
      </c>
      <c r="K1009" s="1">
        <f t="shared" si="1213"/>
        <v>11.957578646603565</v>
      </c>
      <c r="L1009" s="1">
        <f t="shared" ref="L1009:O1009" si="1214">SUM(L1010:L1011)</f>
        <v>8.3531495544171754</v>
      </c>
      <c r="M1009" s="1">
        <f t="shared" si="1214"/>
        <v>1.9228576205609416</v>
      </c>
      <c r="N1009" s="1">
        <f t="shared" si="1214"/>
        <v>0.80994094426434482</v>
      </c>
      <c r="O1009" s="1">
        <f t="shared" si="1214"/>
        <v>0.44756182903248565</v>
      </c>
      <c r="P1009" s="1">
        <f>SUM(P1010:P1011)</f>
        <v>0.50221396322238876</v>
      </c>
      <c r="Q1009" s="1">
        <f>SUM(Q1010:Q1011)</f>
        <v>0.30135486751714941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8.4509379111182863</v>
      </c>
      <c r="G1010" s="1">
        <f t="shared" ref="G1010:K1010" si="1215">G1007-G1013</f>
        <v>6.7375644527894263</v>
      </c>
      <c r="H1010" s="1">
        <f t="shared" si="1215"/>
        <v>8.3951733584482824</v>
      </c>
      <c r="I1010" s="1">
        <f t="shared" si="1215"/>
        <v>12.577942848280639</v>
      </c>
      <c r="J1010" s="1">
        <f t="shared" si="1215"/>
        <v>8.9842239697228923</v>
      </c>
      <c r="K1010" s="1">
        <f t="shared" si="1215"/>
        <v>9.4941837005169951</v>
      </c>
      <c r="L1010" s="1">
        <f t="shared" ref="L1010:O1010" si="1216">L1007-L1013</f>
        <v>5.666361889180191</v>
      </c>
      <c r="M1010" s="1">
        <f t="shared" si="1216"/>
        <v>1.0107989842328182</v>
      </c>
      <c r="N1010" s="1">
        <f t="shared" si="1216"/>
        <v>0.49401941977590963</v>
      </c>
      <c r="O1010" s="1">
        <f t="shared" si="1216"/>
        <v>0.22431057820497805</v>
      </c>
      <c r="P1010" s="1">
        <f>P1007-P1013</f>
        <v>0.28310757099085776</v>
      </c>
      <c r="Q1010" s="1">
        <f>Q1007-Q1013</f>
        <v>0.14504398958608999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5.3398103627363015E-4</v>
      </c>
      <c r="I1011" s="1">
        <f t="shared" si="1217"/>
        <v>6.7610092781737166E-4</v>
      </c>
      <c r="J1011" s="1">
        <f t="shared" si="1217"/>
        <v>1.2018520854950117</v>
      </c>
      <c r="K1011" s="1">
        <f t="shared" si="1217"/>
        <v>2.4633949460865705</v>
      </c>
      <c r="L1011" s="1">
        <f t="shared" ref="L1011:O1011" si="1218">L1008-L1014</f>
        <v>2.6867876652369844</v>
      </c>
      <c r="M1011" s="1">
        <f t="shared" si="1218"/>
        <v>0.91205863632812334</v>
      </c>
      <c r="N1011" s="1">
        <f t="shared" si="1218"/>
        <v>0.31592152448843519</v>
      </c>
      <c r="O1011" s="1">
        <f t="shared" si="1218"/>
        <v>0.22325125082750763</v>
      </c>
      <c r="P1011" s="1">
        <f>P1008-P1014</f>
        <v>0.21910639223153103</v>
      </c>
      <c r="Q1011" s="1">
        <f>Q1008-Q1014</f>
        <v>0.15631087793105941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5.6328720455632739E-2</v>
      </c>
      <c r="G1012" s="1">
        <f t="shared" si="1219"/>
        <v>4.5803064681775501E-5</v>
      </c>
      <c r="H1012" s="1">
        <f t="shared" si="1219"/>
        <v>5.6623043155755021E-5</v>
      </c>
      <c r="I1012" s="1">
        <f t="shared" si="1219"/>
        <v>7.8218489813752494E-5</v>
      </c>
      <c r="J1012" s="1">
        <f t="shared" si="1219"/>
        <v>6.4390452691319216E-5</v>
      </c>
      <c r="K1012" s="1">
        <f t="shared" si="1219"/>
        <v>2.6542569322561289E-3</v>
      </c>
      <c r="L1012" s="1">
        <f t="shared" ref="L1012:O1012" si="1220">SUM(L1013:L1014)</f>
        <v>2.3811200675093484E-3</v>
      </c>
      <c r="M1012" s="1">
        <f t="shared" si="1220"/>
        <v>0.51052026815099105</v>
      </c>
      <c r="N1012" s="1">
        <f t="shared" si="1220"/>
        <v>0.50335498794304123</v>
      </c>
      <c r="O1012" s="1">
        <f t="shared" si="1220"/>
        <v>0.47936732730945764</v>
      </c>
      <c r="P1012" s="1">
        <f>SUM(P1013:P1014)</f>
        <v>0.55757341056869891</v>
      </c>
      <c r="Q1012" s="1">
        <f>SUM(Q1013:Q1014)</f>
        <v>0.59004929677710405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5.6328720455632739E-2</v>
      </c>
      <c r="G1013" s="1">
        <f t="shared" ref="G1013:K1013" si="1221">G1007*IFERROR(G$996/G$994,0)</f>
        <v>4.5803064681775501E-5</v>
      </c>
      <c r="H1013" s="1">
        <f t="shared" si="1221"/>
        <v>5.6619441835456603E-5</v>
      </c>
      <c r="I1013" s="1">
        <f t="shared" si="1221"/>
        <v>7.8214285568934433E-5</v>
      </c>
      <c r="J1013" s="1">
        <f t="shared" si="1221"/>
        <v>5.6793042321171107E-5</v>
      </c>
      <c r="K1013" s="1">
        <f t="shared" si="1221"/>
        <v>2.1074503164876276E-3</v>
      </c>
      <c r="L1013" s="1">
        <f t="shared" ref="L1013:O1013" si="1222">L1007*IFERROR(L$996/L$994,0)</f>
        <v>1.6152336213066322E-3</v>
      </c>
      <c r="M1013" s="1">
        <f t="shared" si="1222"/>
        <v>0.26836795556747933</v>
      </c>
      <c r="N1013" s="1">
        <f t="shared" si="1222"/>
        <v>0.30701885223346898</v>
      </c>
      <c r="O1013" s="1">
        <f t="shared" si="1222"/>
        <v>0.24025096732177911</v>
      </c>
      <c r="P1013" s="1">
        <f>P1007*IFERROR(P$996/P$994,0)</f>
        <v>0.31431474525787434</v>
      </c>
      <c r="Q1013" s="1">
        <f>Q1007*IFERROR(Q$996/Q$994,0)</f>
        <v>0.2839944307591038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3.6013202984196477E-9</v>
      </c>
      <c r="I1014" s="1">
        <f t="shared" si="1223"/>
        <v>4.2042448180592621E-9</v>
      </c>
      <c r="J1014" s="1">
        <f t="shared" si="1223"/>
        <v>7.5974103701481143E-6</v>
      </c>
      <c r="K1014" s="1">
        <f t="shared" si="1223"/>
        <v>5.4680661576850134E-4</v>
      </c>
      <c r="L1014" s="1">
        <f t="shared" ref="L1014:O1014" si="1224">L1008*IFERROR(L$996/L$994,0)</f>
        <v>7.6588644620271629E-4</v>
      </c>
      <c r="M1014" s="1">
        <f t="shared" si="1224"/>
        <v>0.24215231258351172</v>
      </c>
      <c r="N1014" s="1">
        <f t="shared" si="1224"/>
        <v>0.19633613570957226</v>
      </c>
      <c r="O1014" s="1">
        <f t="shared" si="1224"/>
        <v>0.2391163599876785</v>
      </c>
      <c r="P1014" s="1">
        <f>P1008*IFERROR(P$996/P$994,0)</f>
        <v>0.24325866531082455</v>
      </c>
      <c r="Q1014" s="1">
        <f>Q1008*IFERROR(Q$996/Q$994,0)</f>
        <v>0.30605486601800019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0.10000036251274387</v>
      </c>
      <c r="G1015" s="1">
        <f>[1]Residential!C$20</f>
        <v>0.10000010129821046</v>
      </c>
      <c r="H1015" s="1">
        <f>[1]Residential!D$20</f>
        <v>6.9910270319763635E-4</v>
      </c>
      <c r="I1015" s="1">
        <f>[1]Residential!E$20</f>
        <v>4.1313360101051066E-4</v>
      </c>
      <c r="J1015" s="1">
        <f>[1]Residential!F$20</f>
        <v>1.5673259333422843E-4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0.10000036251274387</v>
      </c>
      <c r="G1016" s="1">
        <f t="shared" ref="G1016:G1017" si="1225">G1015</f>
        <v>0.10000010129821046</v>
      </c>
      <c r="H1016" s="1">
        <f t="shared" ref="H1016:H1017" si="1226">H1015</f>
        <v>6.9910270319763635E-4</v>
      </c>
      <c r="I1016" s="1">
        <f t="shared" ref="I1016:I1017" si="1227">I1015</f>
        <v>4.1313360101051066E-4</v>
      </c>
      <c r="J1016" s="1">
        <f t="shared" ref="J1016:J1017" si="1228">J1015</f>
        <v>1.5673259333422843E-4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0.10000036251274387</v>
      </c>
      <c r="G1017" s="1">
        <f t="shared" si="1225"/>
        <v>0.10000010129821046</v>
      </c>
      <c r="H1017" s="1">
        <f t="shared" si="1226"/>
        <v>6.9910270319763635E-4</v>
      </c>
      <c r="I1017" s="1">
        <f t="shared" si="1227"/>
        <v>4.1313360101051066E-4</v>
      </c>
      <c r="J1017" s="1">
        <f t="shared" si="1228"/>
        <v>1.5673259333422843E-4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13.722989280830863</v>
      </c>
      <c r="G1020" s="1">
        <f t="shared" ref="G1020:K1020" si="1233">G1021+G1023</f>
        <v>14.022752711153712</v>
      </c>
      <c r="H1020" s="1">
        <f t="shared" si="1233"/>
        <v>12.277849034201914</v>
      </c>
      <c r="I1020" s="1">
        <f t="shared" si="1233"/>
        <v>10.573500138232063</v>
      </c>
      <c r="J1020" s="1">
        <f t="shared" si="1233"/>
        <v>8.781631768456883</v>
      </c>
      <c r="K1020" s="1">
        <f t="shared" si="1233"/>
        <v>6.9901169226548117</v>
      </c>
      <c r="L1020" s="1">
        <f t="shared" ref="L1020:O1020" si="1234">L1021+L1023</f>
        <v>6.0794987538356962</v>
      </c>
      <c r="M1020" s="1">
        <f t="shared" si="1234"/>
        <v>6.8215713482538378</v>
      </c>
      <c r="N1020" s="1">
        <f t="shared" si="1234"/>
        <v>5.4328309057518185</v>
      </c>
      <c r="O1020" s="1">
        <f t="shared" si="1234"/>
        <v>4.4843880272776229</v>
      </c>
      <c r="P1020" s="1">
        <f>P1021+P1023</f>
        <v>4.4298317987359601</v>
      </c>
      <c r="Q1020" s="1">
        <f>Q1021+Q1023</f>
        <v>3.4806359367903612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12.6820480209885</v>
      </c>
      <c r="G1021" s="1">
        <f t="shared" ref="G1021:O1021" si="1235">G1022</f>
        <v>12.828271313692094</v>
      </c>
      <c r="H1021" s="1">
        <f t="shared" si="1235"/>
        <v>11.598894922085959</v>
      </c>
      <c r="I1021" s="1">
        <f t="shared" si="1235"/>
        <v>9.988815770950362</v>
      </c>
      <c r="J1021" s="1">
        <f t="shared" si="1235"/>
        <v>8.2960270954501212</v>
      </c>
      <c r="K1021" s="1">
        <f t="shared" si="1235"/>
        <v>6.603583868759201</v>
      </c>
      <c r="L1021" s="1">
        <f t="shared" si="1235"/>
        <v>5.7433200659399342</v>
      </c>
      <c r="M1021" s="1">
        <f t="shared" si="1235"/>
        <v>6.4443586902947567</v>
      </c>
      <c r="N1021" s="1">
        <f t="shared" si="1235"/>
        <v>5.1324118849240215</v>
      </c>
      <c r="O1021" s="1">
        <f t="shared" si="1235"/>
        <v>4.236413815557432</v>
      </c>
      <c r="P1021" s="1">
        <f>P1022</f>
        <v>4.1848753283255631</v>
      </c>
      <c r="Q1021" s="1">
        <f>Q1022</f>
        <v>3.2881627206070831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12.6820480209885</v>
      </c>
      <c r="G1022" s="1">
        <f>[1]Residential!C$22-G1024-G1025</f>
        <v>12.828271313692094</v>
      </c>
      <c r="H1022" s="1">
        <f>[1]Residential!D$22-H1024-H1025</f>
        <v>11.598894922085959</v>
      </c>
      <c r="I1022" s="1">
        <f>[1]Residential!E$22-I1024-I1025</f>
        <v>9.988815770950362</v>
      </c>
      <c r="J1022" s="1">
        <f>[1]Residential!F$22-J1024-J1025</f>
        <v>8.2960270954501212</v>
      </c>
      <c r="K1022" s="1">
        <f>[1]Residential!G$22-K1024-K1025</f>
        <v>6.603583868759201</v>
      </c>
      <c r="L1022" s="1">
        <f>[1]Residential!H$22-L1024-L1025</f>
        <v>5.7433200659399342</v>
      </c>
      <c r="M1022" s="1">
        <f>[1]Residential!I$22-M1024-M1025</f>
        <v>6.4443586902947567</v>
      </c>
      <c r="N1022" s="1">
        <f>[1]Residential!J$22-N1024-N1025</f>
        <v>5.1324118849240215</v>
      </c>
      <c r="O1022" s="1">
        <f>[1]Residential!K$22-O1024-O1025</f>
        <v>4.236413815557432</v>
      </c>
      <c r="P1022" s="1">
        <f>[1]Residential!L$22-P1024-P1025</f>
        <v>4.1848753283255631</v>
      </c>
      <c r="Q1022" s="1">
        <f>[1]Residential!M$22-Q1024-Q1025</f>
        <v>3.2881627206070831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1.0409412598423622</v>
      </c>
      <c r="G1023" s="1">
        <f t="shared" ref="G1023" si="1236">G1024</f>
        <v>1.1944813974616189</v>
      </c>
      <c r="H1023" s="1">
        <f t="shared" ref="H1023" si="1237">H1024</f>
        <v>0.67895411211595458</v>
      </c>
      <c r="I1023" s="1">
        <f t="shared" ref="I1023" si="1238">I1024</f>
        <v>0.58468436728170214</v>
      </c>
      <c r="J1023" s="1">
        <f t="shared" ref="J1023" si="1239">J1024</f>
        <v>0.48560467300676091</v>
      </c>
      <c r="K1023" s="1">
        <f t="shared" ref="K1023:O1023" si="1240">K1024</f>
        <v>0.38653305389561043</v>
      </c>
      <c r="L1023" s="1">
        <f t="shared" si="1240"/>
        <v>0.33617868789576238</v>
      </c>
      <c r="M1023" s="1">
        <f t="shared" si="1240"/>
        <v>0.37721265795908115</v>
      </c>
      <c r="N1023" s="1">
        <f t="shared" si="1240"/>
        <v>0.30041902082779737</v>
      </c>
      <c r="O1023" s="1">
        <f t="shared" si="1240"/>
        <v>0.24797421172019107</v>
      </c>
      <c r="P1023" s="1">
        <f>P1024</f>
        <v>0.24495647041039714</v>
      </c>
      <c r="Q1023" s="1">
        <f>Q1024</f>
        <v>0.19247321618327795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1.0409412598423622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1.1944813974616189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0.67895411211595458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0.58468436728170214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0.48560467300676091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0.38653305389561043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0.33617868789576238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0.37721265795908115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0.30041902082779737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0.24797421172019107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0.24495647041039714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0.19247321618327795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3.2682065149283379</v>
      </c>
      <c r="G1025" s="1">
        <f t="shared" ref="G1025:K1025" si="1241">G1026+G1028</f>
        <v>3.8319828219456915</v>
      </c>
      <c r="H1025" s="1">
        <f t="shared" si="1241"/>
        <v>3.7299736714666132</v>
      </c>
      <c r="I1025" s="1">
        <f t="shared" si="1241"/>
        <v>3.8831580390801697</v>
      </c>
      <c r="J1025" s="1">
        <f t="shared" si="1241"/>
        <v>4.0214689331736286</v>
      </c>
      <c r="K1025" s="1">
        <f t="shared" si="1241"/>
        <v>4.1342149093119973</v>
      </c>
      <c r="L1025" s="1">
        <f t="shared" ref="L1025:O1025" si="1242">L1026+L1028</f>
        <v>4.2260761201914585</v>
      </c>
      <c r="M1025" s="1">
        <f t="shared" si="1242"/>
        <v>4.3121168205489875</v>
      </c>
      <c r="N1025" s="1">
        <f t="shared" si="1242"/>
        <v>4.3747972912340209</v>
      </c>
      <c r="O1025" s="1">
        <f t="shared" si="1242"/>
        <v>4.4460357922899405</v>
      </c>
      <c r="P1025" s="1">
        <f>P1026+P1028</f>
        <v>4.4462670326080227</v>
      </c>
      <c r="Q1025" s="1">
        <f>Q1026+Q1028</f>
        <v>4.4462756280766786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2.9965386379928498</v>
      </c>
      <c r="G1026" s="1">
        <f t="shared" ref="G1026:O1026" si="1243">G1027</f>
        <v>3.5202449318456233</v>
      </c>
      <c r="H1026" s="1">
        <f t="shared" si="1243"/>
        <v>3.5237171624392696</v>
      </c>
      <c r="I1026" s="1">
        <f t="shared" si="1243"/>
        <v>3.668430154057571</v>
      </c>
      <c r="J1026" s="1">
        <f t="shared" si="1243"/>
        <v>3.7990907768492539</v>
      </c>
      <c r="K1026" s="1">
        <f t="shared" si="1243"/>
        <v>3.9056046195370264</v>
      </c>
      <c r="L1026" s="1">
        <f t="shared" si="1243"/>
        <v>3.9923863816782283</v>
      </c>
      <c r="M1026" s="1">
        <f t="shared" si="1243"/>
        <v>4.0736693871815293</v>
      </c>
      <c r="N1026" s="1">
        <f t="shared" si="1243"/>
        <v>4.1328843382206131</v>
      </c>
      <c r="O1026" s="1">
        <f t="shared" si="1243"/>
        <v>4.2001828398084031</v>
      </c>
      <c r="P1026" s="1">
        <f>P1027</f>
        <v>4.2004019727397175</v>
      </c>
      <c r="Q1026" s="1">
        <f>Q1027</f>
        <v>4.2004087312229696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2.9965386379928498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3.5202449318456233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3.5237171624392696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3.668430154057571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3.7990907768492539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3.9056046195370264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3.9923863816782283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4.0736693871815293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4.1328843382206131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4.2001828398084031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4.2004019727397175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4.2004087312229696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0.27166787693548822</v>
      </c>
      <c r="G1028" s="1">
        <f t="shared" ref="G1028:O1028" si="1244">G1029</f>
        <v>0.31173789010006842</v>
      </c>
      <c r="H1028" s="1">
        <f t="shared" si="1244"/>
        <v>0.20625650902734338</v>
      </c>
      <c r="I1028" s="1">
        <f t="shared" si="1244"/>
        <v>0.21472788502259849</v>
      </c>
      <c r="J1028" s="1">
        <f t="shared" si="1244"/>
        <v>0.22237815632437458</v>
      </c>
      <c r="K1028" s="1">
        <f t="shared" si="1244"/>
        <v>0.2286102897749705</v>
      </c>
      <c r="L1028" s="1">
        <f t="shared" si="1244"/>
        <v>0.2336897385132298</v>
      </c>
      <c r="M1028" s="1">
        <f t="shared" si="1244"/>
        <v>0.23844743336745816</v>
      </c>
      <c r="N1028" s="1">
        <f t="shared" si="1244"/>
        <v>0.24191295301340779</v>
      </c>
      <c r="O1028" s="1">
        <f t="shared" si="1244"/>
        <v>0.24585295248153727</v>
      </c>
      <c r="P1028" s="1">
        <f>P1029</f>
        <v>0.2458650598683054</v>
      </c>
      <c r="Q1028" s="1">
        <f>Q1029</f>
        <v>0.24586689685370933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0.27166787693548822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0.31173789010006842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0.20625650902734338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0.21472788502259849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0.22237815632437458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0.2286102897749705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0.2336897385132298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0.23844743336745816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0.24191295301340779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0.24585295248153727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0.2458650598683054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0.24586689685370933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2.5068254983536971</v>
      </c>
      <c r="G1030" s="1">
        <f>[1]Residential!C$23</f>
        <v>2.9279912958818803</v>
      </c>
      <c r="H1030" s="1">
        <f>[1]Residential!D$23</f>
        <v>2.8895528975847231</v>
      </c>
      <c r="I1030" s="1">
        <f>[1]Residential!E$23</f>
        <v>2.3648643234117479</v>
      </c>
      <c r="J1030" s="1">
        <f>[1]Residential!F$23</f>
        <v>1.7958655274044961</v>
      </c>
      <c r="K1030" s="1">
        <f>[1]Residential!G$23</f>
        <v>1.7669945959360747</v>
      </c>
      <c r="L1030" s="1">
        <f>[1]Residential!H$23</f>
        <v>1.8129525151031824</v>
      </c>
      <c r="M1030" s="1">
        <f>[1]Residential!I$23</f>
        <v>5.4711684161320324</v>
      </c>
      <c r="N1030" s="1">
        <f>[1]Residential!J$23</f>
        <v>5.4711097822406058</v>
      </c>
      <c r="O1030" s="1">
        <f>[1]Residential!K$23</f>
        <v>5.3873154582341058</v>
      </c>
      <c r="P1030" s="1">
        <f>[1]Residential!L$23</f>
        <v>5.4710875544212296</v>
      </c>
      <c r="Q1030" s="1">
        <f>[1]Residential!M$23</f>
        <v>4.3650810014783765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0.7853374736938461</v>
      </c>
      <c r="G1031" s="1">
        <f t="shared" ref="G1031:O1031" si="1245">G1032</f>
        <v>0.94127203517182934</v>
      </c>
      <c r="H1031" s="1">
        <f t="shared" si="1245"/>
        <v>0.94193820853522081</v>
      </c>
      <c r="I1031" s="1">
        <f t="shared" si="1245"/>
        <v>0.85460769380658275</v>
      </c>
      <c r="J1031" s="1">
        <f t="shared" si="1245"/>
        <v>0.79017411426843398</v>
      </c>
      <c r="K1031" s="1">
        <f t="shared" si="1245"/>
        <v>0.7774768703115208</v>
      </c>
      <c r="L1031" s="1">
        <f t="shared" si="1245"/>
        <v>0.79768069833295274</v>
      </c>
      <c r="M1031" s="1">
        <f t="shared" si="1245"/>
        <v>2.407314433609427</v>
      </c>
      <c r="N1031" s="1">
        <f t="shared" si="1245"/>
        <v>2.4072884191551012</v>
      </c>
      <c r="O1031" s="1">
        <f t="shared" si="1245"/>
        <v>2.3704194794004971</v>
      </c>
      <c r="P1031" s="1">
        <f>P1032</f>
        <v>2.4072789147366955</v>
      </c>
      <c r="Q1031" s="1">
        <f>Q1032</f>
        <v>1.920631758381377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0.7853374736938461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0.94127203517182934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0.94193820853522081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0.85460769380658275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0.79017411426843398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0.7774768703115208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0.79768069833295274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2.407314433609427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2.4072884191551012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2.3704194794004971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2.4072789147366955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1.920631758381377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1.986719260710051</v>
      </c>
      <c r="H1033" s="1">
        <f t="shared" si="1246"/>
        <v>1.9476146890495023</v>
      </c>
      <c r="I1033" s="1">
        <f t="shared" si="1246"/>
        <v>1.5102566296051652</v>
      </c>
      <c r="J1033" s="1">
        <f t="shared" si="1246"/>
        <v>1.0056914131360621</v>
      </c>
      <c r="K1033" s="1">
        <f t="shared" si="1246"/>
        <v>0.98951772562455387</v>
      </c>
      <c r="L1033" s="1">
        <f t="shared" ref="L1033:O1033" si="1247">L1030-L1031</f>
        <v>1.0152718167702297</v>
      </c>
      <c r="M1033" s="1">
        <f t="shared" si="1247"/>
        <v>3.0638539825226054</v>
      </c>
      <c r="N1033" s="1">
        <f t="shared" si="1247"/>
        <v>3.0638213630855047</v>
      </c>
      <c r="O1033" s="1">
        <f t="shared" si="1247"/>
        <v>3.0168959788336087</v>
      </c>
      <c r="P1033" s="1">
        <f>P1030-P1031</f>
        <v>3.0638086396845341</v>
      </c>
      <c r="Q1033" s="1">
        <f>Q1030-Q1031</f>
        <v>2.4444492430969995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1.986719260710051</v>
      </c>
      <c r="H1034" s="1">
        <f t="shared" si="1248"/>
        <v>1.9476146890495023</v>
      </c>
      <c r="I1034" s="1">
        <f t="shared" si="1248"/>
        <v>1.5102566296051652</v>
      </c>
      <c r="J1034" s="1">
        <f t="shared" si="1248"/>
        <v>1.0056914131360621</v>
      </c>
      <c r="K1034" s="1">
        <f t="shared" si="1248"/>
        <v>0.98951772562455387</v>
      </c>
      <c r="L1034" s="1">
        <f t="shared" ref="L1034:O1034" si="1249">L1033</f>
        <v>1.0152718167702297</v>
      </c>
      <c r="M1034" s="1">
        <f t="shared" si="1249"/>
        <v>3.0638539825226054</v>
      </c>
      <c r="N1034" s="1">
        <f t="shared" si="1249"/>
        <v>3.0638213630855047</v>
      </c>
      <c r="O1034" s="1">
        <f t="shared" si="1249"/>
        <v>3.0168959788336087</v>
      </c>
      <c r="P1034" s="1">
        <f>P1033</f>
        <v>3.0638086396845341</v>
      </c>
      <c r="Q1034" s="1">
        <f>Q1033</f>
        <v>2.4444492430969995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5.3995110440072135E-4</v>
      </c>
      <c r="J1035" s="1">
        <f>[1]Residential!F$24</f>
        <v>2.4077483864359929E-3</v>
      </c>
      <c r="K1035" s="1">
        <f>[1]Residential!G$24</f>
        <v>0.39762585218833307</v>
      </c>
      <c r="L1035" s="1">
        <f>[1]Residential!H$24</f>
        <v>0.46173530941029889</v>
      </c>
      <c r="M1035" s="1">
        <f>[1]Residential!I$24</f>
        <v>0.29762661413192198</v>
      </c>
      <c r="N1035" s="1">
        <f>[1]Residential!J$24</f>
        <v>0.187578943583004</v>
      </c>
      <c r="O1035" s="1">
        <f>[1]Residential!K$24</f>
        <v>0.2243383986152464</v>
      </c>
      <c r="P1035" s="1">
        <f>[1]Residential!L$24</f>
        <v>9.1475952615657649E-2</v>
      </c>
      <c r="Q1035" s="1">
        <f>[1]Residential!M$24</f>
        <v>6.2930200689403484E-2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5.3995110440072135E-4</v>
      </c>
      <c r="J1036" s="1">
        <f t="shared" si="1250"/>
        <v>2.4077483864359929E-3</v>
      </c>
      <c r="K1036" s="1">
        <f t="shared" si="1250"/>
        <v>0.39762585218833307</v>
      </c>
      <c r="L1036" s="1">
        <f t="shared" ref="L1036:O1036" si="1251">L1035-L1038-L1040</f>
        <v>0.46173530941029889</v>
      </c>
      <c r="M1036" s="1">
        <f t="shared" si="1251"/>
        <v>0.29762661413192198</v>
      </c>
      <c r="N1036" s="1">
        <f t="shared" si="1251"/>
        <v>0.187578943583004</v>
      </c>
      <c r="O1036" s="1">
        <f t="shared" si="1251"/>
        <v>0.2243383986152464</v>
      </c>
      <c r="P1036" s="1">
        <f>P1035-P1038-P1040</f>
        <v>9.1475952615657649E-2</v>
      </c>
      <c r="Q1036" s="1">
        <f>Q1035-Q1038-Q1040</f>
        <v>6.2930200689403484E-2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5.7508813095520184</v>
      </c>
      <c r="G1042" s="1">
        <f>[1]Residential!C$21</f>
        <v>9.6699390195422428</v>
      </c>
      <c r="H1042" s="1">
        <f>[1]Residential!D$21</f>
        <v>10.230705789136969</v>
      </c>
      <c r="I1042" s="1">
        <f>[1]Residential!E$21</f>
        <v>7.1776227431170874</v>
      </c>
      <c r="J1042" s="1">
        <f>[1]Residential!F$21</f>
        <v>7.2782998527490523</v>
      </c>
      <c r="K1042" s="1">
        <f>[1]Residential!G$21</f>
        <v>8.2507830266819706</v>
      </c>
      <c r="L1042" s="1">
        <f>[1]Residential!H$21</f>
        <v>9.7687047576674484</v>
      </c>
      <c r="M1042" s="1">
        <f>[1]Residential!I$21</f>
        <v>9.8794977541221325</v>
      </c>
      <c r="N1042" s="1">
        <f>[1]Residential!J$21</f>
        <v>9.6919862852093246</v>
      </c>
      <c r="O1042" s="1">
        <f>[1]Residential!K$21</f>
        <v>9.5715715780880366</v>
      </c>
      <c r="P1042" s="1">
        <f>[1]Residential!L$21</f>
        <v>9.8145387856266773</v>
      </c>
      <c r="Q1042" s="1">
        <f>[1]Residential!M$21</f>
        <v>8.5668747120553128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9.2121012293477411E-2</v>
      </c>
      <c r="G1043" s="1">
        <f t="shared" ref="G1043:K1043" si="1256">SUM(G1044:G1046)</f>
        <v>9.8559228795020826E-2</v>
      </c>
      <c r="H1043" s="1">
        <f t="shared" si="1256"/>
        <v>0.39043279911822643</v>
      </c>
      <c r="I1043" s="1">
        <f t="shared" si="1256"/>
        <v>0.37550595041600332</v>
      </c>
      <c r="J1043" s="1">
        <f t="shared" si="1256"/>
        <v>0.3746643386492669</v>
      </c>
      <c r="K1043" s="1">
        <f t="shared" si="1256"/>
        <v>0.53208146934317013</v>
      </c>
      <c r="L1043" s="1">
        <f t="shared" ref="L1043:O1043" si="1257">SUM(L1044:L1046)</f>
        <v>0.52979507313989205</v>
      </c>
      <c r="M1043" s="1">
        <f t="shared" si="1257"/>
        <v>0.52127847690824525</v>
      </c>
      <c r="N1043" s="1">
        <f t="shared" si="1257"/>
        <v>0.52212018128187632</v>
      </c>
      <c r="O1043" s="1">
        <f t="shared" si="1257"/>
        <v>0.52369573927461333</v>
      </c>
      <c r="P1043" s="1">
        <f>SUM(P1044:P1046)</f>
        <v>0.52343228566226463</v>
      </c>
      <c r="Q1043" s="1">
        <f>SUM(Q1044:Q1046)</f>
        <v>0.5272754074546312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9.2121012293477411E-2</v>
      </c>
      <c r="G1044" s="1">
        <f t="shared" si="1258"/>
        <v>9.8559228795020826E-2</v>
      </c>
      <c r="H1044" s="1">
        <f t="shared" si="1258"/>
        <v>0.39043279911822643</v>
      </c>
      <c r="I1044" s="1">
        <f t="shared" si="1258"/>
        <v>0.37378437751247667</v>
      </c>
      <c r="J1044" s="1">
        <f t="shared" si="1258"/>
        <v>0.37201718843311776</v>
      </c>
      <c r="K1044" s="1">
        <f t="shared" si="1258"/>
        <v>0.18051169012570123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5.4992107028939488E-3</v>
      </c>
      <c r="O1044" s="1">
        <f t="shared" si="1259"/>
        <v>1.4337076400774232E-2</v>
      </c>
      <c r="P1044" s="1">
        <f>SUM(P244,P246)</f>
        <v>1.2379632309059033E-2</v>
      </c>
      <c r="Q1044" s="1">
        <f>SUM(Q244,Q246)</f>
        <v>1.9614142040006218E-2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1.7215729035266478E-3</v>
      </c>
      <c r="J1046" s="1">
        <f t="shared" si="1261"/>
        <v>2.6471502161491654E-3</v>
      </c>
      <c r="K1046" s="1">
        <f t="shared" si="1261"/>
        <v>0.3515697792174689</v>
      </c>
      <c r="L1046" s="1">
        <f t="shared" ref="L1046:O1046" si="1262">SUM(L285,L286)</f>
        <v>0.52979507313989205</v>
      </c>
      <c r="M1046" s="1">
        <f t="shared" si="1262"/>
        <v>0.52127847690824525</v>
      </c>
      <c r="N1046" s="1">
        <f t="shared" si="1262"/>
        <v>0.51662097057898237</v>
      </c>
      <c r="O1046" s="1">
        <f t="shared" si="1262"/>
        <v>0.50935866287383913</v>
      </c>
      <c r="P1046" s="1">
        <f>SUM(P285,P286)</f>
        <v>0.5110526533532056</v>
      </c>
      <c r="Q1046" s="1">
        <f>SUM(Q285,Q286)</f>
        <v>0.50766126541462497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5.6587602972585413</v>
      </c>
      <c r="G1047" s="1">
        <f t="shared" ref="G1047:K1047" si="1263">G1042-G1043</f>
        <v>9.5713797907472227</v>
      </c>
      <c r="H1047" s="1">
        <f t="shared" si="1263"/>
        <v>9.8402729900187431</v>
      </c>
      <c r="I1047" s="1">
        <f t="shared" si="1263"/>
        <v>6.8021167927010842</v>
      </c>
      <c r="J1047" s="1">
        <f t="shared" si="1263"/>
        <v>6.9036355140997854</v>
      </c>
      <c r="K1047" s="1">
        <f t="shared" si="1263"/>
        <v>7.7187015573388003</v>
      </c>
      <c r="L1047" s="1">
        <f t="shared" ref="L1047:O1047" si="1264">L1042-L1043</f>
        <v>9.238909684527556</v>
      </c>
      <c r="M1047" s="1">
        <f t="shared" si="1264"/>
        <v>9.3582192772138875</v>
      </c>
      <c r="N1047" s="1">
        <f t="shared" si="1264"/>
        <v>9.1698661039274487</v>
      </c>
      <c r="O1047" s="1">
        <f t="shared" si="1264"/>
        <v>9.0478758388134235</v>
      </c>
      <c r="P1047" s="1">
        <f>P1042-P1043</f>
        <v>9.2911064999644122</v>
      </c>
      <c r="Q1047" s="1">
        <f>Q1042-Q1043</f>
        <v>8.0395993046006815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15.194969368931556</v>
      </c>
      <c r="G1048" s="1">
        <f>[1]Residential!C$25</f>
        <v>18.072391338208192</v>
      </c>
      <c r="H1048" s="1">
        <f>[1]Residential!D$25</f>
        <v>20.54722932344183</v>
      </c>
      <c r="I1048" s="1">
        <f>[1]Residential!E$25</f>
        <v>28.28821661895137</v>
      </c>
      <c r="J1048" s="1">
        <f>[1]Residential!F$25</f>
        <v>46.267645035966893</v>
      </c>
      <c r="K1048" s="1">
        <f>[1]Residential!G$25</f>
        <v>51.489621963738571</v>
      </c>
      <c r="L1048" s="1">
        <f>[1]Residential!H$25</f>
        <v>60.905511332669747</v>
      </c>
      <c r="M1048" s="1">
        <f>[1]Residential!I$25</f>
        <v>69.511833913762317</v>
      </c>
      <c r="N1048" s="1">
        <f>[1]Residential!J$25</f>
        <v>72.096103602924615</v>
      </c>
      <c r="O1048" s="1">
        <f>[1]Residential!K$25</f>
        <v>72.65901723929845</v>
      </c>
      <c r="P1048" s="1">
        <f>[1]Residential!L$25</f>
        <v>72.355833068632208</v>
      </c>
      <c r="Q1048" s="1">
        <f>[1]Residential!M$25</f>
        <v>73.80759045252131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13.10397596385398</v>
      </c>
      <c r="G1049" s="1">
        <f t="shared" ref="G1049:K1049" si="1265">G1048-G1052</f>
        <v>15.72336662049749</v>
      </c>
      <c r="H1049" s="1">
        <f t="shared" si="1265"/>
        <v>17.330662078912624</v>
      </c>
      <c r="I1049" s="1">
        <f t="shared" si="1265"/>
        <v>23.499871528071612</v>
      </c>
      <c r="J1049" s="1">
        <f t="shared" si="1265"/>
        <v>37.80979879601098</v>
      </c>
      <c r="K1049" s="1">
        <f t="shared" si="1265"/>
        <v>43.194920513700751</v>
      </c>
      <c r="L1049" s="1">
        <f t="shared" ref="L1049:O1049" si="1266">L1048-L1052</f>
        <v>50.622963572138602</v>
      </c>
      <c r="M1049" s="1">
        <f t="shared" si="1266"/>
        <v>58.283405250124801</v>
      </c>
      <c r="N1049" s="1">
        <f t="shared" si="1266"/>
        <v>59.880222592948087</v>
      </c>
      <c r="O1049" s="1">
        <f t="shared" si="1266"/>
        <v>60.488759435764003</v>
      </c>
      <c r="P1049" s="1">
        <f>P1048-P1052</f>
        <v>60.488759168474289</v>
      </c>
      <c r="Q1049" s="1">
        <f>Q1048-Q1052</f>
        <v>60.488775488501403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13.10397596385398</v>
      </c>
      <c r="G1050" s="1">
        <f t="shared" ref="G1050:K1050" si="1267">G1049-G1051</f>
        <v>15.72336662049749</v>
      </c>
      <c r="H1050" s="1">
        <f t="shared" si="1267"/>
        <v>17.328400124372912</v>
      </c>
      <c r="I1050" s="1">
        <f t="shared" si="1267"/>
        <v>23.497176414058508</v>
      </c>
      <c r="J1050" s="1">
        <f t="shared" si="1267"/>
        <v>33.259135005322378</v>
      </c>
      <c r="K1050" s="1">
        <f t="shared" si="1267"/>
        <v>34.346170578239956</v>
      </c>
      <c r="L1050" s="1">
        <f t="shared" ref="L1050:O1050" si="1268">L1049-L1051</f>
        <v>41.613549110445511</v>
      </c>
      <c r="M1050" s="1">
        <f t="shared" si="1268"/>
        <v>52.119132498734658</v>
      </c>
      <c r="N1050" s="1">
        <f t="shared" si="1268"/>
        <v>57.144416914240445</v>
      </c>
      <c r="O1050" s="1">
        <f t="shared" si="1268"/>
        <v>58.019401980382305</v>
      </c>
      <c r="P1050" s="1">
        <f>P1049-P1051</f>
        <v>58.019414653592392</v>
      </c>
      <c r="Q1050" s="1">
        <f>Q1049-Q1051</f>
        <v>58.019426117950502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2.2619545397109275E-3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2.6951140131037479E-3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4.5506637906886045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8.8487499354607966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9.0094144616930887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6.1642727513901434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2.7358056787076448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2.4693574553816964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2.4693445148818984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2.4693493705508986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2.0909934050775756</v>
      </c>
      <c r="G1052" s="1">
        <f t="shared" ref="G1052:K1052" si="1269">SUM(G1053:G1054)</f>
        <v>2.3490247177107015</v>
      </c>
      <c r="H1052" s="1">
        <f t="shared" si="1269"/>
        <v>3.2165672445292053</v>
      </c>
      <c r="I1052" s="1">
        <f t="shared" si="1269"/>
        <v>4.7883450908797593</v>
      </c>
      <c r="J1052" s="1">
        <f t="shared" si="1269"/>
        <v>8.4578462399559129</v>
      </c>
      <c r="K1052" s="1">
        <f t="shared" si="1269"/>
        <v>8.2947014500378167</v>
      </c>
      <c r="L1052" s="1">
        <f t="shared" ref="L1052:O1052" si="1270">SUM(L1053:L1054)</f>
        <v>10.282547760531143</v>
      </c>
      <c r="M1052" s="1">
        <f t="shared" si="1270"/>
        <v>11.228428663637516</v>
      </c>
      <c r="N1052" s="1">
        <f t="shared" si="1270"/>
        <v>12.215881009976524</v>
      </c>
      <c r="O1052" s="1">
        <f t="shared" si="1270"/>
        <v>12.170257803534447</v>
      </c>
      <c r="P1052" s="1">
        <f>SUM(P1053:P1054)</f>
        <v>11.867073900157918</v>
      </c>
      <c r="Q1052" s="1">
        <f>SUM(Q1053:Q1054)</f>
        <v>13.318814964019904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2.0909934050775756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2.3490247177107015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3.2161929212982519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4.7878650562359955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7.5468366003136325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6.30876439735973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8.0276903306689498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10.22195671618657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11.769192330283863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11.767073246903605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11.463891569980984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12.915632035296323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3.7432323095334345E-4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4.8003464376415598E-4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0.91100963964228043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1.9859370526780866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2.2548574298621928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1.006471947450946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0.44668867969266179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0.40318455663084291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0.4031823301769345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0.4031829287235813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156.21958828062697</v>
      </c>
      <c r="G1055" s="3">
        <f>[1]Residential!C$245</f>
        <v>162.24273708319927</v>
      </c>
      <c r="H1055" s="3">
        <f>[1]Residential!D$245</f>
        <v>164.13599276542641</v>
      </c>
      <c r="I1055" s="3">
        <f>[1]Residential!E$245</f>
        <v>163.67523942098541</v>
      </c>
      <c r="J1055" s="3">
        <f>[1]Residential!F$245</f>
        <v>163.80434417326137</v>
      </c>
      <c r="K1055" s="3">
        <f>[1]Residential!G$245</f>
        <v>163.78777743941924</v>
      </c>
      <c r="L1055" s="3">
        <f>[1]Residential!H$245</f>
        <v>161.72646988758791</v>
      </c>
      <c r="M1055" s="3">
        <f>[1]Residential!I$245</f>
        <v>162.45767540790905</v>
      </c>
      <c r="N1055" s="3">
        <f>[1]Residential!J$245</f>
        <v>158.69795879750919</v>
      </c>
      <c r="O1055" s="3">
        <f>[1]Residential!K$245</f>
        <v>154.91031968566949</v>
      </c>
      <c r="P1055" s="3">
        <f>[1]Residential!L$245</f>
        <v>154.52950453252197</v>
      </c>
      <c r="Q1055" s="3">
        <f>[1]Residential!M$245</f>
        <v>141.86758065056202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129.24130004124197</v>
      </c>
      <c r="G1056" s="1">
        <f>[1]Residential!C$116</f>
        <v>136.31275181716975</v>
      </c>
      <c r="H1056" s="1">
        <f>[1]Residential!D$116</f>
        <v>138.17828148410831</v>
      </c>
      <c r="I1056" s="1">
        <f>[1]Residential!E$116</f>
        <v>138.06656804237622</v>
      </c>
      <c r="J1056" s="1">
        <f>[1]Residential!F$116</f>
        <v>138.21240074492783</v>
      </c>
      <c r="K1056" s="1">
        <f>[1]Residential!G$116</f>
        <v>138.21698397356917</v>
      </c>
      <c r="L1056" s="1">
        <f>[1]Residential!H$116</f>
        <v>136.38132452726279</v>
      </c>
      <c r="M1056" s="1">
        <f>[1]Residential!I$116</f>
        <v>136.25733004997366</v>
      </c>
      <c r="N1056" s="1">
        <f>[1]Residential!J$116</f>
        <v>132.10770251959875</v>
      </c>
      <c r="O1056" s="1">
        <f>[1]Residential!K$116</f>
        <v>128.78512542725684</v>
      </c>
      <c r="P1056" s="1">
        <f>[1]Residential!L$116</f>
        <v>128.86246995921442</v>
      </c>
      <c r="Q1056" s="1">
        <f>[1]Residential!M$116</f>
        <v>116.77436880079989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27.968329665822882</v>
      </c>
      <c r="G1057" s="1">
        <f t="shared" ref="G1057:K1057" si="1273">SUM(G1058:G1059)</f>
        <v>30.432226393410183</v>
      </c>
      <c r="H1057" s="1">
        <f t="shared" si="1273"/>
        <v>32.69308328441538</v>
      </c>
      <c r="I1057" s="1">
        <f t="shared" si="1273"/>
        <v>38.21032581057888</v>
      </c>
      <c r="J1057" s="1">
        <f t="shared" si="1273"/>
        <v>48.996652901639969</v>
      </c>
      <c r="K1057" s="1">
        <f t="shared" si="1273"/>
        <v>48.849123738175322</v>
      </c>
      <c r="L1057" s="1">
        <f t="shared" ref="L1057:O1057" si="1274">SUM(L1058:L1059)</f>
        <v>57.653632482832414</v>
      </c>
      <c r="M1057" s="1">
        <f t="shared" si="1274"/>
        <v>73.928925947999304</v>
      </c>
      <c r="N1057" s="1">
        <f t="shared" si="1274"/>
        <v>80.488263788062568</v>
      </c>
      <c r="O1057" s="1">
        <f t="shared" si="1274"/>
        <v>81.611150774374252</v>
      </c>
      <c r="P1057" s="1">
        <f>SUM(P1058:P1059)</f>
        <v>81.491083875059076</v>
      </c>
      <c r="Q1057" s="1">
        <f>SUM(Q1058:Q1059)</f>
        <v>79.226569102692224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8.90800104536806</v>
      </c>
      <c r="G1058" s="1">
        <f>[1]Residential!C$102</f>
        <v>7.7310344298553408</v>
      </c>
      <c r="H1058" s="1">
        <f>[1]Residential!D$102</f>
        <v>7.93822596388266</v>
      </c>
      <c r="I1058" s="1">
        <f>[1]Residential!E$102</f>
        <v>5.1872670664966618</v>
      </c>
      <c r="J1058" s="1">
        <f>[1]Residential!F$102</f>
        <v>2.8630140232895713</v>
      </c>
      <c r="K1058" s="1">
        <f>[1]Residential!G$102</f>
        <v>1.7821492420687364</v>
      </c>
      <c r="L1058" s="1">
        <f>[1]Residential!H$102</f>
        <v>1.1781015472277978</v>
      </c>
      <c r="M1058" s="1">
        <f>[1]Residential!I$102</f>
        <v>3.8376787945285691</v>
      </c>
      <c r="N1058" s="1">
        <f>[1]Residential!J$102</f>
        <v>3.6388755240840367</v>
      </c>
      <c r="O1058" s="1">
        <f>[1]Residential!K$102</f>
        <v>3.5850584559290812</v>
      </c>
      <c r="P1058" s="1">
        <f>[1]Residential!L$102</f>
        <v>3.4649745133313585</v>
      </c>
      <c r="Q1058" s="1">
        <f>[1]Residential!M$102</f>
        <v>1.2004443233794944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19.060328620454822</v>
      </c>
      <c r="G1059" s="1">
        <f>[1]Residential!C$104</f>
        <v>22.701191963554841</v>
      </c>
      <c r="H1059" s="1">
        <f>[1]Residential!D$104</f>
        <v>24.754857320532722</v>
      </c>
      <c r="I1059" s="1">
        <f>[1]Residential!E$104</f>
        <v>33.023058744082221</v>
      </c>
      <c r="J1059" s="1">
        <f>[1]Residential!F$104</f>
        <v>46.133638878350396</v>
      </c>
      <c r="K1059" s="1">
        <f>[1]Residential!G$104</f>
        <v>47.066974496106589</v>
      </c>
      <c r="L1059" s="1">
        <f>[1]Residential!H$104</f>
        <v>56.475530935604617</v>
      </c>
      <c r="M1059" s="1">
        <f>[1]Residential!I$104</f>
        <v>70.091247153470732</v>
      </c>
      <c r="N1059" s="1">
        <f>[1]Residential!J$104</f>
        <v>76.849388263978526</v>
      </c>
      <c r="O1059" s="1">
        <f>[1]Residential!K$104</f>
        <v>78.026092318445166</v>
      </c>
      <c r="P1059" s="1">
        <f>[1]Residential!L$104</f>
        <v>78.02610936172772</v>
      </c>
      <c r="Q1059" s="1">
        <f>[1]Residential!M$104</f>
        <v>78.026124779312724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45.124390001490511</v>
      </c>
      <c r="G1060" s="1">
        <f t="shared" ref="G1060:O1060" si="1275">G1061</f>
        <v>38.447926891034371</v>
      </c>
      <c r="H1060" s="1">
        <f t="shared" si="1275"/>
        <v>40.037680630850488</v>
      </c>
      <c r="I1060" s="1">
        <f t="shared" si="1275"/>
        <v>35.786456948155575</v>
      </c>
      <c r="J1060" s="1">
        <f t="shared" si="1275"/>
        <v>18.139581956022305</v>
      </c>
      <c r="K1060" s="1">
        <f t="shared" si="1275"/>
        <v>9.0032591314884289</v>
      </c>
      <c r="L1060" s="1">
        <f t="shared" si="1275"/>
        <v>4.7404043895484396</v>
      </c>
      <c r="M1060" s="1">
        <f t="shared" si="1275"/>
        <v>4.7404032113581618</v>
      </c>
      <c r="N1060" s="1">
        <f t="shared" si="1275"/>
        <v>4.7403991125489195</v>
      </c>
      <c r="O1060" s="1">
        <f t="shared" si="1275"/>
        <v>3.3536064898928046</v>
      </c>
      <c r="P1060" s="1">
        <f>P1061</f>
        <v>3.3536007474614156</v>
      </c>
      <c r="Q1060" s="1">
        <f>Q1061</f>
        <v>0.70941246205535247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45.124390001490511</v>
      </c>
      <c r="G1061" s="1">
        <f>[1]Residential!C$105</f>
        <v>38.447926891034371</v>
      </c>
      <c r="H1061" s="1">
        <f>[1]Residential!D$105</f>
        <v>40.037680630850488</v>
      </c>
      <c r="I1061" s="1">
        <f>[1]Residential!E$105</f>
        <v>35.786456948155575</v>
      </c>
      <c r="J1061" s="1">
        <f>[1]Residential!F$105</f>
        <v>18.139581956022305</v>
      </c>
      <c r="K1061" s="1">
        <f>[1]Residential!G$105</f>
        <v>9.0032591314884289</v>
      </c>
      <c r="L1061" s="1">
        <f>[1]Residential!H$105</f>
        <v>4.7404043895484396</v>
      </c>
      <c r="M1061" s="1">
        <f>[1]Residential!I$105</f>
        <v>4.7404032113581618</v>
      </c>
      <c r="N1061" s="1">
        <f>[1]Residential!J$105</f>
        <v>4.7403991125489195</v>
      </c>
      <c r="O1061" s="1">
        <f>[1]Residential!K$105</f>
        <v>3.3536064898928046</v>
      </c>
      <c r="P1061" s="1">
        <f>[1]Residential!L$105</f>
        <v>3.3536007474614156</v>
      </c>
      <c r="Q1061" s="1">
        <f>[1]Residential!M$105</f>
        <v>0.70941246205535247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36.569916758288059</v>
      </c>
      <c r="G1062" s="1">
        <f t="shared" ref="G1062:K1062" si="1276">SUM(G1063:G1064)</f>
        <v>39.319195010556086</v>
      </c>
      <c r="H1062" s="1">
        <f t="shared" si="1276"/>
        <v>37.701261622364029</v>
      </c>
      <c r="I1062" s="1">
        <f t="shared" si="1276"/>
        <v>37.701916671773752</v>
      </c>
      <c r="J1062" s="1">
        <f t="shared" si="1276"/>
        <v>43.971597041359914</v>
      </c>
      <c r="K1062" s="1">
        <f t="shared" si="1276"/>
        <v>46.390586139118383</v>
      </c>
      <c r="L1062" s="1">
        <f t="shared" ref="L1062:O1062" si="1277">SUM(L1063:L1064)</f>
        <v>39.301340588010518</v>
      </c>
      <c r="M1062" s="1">
        <f t="shared" si="1277"/>
        <v>20.62417092996786</v>
      </c>
      <c r="N1062" s="1">
        <f t="shared" si="1277"/>
        <v>10.959280821098066</v>
      </c>
      <c r="O1062" s="1">
        <f t="shared" si="1277"/>
        <v>8.6198483508412558</v>
      </c>
      <c r="P1062" s="1">
        <f>SUM(P1063:P1064)</f>
        <v>8.6198217281318072</v>
      </c>
      <c r="Q1062" s="1">
        <f>SUM(Q1063:Q1064)</f>
        <v>7.3884169891943561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36.569916758288059</v>
      </c>
      <c r="G1063" s="1">
        <f>[1]Residential!C$106</f>
        <v>39.319195010556086</v>
      </c>
      <c r="H1063" s="1">
        <f>[1]Residential!D$106</f>
        <v>37.696737713284605</v>
      </c>
      <c r="I1063" s="1">
        <f>[1]Residential!E$106</f>
        <v>37.69672608182259</v>
      </c>
      <c r="J1063" s="1">
        <f>[1]Residential!F$106</f>
        <v>35.46383430224644</v>
      </c>
      <c r="K1063" s="1">
        <f>[1]Residential!G$106</f>
        <v>30.28876248606678</v>
      </c>
      <c r="L1063" s="1">
        <f>[1]Residential!H$106</f>
        <v>23.25332107811969</v>
      </c>
      <c r="M1063" s="1">
        <f>[1]Residential!I$106</f>
        <v>9.8596946327641763</v>
      </c>
      <c r="N1063" s="1">
        <f>[1]Residential!J$106</f>
        <v>6.1818291135041203</v>
      </c>
      <c r="O1063" s="1">
        <f>[1]Residential!K$106</f>
        <v>4.3076868242791928</v>
      </c>
      <c r="P1063" s="1">
        <f>[1]Residential!L$106</f>
        <v>4.3076827991589424</v>
      </c>
      <c r="Q1063" s="1">
        <f>[1]Residential!M$106</f>
        <v>3.0762695809189053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4.5239090794218558E-3</v>
      </c>
      <c r="I1064" s="1">
        <f>[1]Residential!E$107</f>
        <v>5.1905899511627751E-3</v>
      </c>
      <c r="J1064" s="1">
        <f>[1]Residential!F$107</f>
        <v>8.5077627391134705</v>
      </c>
      <c r="K1064" s="1">
        <f>[1]Residential!G$107</f>
        <v>16.1018236530516</v>
      </c>
      <c r="L1064" s="1">
        <f>[1]Residential!H$107</f>
        <v>16.048019509890828</v>
      </c>
      <c r="M1064" s="1">
        <f>[1]Residential!I$107</f>
        <v>10.764476297203684</v>
      </c>
      <c r="N1064" s="1">
        <f>[1]Residential!J$107</f>
        <v>4.7774517075939453</v>
      </c>
      <c r="O1064" s="1">
        <f>[1]Residential!K$107</f>
        <v>4.3121615265620639</v>
      </c>
      <c r="P1064" s="1">
        <f>[1]Residential!L$107</f>
        <v>4.3121389289728658</v>
      </c>
      <c r="Q1064" s="1">
        <f>[1]Residential!M$107</f>
        <v>4.3121474082754512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7.2000261009175628E-2</v>
      </c>
      <c r="G1065" s="1">
        <f t="shared" ref="G1065:O1065" si="1278">G1066</f>
        <v>7.2000072934711556E-2</v>
      </c>
      <c r="H1065" s="1">
        <f t="shared" si="1278"/>
        <v>5.0335394630229748E-4</v>
      </c>
      <c r="I1065" s="1">
        <f t="shared" si="1278"/>
        <v>2.9745619272756772E-4</v>
      </c>
      <c r="J1065" s="1">
        <f t="shared" si="1278"/>
        <v>1.1284746720064453E-4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7.2000261009175628E-2</v>
      </c>
      <c r="G1066" s="1">
        <f>[1]Residential!C$108</f>
        <v>7.2000072934711556E-2</v>
      </c>
      <c r="H1066" s="1">
        <f>[1]Residential!D$108</f>
        <v>5.0335394630229748E-4</v>
      </c>
      <c r="I1066" s="1">
        <f>[1]Residential!E$108</f>
        <v>2.9745619272756772E-4</v>
      </c>
      <c r="J1066" s="1">
        <f>[1]Residential!F$108</f>
        <v>1.1284746720064453E-4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4.0000319402739821</v>
      </c>
      <c r="G1067" s="1">
        <f>SUM([1]Residential!C$109:C$110)</f>
        <v>7.6966305090185569</v>
      </c>
      <c r="H1067" s="1">
        <f>SUM([1]Residential!D$109:D$110)</f>
        <v>8.282895456461004</v>
      </c>
      <c r="I1067" s="1">
        <f>SUM([1]Residential!E$109:E$110)</f>
        <v>5.8178716352241455</v>
      </c>
      <c r="J1067" s="1">
        <f>SUM([1]Residential!F$109:F$110)</f>
        <v>5.9062959505116766</v>
      </c>
      <c r="K1067" s="1">
        <f>SUM([1]Residential!G$109:G$110)</f>
        <v>6.7031089506993817</v>
      </c>
      <c r="L1067" s="1">
        <f>SUM([1]Residential!H$109:H$110)</f>
        <v>7.9362998274655121</v>
      </c>
      <c r="M1067" s="1">
        <f>SUM([1]Residential!I$109:I$110)</f>
        <v>8.0263197161110718</v>
      </c>
      <c r="N1067" s="1">
        <f>SUM([1]Residential!J$109:J$110)</f>
        <v>7.8739760836990857</v>
      </c>
      <c r="O1067" s="1">
        <f>SUM([1]Residential!K$109:K$110)</f>
        <v>7.7761478108719491</v>
      </c>
      <c r="P1067" s="1">
        <f>SUM([1]Residential!L$109:L$110)</f>
        <v>7.9735423982156073</v>
      </c>
      <c r="Q1067" s="1">
        <f>SUM([1]Residential!M$109:M$110)</f>
        <v>6.9599107223116485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7.3625690381586423E-2</v>
      </c>
      <c r="G1068" s="1">
        <f>[1]Residential!C$109</f>
        <v>3.6237515427604613E-3</v>
      </c>
      <c r="H1068" s="1">
        <f>[1]Residential!D$109</f>
        <v>0.32165943104280159</v>
      </c>
      <c r="I1068" s="1">
        <f>[1]Residential!E$109</f>
        <v>0.36223357590857613</v>
      </c>
      <c r="J1068" s="1">
        <f>[1]Residential!F$109</f>
        <v>0.36224025137499538</v>
      </c>
      <c r="K1068" s="1">
        <f>[1]Residential!G$109</f>
        <v>0.51218287066278045</v>
      </c>
      <c r="L1068" s="1">
        <f>[1]Residential!H$109</f>
        <v>0.51218204202312356</v>
      </c>
      <c r="M1068" s="1">
        <f>[1]Residential!I$109</f>
        <v>0.51218916684128168</v>
      </c>
      <c r="N1068" s="1">
        <f>[1]Residential!J$109</f>
        <v>0.5121880871832496</v>
      </c>
      <c r="O1068" s="1">
        <f>[1]Residential!K$109</f>
        <v>0.51219160854489398</v>
      </c>
      <c r="P1068" s="1">
        <f>[1]Residential!L$109</f>
        <v>0.51219010654095587</v>
      </c>
      <c r="Q1068" s="1">
        <f>[1]Residential!M$109</f>
        <v>0.51219946174714026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7.3625690381586423E-2</v>
      </c>
      <c r="G1069" s="1">
        <f t="shared" ref="G1069:K1069" si="1279">IFERROR(G$1068/G$1043,0)*G1044</f>
        <v>3.6237515427604617E-3</v>
      </c>
      <c r="H1069" s="1">
        <f t="shared" si="1279"/>
        <v>0.32165943104280159</v>
      </c>
      <c r="I1069" s="1">
        <f t="shared" si="1279"/>
        <v>0.36057285253431032</v>
      </c>
      <c r="J1069" s="1">
        <f t="shared" si="1279"/>
        <v>0.35968088219888894</v>
      </c>
      <c r="K1069" s="1">
        <f t="shared" si="1279"/>
        <v>0.17376097639878971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5.3946013042776731E-3</v>
      </c>
      <c r="O1069" s="1">
        <f t="shared" si="1280"/>
        <v>1.4022130929908002E-2</v>
      </c>
      <c r="P1069" s="1">
        <f t="shared" ref="P1069:Q1071" si="1281">IFERROR(P$1068/P$1043,0)*P1044</f>
        <v>1.2113744919827215E-2</v>
      </c>
      <c r="Q1069" s="1">
        <f t="shared" si="1281"/>
        <v>1.9053331244900832E-2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1.6607233742658442E-3</v>
      </c>
      <c r="J1071" s="1">
        <f t="shared" si="1284"/>
        <v>2.5593691761064629E-3</v>
      </c>
      <c r="K1071" s="1">
        <f t="shared" si="1284"/>
        <v>0.33842189426399072</v>
      </c>
      <c r="L1071" s="1">
        <f t="shared" ref="L1071:O1071" si="1285">IFERROR(L$1068/L$1043,0)*L1046</f>
        <v>0.51218204202312356</v>
      </c>
      <c r="M1071" s="1">
        <f t="shared" si="1285"/>
        <v>0.51218916684128168</v>
      </c>
      <c r="N1071" s="1">
        <f t="shared" si="1285"/>
        <v>0.50679348587897199</v>
      </c>
      <c r="O1071" s="1">
        <f t="shared" si="1285"/>
        <v>0.49816947761498598</v>
      </c>
      <c r="P1071" s="1">
        <f t="shared" si="1281"/>
        <v>0.50007636162112867</v>
      </c>
      <c r="Q1071" s="1">
        <f t="shared" si="1281"/>
        <v>0.49314613050223943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3.9264062498923957</v>
      </c>
      <c r="G1072" s="1">
        <f t="shared" ref="G1072:K1072" si="1286">G1067-G1068</f>
        <v>7.6930067574757963</v>
      </c>
      <c r="H1072" s="1">
        <f t="shared" si="1286"/>
        <v>7.9612360254182022</v>
      </c>
      <c r="I1072" s="1">
        <f t="shared" si="1286"/>
        <v>5.4556380593155698</v>
      </c>
      <c r="J1072" s="1">
        <f t="shared" si="1286"/>
        <v>5.5440556991366812</v>
      </c>
      <c r="K1072" s="1">
        <f t="shared" si="1286"/>
        <v>6.1909260800366015</v>
      </c>
      <c r="L1072" s="1">
        <f t="shared" ref="L1072:O1072" si="1287">L1067-L1068</f>
        <v>7.4241177854423883</v>
      </c>
      <c r="M1072" s="1">
        <f t="shared" si="1287"/>
        <v>7.5141305492697903</v>
      </c>
      <c r="N1072" s="1">
        <f t="shared" si="1287"/>
        <v>7.3617879965158366</v>
      </c>
      <c r="O1072" s="1">
        <f t="shared" si="1287"/>
        <v>7.263956202327055</v>
      </c>
      <c r="P1072" s="1">
        <f>P1067-P1068</f>
        <v>7.4613522916746513</v>
      </c>
      <c r="Q1072" s="1">
        <f>Q1067-Q1068</f>
        <v>6.4477112605645086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9.1310745751117199</v>
      </c>
      <c r="G1073" s="1">
        <f t="shared" ref="G1073:O1073" si="1288">G1074</f>
        <v>9.2363553458583105</v>
      </c>
      <c r="H1073" s="1">
        <f t="shared" si="1288"/>
        <v>8.3512043439018893</v>
      </c>
      <c r="I1073" s="1">
        <f t="shared" si="1288"/>
        <v>7.1919473550842579</v>
      </c>
      <c r="J1073" s="1">
        <f t="shared" si="1288"/>
        <v>5.9731395087240893</v>
      </c>
      <c r="K1073" s="1">
        <f t="shared" si="1288"/>
        <v>4.7545803855066273</v>
      </c>
      <c r="L1073" s="1">
        <f t="shared" si="1288"/>
        <v>4.1351904474767496</v>
      </c>
      <c r="M1073" s="1">
        <f t="shared" si="1288"/>
        <v>4.6399382570122247</v>
      </c>
      <c r="N1073" s="1">
        <f t="shared" si="1288"/>
        <v>3.6953365571452932</v>
      </c>
      <c r="O1073" s="1">
        <f t="shared" si="1288"/>
        <v>3.0502179472013498</v>
      </c>
      <c r="P1073" s="1">
        <f>P1074</f>
        <v>3.0131102363944047</v>
      </c>
      <c r="Q1073" s="1">
        <f>Q1074</f>
        <v>2.3674771588371009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9.1310745751117199</v>
      </c>
      <c r="G1074" s="1">
        <f>[1]Residential!C$111</f>
        <v>9.2363553458583105</v>
      </c>
      <c r="H1074" s="1">
        <f>[1]Residential!D$111</f>
        <v>8.3512043439018893</v>
      </c>
      <c r="I1074" s="1">
        <f>[1]Residential!E$111</f>
        <v>7.1919473550842579</v>
      </c>
      <c r="J1074" s="1">
        <f>[1]Residential!F$111</f>
        <v>5.9731395087240893</v>
      </c>
      <c r="K1074" s="1">
        <f>[1]Residential!G$111</f>
        <v>4.7545803855066273</v>
      </c>
      <c r="L1074" s="1">
        <f>[1]Residential!H$111</f>
        <v>4.1351904474767496</v>
      </c>
      <c r="M1074" s="1">
        <f>[1]Residential!I$111</f>
        <v>4.6399382570122247</v>
      </c>
      <c r="N1074" s="1">
        <f>[1]Residential!J$111</f>
        <v>3.6953365571452932</v>
      </c>
      <c r="O1074" s="1">
        <f>[1]Residential!K$111</f>
        <v>3.0502179472013498</v>
      </c>
      <c r="P1074" s="1">
        <f>[1]Residential!L$111</f>
        <v>3.0131102363944047</v>
      </c>
      <c r="Q1074" s="1">
        <f>[1]Residential!M$111</f>
        <v>2.3674771588371009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2.6968847741935624</v>
      </c>
      <c r="G1075" s="1">
        <f t="shared" ref="G1075:O1075" si="1289">G1076</f>
        <v>3.168220438661062</v>
      </c>
      <c r="H1075" s="1">
        <f t="shared" si="1289"/>
        <v>3.1713454461953412</v>
      </c>
      <c r="I1075" s="1">
        <f t="shared" si="1289"/>
        <v>3.3015871386518141</v>
      </c>
      <c r="J1075" s="1">
        <f t="shared" si="1289"/>
        <v>3.4191816991643278</v>
      </c>
      <c r="K1075" s="1">
        <f t="shared" si="1289"/>
        <v>3.5150441575833264</v>
      </c>
      <c r="L1075" s="1">
        <f t="shared" si="1289"/>
        <v>3.5931477435104084</v>
      </c>
      <c r="M1075" s="1">
        <f t="shared" si="1289"/>
        <v>3.6663024484633735</v>
      </c>
      <c r="N1075" s="1">
        <f t="shared" si="1289"/>
        <v>3.7195959043985538</v>
      </c>
      <c r="O1075" s="1">
        <f t="shared" si="1289"/>
        <v>3.7801645558275636</v>
      </c>
      <c r="P1075" s="1">
        <f>P1076</f>
        <v>3.7803617754657455</v>
      </c>
      <c r="Q1075" s="1">
        <f>Q1076</f>
        <v>3.7803678581006714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2.6968847741935624</v>
      </c>
      <c r="G1076" s="1">
        <f>[1]Residential!C$112</f>
        <v>3.168220438661062</v>
      </c>
      <c r="H1076" s="1">
        <f>[1]Residential!D$112</f>
        <v>3.1713454461953412</v>
      </c>
      <c r="I1076" s="1">
        <f>[1]Residential!E$112</f>
        <v>3.3015871386518141</v>
      </c>
      <c r="J1076" s="1">
        <f>[1]Residential!F$112</f>
        <v>3.4191816991643278</v>
      </c>
      <c r="K1076" s="1">
        <f>[1]Residential!G$112</f>
        <v>3.5150441575833264</v>
      </c>
      <c r="L1076" s="1">
        <f>[1]Residential!H$112</f>
        <v>3.5931477435104084</v>
      </c>
      <c r="M1076" s="1">
        <f>[1]Residential!I$112</f>
        <v>3.6663024484633735</v>
      </c>
      <c r="N1076" s="1">
        <f>[1]Residential!J$112</f>
        <v>3.7195959043985538</v>
      </c>
      <c r="O1076" s="1">
        <f>[1]Residential!K$112</f>
        <v>3.7801645558275636</v>
      </c>
      <c r="P1076" s="1">
        <f>[1]Residential!L$112</f>
        <v>3.7803617754657455</v>
      </c>
      <c r="Q1076" s="1">
        <f>[1]Residential!M$112</f>
        <v>3.7803678581006714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0.7853374736938461</v>
      </c>
      <c r="G1077" s="1">
        <f t="shared" ref="G1077:O1077" si="1290">G1078</f>
        <v>0.94127203517182922</v>
      </c>
      <c r="H1077" s="1">
        <f t="shared" si="1290"/>
        <v>0.94193820853522081</v>
      </c>
      <c r="I1077" s="1">
        <f t="shared" si="1290"/>
        <v>0.85460769380658275</v>
      </c>
      <c r="J1077" s="1">
        <f t="shared" si="1290"/>
        <v>0.79017411426843398</v>
      </c>
      <c r="K1077" s="1">
        <f t="shared" si="1290"/>
        <v>0.7774768703115208</v>
      </c>
      <c r="L1077" s="1">
        <f t="shared" si="1290"/>
        <v>0.79768069833295274</v>
      </c>
      <c r="M1077" s="1">
        <f t="shared" si="1290"/>
        <v>2.407314433609427</v>
      </c>
      <c r="N1077" s="1">
        <f t="shared" si="1290"/>
        <v>2.4072884191551007</v>
      </c>
      <c r="O1077" s="1">
        <f t="shared" si="1290"/>
        <v>2.3704194794004971</v>
      </c>
      <c r="P1077" s="1">
        <f>P1078</f>
        <v>2.4072789147366955</v>
      </c>
      <c r="Q1077" s="1">
        <f>Q1078</f>
        <v>1.9206317583813768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0.7853374736938461</v>
      </c>
      <c r="G1078" s="1">
        <f>[1]Residential!C$113</f>
        <v>0.94127203517182922</v>
      </c>
      <c r="H1078" s="1">
        <f>[1]Residential!D$113</f>
        <v>0.94193820853522081</v>
      </c>
      <c r="I1078" s="1">
        <f>[1]Residential!E$113</f>
        <v>0.85460769380658275</v>
      </c>
      <c r="J1078" s="1">
        <f>[1]Residential!F$113</f>
        <v>0.79017411426843398</v>
      </c>
      <c r="K1078" s="1">
        <f>[1]Residential!G$113</f>
        <v>0.7774768703115208</v>
      </c>
      <c r="L1078" s="1">
        <f>[1]Residential!H$113</f>
        <v>0.79768069833295274</v>
      </c>
      <c r="M1078" s="1">
        <f>[1]Residential!I$113</f>
        <v>2.407314433609427</v>
      </c>
      <c r="N1078" s="1">
        <f>[1]Residential!J$113</f>
        <v>2.4072884191551007</v>
      </c>
      <c r="O1078" s="1">
        <f>[1]Residential!K$113</f>
        <v>2.3704194794004971</v>
      </c>
      <c r="P1078" s="1">
        <f>[1]Residential!L$113</f>
        <v>2.4072789147366955</v>
      </c>
      <c r="Q1078" s="1">
        <f>[1]Residential!M$113</f>
        <v>1.9206317583813768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2.8933345913582373</v>
      </c>
      <c r="G1081" s="1">
        <f>[1]Residential!C$10-[1]Residential!C$223</f>
        <v>6.9989251205246283</v>
      </c>
      <c r="H1081" s="1">
        <f>[1]Residential!D$10-[1]Residential!D$223</f>
        <v>6.9983691374386536</v>
      </c>
      <c r="I1081" s="1">
        <f>[1]Residential!E$10-[1]Residential!E$223</f>
        <v>9.2015573329084859</v>
      </c>
      <c r="J1081" s="1">
        <f>[1]Residential!F$10-[1]Residential!F$223</f>
        <v>11.015664725769907</v>
      </c>
      <c r="K1081" s="1">
        <f>[1]Residential!G$10-[1]Residential!G$223</f>
        <v>18.22380460068619</v>
      </c>
      <c r="L1081" s="1">
        <f>[1]Residential!H$10-[1]Residential!H$223</f>
        <v>18.223628350085779</v>
      </c>
      <c r="M1081" s="1">
        <f>[1]Residential!I$10-[1]Residential!I$223</f>
        <v>18.223955105452237</v>
      </c>
      <c r="N1081" s="1">
        <f>[1]Residential!J$10-[1]Residential!J$223</f>
        <v>18.223561833491164</v>
      </c>
      <c r="O1081" s="1">
        <f>[1]Residential!K$10-[1]Residential!K$223</f>
        <v>18.22357001884717</v>
      </c>
      <c r="P1081" s="1">
        <f>[1]Residential!L$10-[1]Residential!L$223</f>
        <v>18.223670283749648</v>
      </c>
      <c r="Q1081" s="1">
        <f>[1]Residential!M$10-[1]Residential!M$223</f>
        <v>14.421582749227154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26.97828823938497</v>
      </c>
      <c r="G1082" s="1">
        <f>[1]Residential!C$224</f>
        <v>25.929985266029544</v>
      </c>
      <c r="H1082" s="1">
        <f>[1]Residential!D$224</f>
        <v>25.957711281318069</v>
      </c>
      <c r="I1082" s="1">
        <f>[1]Residential!E$224</f>
        <v>25.608671378609195</v>
      </c>
      <c r="J1082" s="1">
        <f>[1]Residential!F$224</f>
        <v>25.591943428333593</v>
      </c>
      <c r="K1082" s="1">
        <f>[1]Residential!G$224</f>
        <v>25.570793465850091</v>
      </c>
      <c r="L1082" s="1">
        <f>[1]Residential!H$224</f>
        <v>25.345145360325137</v>
      </c>
      <c r="M1082" s="1">
        <f>[1]Residential!I$224</f>
        <v>26.200345357935387</v>
      </c>
      <c r="N1082" s="1">
        <f>[1]Residential!J$224</f>
        <v>26.590256277910417</v>
      </c>
      <c r="O1082" s="1">
        <f>[1]Residential!K$224</f>
        <v>26.125194258412645</v>
      </c>
      <c r="P1082" s="1">
        <f>[1]Residential!L$224</f>
        <v>25.667034573307603</v>
      </c>
      <c r="Q1082" s="1">
        <f>[1]Residential!M$224</f>
        <v>25.093211849762149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9.8845866585737934</v>
      </c>
      <c r="G1083" s="1">
        <f t="shared" ref="G1083:K1083" si="1292">SUM(G1084:G1085)</f>
        <v>10.604165163999848</v>
      </c>
      <c r="H1083" s="1">
        <f t="shared" si="1292"/>
        <v>11.76587151659964</v>
      </c>
      <c r="I1083" s="1">
        <f t="shared" si="1292"/>
        <v>11.817405037496691</v>
      </c>
      <c r="J1083" s="1">
        <f t="shared" si="1292"/>
        <v>13.645149234745697</v>
      </c>
      <c r="K1083" s="1">
        <f t="shared" si="1292"/>
        <v>10.809444683669392</v>
      </c>
      <c r="L1083" s="1">
        <f t="shared" ref="L1083:O1083" si="1293">SUM(L1084:L1085)</f>
        <v>12.815545285171684</v>
      </c>
      <c r="M1083" s="1">
        <f t="shared" si="1293"/>
        <v>17.97654909247003</v>
      </c>
      <c r="N1083" s="1">
        <f t="shared" si="1293"/>
        <v>20.101677900236449</v>
      </c>
      <c r="O1083" s="1">
        <f t="shared" si="1293"/>
        <v>20.057430185139456</v>
      </c>
      <c r="P1083" s="1">
        <f>SUM(P1084:P1085)</f>
        <v>19.519464579931519</v>
      </c>
      <c r="Q1083" s="1">
        <f>SUM(Q1084:Q1085)</f>
        <v>19.925346323032809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6.6446957781788694</v>
      </c>
      <c r="G1084" s="1">
        <f>[1]Residential!C$231-G1058</f>
        <v>6.9687085088791241</v>
      </c>
      <c r="H1084" s="1">
        <f>[1]Residential!D$231-H1058</f>
        <v>6.7969849052205955</v>
      </c>
      <c r="I1084" s="1">
        <f>[1]Residential!E$231-I1058</f>
        <v>4.4415048157277317</v>
      </c>
      <c r="J1084" s="1">
        <f>[1]Residential!F$231-J1058</f>
        <v>2.1880346031814804</v>
      </c>
      <c r="K1084" s="1">
        <f>[1]Residential!G$231-K1058</f>
        <v>1.3619915314043303</v>
      </c>
      <c r="L1084" s="1">
        <f>[1]Residential!H$231-L1058</f>
        <v>0.90035358371873708</v>
      </c>
      <c r="M1084" s="1">
        <f>[1]Residential!I$231-M1058</f>
        <v>2.9329146799690364</v>
      </c>
      <c r="N1084" s="1">
        <f>[1]Residential!J$231-N1058</f>
        <v>2.7809797537809637</v>
      </c>
      <c r="O1084" s="1">
        <f>[1]Residential!K$231-O1058</f>
        <v>2.7398506896964143</v>
      </c>
      <c r="P1084" s="1">
        <f>[1]Residential!L$231-P1058</f>
        <v>2.6480769863746003</v>
      </c>
      <c r="Q1084" s="1">
        <f>[1]Residential!M$231-Q1058</f>
        <v>0.91743502580426162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3.239890880394924</v>
      </c>
      <c r="G1085" s="1">
        <f>[1]Residential!C$233-G1059</f>
        <v>3.6354566551207235</v>
      </c>
      <c r="H1085" s="1">
        <f>[1]Residential!D$233-H1059</f>
        <v>4.9688866113790446</v>
      </c>
      <c r="I1085" s="1">
        <f>[1]Residential!E$233-I1059</f>
        <v>7.3759002217689584</v>
      </c>
      <c r="J1085" s="1">
        <f>[1]Residential!F$233-J1059</f>
        <v>11.457114631564217</v>
      </c>
      <c r="K1085" s="1">
        <f>[1]Residential!G$233-K1059</f>
        <v>9.4474531522650622</v>
      </c>
      <c r="L1085" s="1">
        <f>[1]Residential!H$233-L1059</f>
        <v>11.915191701452947</v>
      </c>
      <c r="M1085" s="1">
        <f>[1]Residential!I$233-M1059</f>
        <v>15.043634412500992</v>
      </c>
      <c r="N1085" s="1">
        <f>[1]Residential!J$233-N1059</f>
        <v>17.320698146455484</v>
      </c>
      <c r="O1085" s="1">
        <f>[1]Residential!K$233-O1059</f>
        <v>17.317579495443042</v>
      </c>
      <c r="P1085" s="1">
        <f>[1]Residential!L$233-P1059</f>
        <v>16.871387593556918</v>
      </c>
      <c r="Q1085" s="1">
        <f>[1]Residential!M$233-Q1059</f>
        <v>19.007911297228546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6.9844578746563997</v>
      </c>
      <c r="G1086" s="1">
        <f t="shared" ref="G1086:O1086" si="1294">G1087</f>
        <v>6.0034898274598518</v>
      </c>
      <c r="H1086" s="1">
        <f t="shared" si="1294"/>
        <v>3.9498424508502197</v>
      </c>
      <c r="I1086" s="1">
        <f t="shared" si="1294"/>
        <v>1.1530463917885996</v>
      </c>
      <c r="J1086" s="1">
        <f t="shared" si="1294"/>
        <v>0.40663742246212564</v>
      </c>
      <c r="K1086" s="1">
        <f t="shared" si="1294"/>
        <v>4.3679596822698841E-4</v>
      </c>
      <c r="L1086" s="1">
        <f t="shared" si="1294"/>
        <v>3.806371815766596E-4</v>
      </c>
      <c r="M1086" s="1">
        <f t="shared" si="1294"/>
        <v>2.2632842729208846E-4</v>
      </c>
      <c r="N1086" s="1">
        <f t="shared" si="1294"/>
        <v>1.1647542920378839E-4</v>
      </c>
      <c r="O1086" s="1">
        <f t="shared" si="1294"/>
        <v>2.1808300999159869E-4</v>
      </c>
      <c r="P1086" s="1">
        <f>P1087</f>
        <v>1.915647242234364E-4</v>
      </c>
      <c r="Q1086" s="1">
        <f>Q1087</f>
        <v>4.2642513079871325E-4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6.9844578746563997</v>
      </c>
      <c r="G1087" s="1">
        <f>[1]Residential!C$234-G1061</f>
        <v>6.0034898274598518</v>
      </c>
      <c r="H1087" s="1">
        <f>[1]Residential!D$234-H1061</f>
        <v>3.9498424508502197</v>
      </c>
      <c r="I1087" s="1">
        <f>[1]Residential!E$234-I1061</f>
        <v>1.1530463917885996</v>
      </c>
      <c r="J1087" s="1">
        <f>[1]Residential!F$234-J1061</f>
        <v>0.40663742246212564</v>
      </c>
      <c r="K1087" s="1">
        <f>[1]Residential!G$234-K1061</f>
        <v>4.3679596822698841E-4</v>
      </c>
      <c r="L1087" s="1">
        <f>[1]Residential!H$234-L1061</f>
        <v>3.806371815766596E-4</v>
      </c>
      <c r="M1087" s="1">
        <f>[1]Residential!I$234-M1061</f>
        <v>2.2632842729208846E-4</v>
      </c>
      <c r="N1087" s="1">
        <f>[1]Residential!J$234-N1061</f>
        <v>1.1647542920378839E-4</v>
      </c>
      <c r="O1087" s="1">
        <f>[1]Residential!K$234-O1061</f>
        <v>2.1808300999159869E-4</v>
      </c>
      <c r="P1087" s="1">
        <f>[1]Residential!L$234-P1061</f>
        <v>1.915647242234364E-4</v>
      </c>
      <c r="Q1087" s="1">
        <f>[1]Residential!M$234-Q1061</f>
        <v>4.2642513079871325E-4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6.3804499736804487</v>
      </c>
      <c r="G1088" s="1">
        <f t="shared" ref="G1088:K1088" si="1295">SUM(G1089:G1090)</f>
        <v>5.0801581329140006</v>
      </c>
      <c r="H1088" s="1">
        <f t="shared" si="1295"/>
        <v>6.3812830910650415</v>
      </c>
      <c r="I1088" s="1">
        <f t="shared" si="1295"/>
        <v>9.6866481203022055</v>
      </c>
      <c r="J1088" s="1">
        <f t="shared" si="1295"/>
        <v>9.1224863612459508</v>
      </c>
      <c r="K1088" s="1">
        <f t="shared" si="1295"/>
        <v>12.266073237767667</v>
      </c>
      <c r="L1088" s="1">
        <f t="shared" ref="L1088:O1088" si="1296">SUM(L1089:L1090)</f>
        <v>9.8155323651537572</v>
      </c>
      <c r="M1088" s="1">
        <f t="shared" si="1296"/>
        <v>3.4221177395083586</v>
      </c>
      <c r="N1088" s="1">
        <f t="shared" si="1296"/>
        <v>1.7498401123645735</v>
      </c>
      <c r="O1088" s="1">
        <f t="shared" si="1296"/>
        <v>1.4166721227596319</v>
      </c>
      <c r="P1088" s="1">
        <f>SUM(P1089:P1090)</f>
        <v>1.4166660028108007</v>
      </c>
      <c r="Q1088" s="1">
        <f>SUM(Q1089:Q1090)</f>
        <v>1.2591235695003173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6.3804499736804487</v>
      </c>
      <c r="G1089" s="1">
        <f>[1]Residential!C$235-G1063</f>
        <v>5.0801581329140006</v>
      </c>
      <c r="H1089" s="1">
        <f>[1]Residential!D$235-H1063</f>
        <v>6.3803747831964941</v>
      </c>
      <c r="I1089" s="1">
        <f>[1]Residential!E$235-I1063</f>
        <v>9.6854919805263791</v>
      </c>
      <c r="J1089" s="1">
        <f>[1]Residential!F$235-J1063</f>
        <v>7.0096170386982877</v>
      </c>
      <c r="K1089" s="1">
        <f>[1]Residential!G$235-K1063</f>
        <v>7.8161944323872419</v>
      </c>
      <c r="L1089" s="1">
        <f>[1]Residential!H$235-L1063</f>
        <v>4.8731213836083782</v>
      </c>
      <c r="M1089" s="1">
        <f>[1]Residential!I$235-M1063</f>
        <v>1.2614348431457767</v>
      </c>
      <c r="N1089" s="1">
        <f>[1]Residential!J$235-N1063</f>
        <v>0.79089377247390402</v>
      </c>
      <c r="O1089" s="1">
        <f>[1]Residential!K$235-O1063</f>
        <v>0.55111995531360325</v>
      </c>
      <c r="P1089" s="1">
        <f>[1]Residential!L$235-P1063</f>
        <v>0.55111861509151083</v>
      </c>
      <c r="Q1089" s="1">
        <f>[1]Residential!M$235-Q1063</f>
        <v>0.39357489682767666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9.0830786854727199E-4</v>
      </c>
      <c r="I1090" s="1">
        <f>[1]Residential!E$236-I1064</f>
        <v>1.1561397758263455E-3</v>
      </c>
      <c r="J1090" s="1">
        <f>[1]Residential!F$236-J1064</f>
        <v>2.1128693225476631</v>
      </c>
      <c r="K1090" s="1">
        <f>[1]Residential!G$236-K1064</f>
        <v>4.4498788053804255</v>
      </c>
      <c r="L1090" s="1">
        <f>[1]Residential!H$236-L1064</f>
        <v>4.9424109815453789</v>
      </c>
      <c r="M1090" s="1">
        <f>[1]Residential!I$236-M1064</f>
        <v>2.1606828963625819</v>
      </c>
      <c r="N1090" s="1">
        <f>[1]Residential!J$236-N1064</f>
        <v>0.95894633989066946</v>
      </c>
      <c r="O1090" s="1">
        <f>[1]Residential!K$236-O1064</f>
        <v>0.8655521674460287</v>
      </c>
      <c r="P1090" s="1">
        <f>[1]Residential!L$236-P1064</f>
        <v>0.86554738771928985</v>
      </c>
      <c r="Q1090" s="1">
        <f>[1]Residential!M$236-Q1064</f>
        <v>0.86554867267264068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1.3170426548086223</v>
      </c>
      <c r="G1093" s="1">
        <f t="shared" ref="G1093:K1093" si="1297">SUM(G1094,G1098)</f>
        <v>1.4633760009024432</v>
      </c>
      <c r="H1093" s="1">
        <f t="shared" si="1297"/>
        <v>1.4447121595536041</v>
      </c>
      <c r="I1093" s="1">
        <f t="shared" si="1297"/>
        <v>1.0147680876365512</v>
      </c>
      <c r="J1093" s="1">
        <f t="shared" si="1297"/>
        <v>1.0301903125376397</v>
      </c>
      <c r="K1093" s="1">
        <f t="shared" si="1297"/>
        <v>1.1691730647630858</v>
      </c>
      <c r="L1093" s="1">
        <f t="shared" ref="L1093:O1093" si="1298">SUM(L1094,L1098)</f>
        <v>1.3842698255292474</v>
      </c>
      <c r="M1093" s="1">
        <f t="shared" si="1298"/>
        <v>1.3999622401729055</v>
      </c>
      <c r="N1093" s="1">
        <f t="shared" si="1298"/>
        <v>1.3733953207474066</v>
      </c>
      <c r="O1093" s="1">
        <f t="shared" si="1298"/>
        <v>1.3563326875089041</v>
      </c>
      <c r="P1093" s="1">
        <f>SUM(P1094,P1098)</f>
        <v>1.3907598885336334</v>
      </c>
      <c r="Q1093" s="1">
        <f>SUM(Q1094,Q1098)</f>
        <v>1.2139628703760206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2.4241850107736981E-2</v>
      </c>
      <c r="G1094" s="1">
        <f>[1]Residential!C$238-G1068</f>
        <v>6.8899124554506769E-4</v>
      </c>
      <c r="H1094" s="1">
        <f>[1]Residential!D$238-H1068</f>
        <v>5.610420820899531E-2</v>
      </c>
      <c r="I1094" s="1">
        <f>[1]Residential!E$238-I1068</f>
        <v>6.3181709076730652E-2</v>
      </c>
      <c r="J1094" s="1">
        <f>[1]Residential!F$238-J1068</f>
        <v>6.3182813882766975E-2</v>
      </c>
      <c r="K1094" s="1">
        <f>[1]Residential!G$238-K1068</f>
        <v>8.9336220105668773E-2</v>
      </c>
      <c r="L1094" s="1">
        <f>[1]Residential!H$238-L1068</f>
        <v>8.9336108937933645E-2</v>
      </c>
      <c r="M1094" s="1">
        <f>[1]Residential!I$238-M1068</f>
        <v>8.9336771866202036E-2</v>
      </c>
      <c r="N1094" s="1">
        <f>[1]Residential!J$238-N1068</f>
        <v>8.9336913752673608E-2</v>
      </c>
      <c r="O1094" s="1">
        <f>[1]Residential!K$238-O1068</f>
        <v>8.9337579201610673E-2</v>
      </c>
      <c r="P1094" s="1">
        <f>[1]Residential!L$238-P1068</f>
        <v>8.9337137736966388E-2</v>
      </c>
      <c r="Q1094" s="1">
        <f>[1]Residential!M$238-Q1068</f>
        <v>8.9338951833722757E-2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2.4241850107736981E-2</v>
      </c>
      <c r="G1095" s="1">
        <f t="shared" ref="G1095:K1097" si="1299">IFERROR(G$1094/G$1043,0)*G1044</f>
        <v>6.8899124554506769E-4</v>
      </c>
      <c r="H1095" s="1">
        <f t="shared" si="1299"/>
        <v>5.610420820899531E-2</v>
      </c>
      <c r="I1095" s="1">
        <f t="shared" si="1299"/>
        <v>6.2892041447697083E-2</v>
      </c>
      <c r="J1095" s="1">
        <f t="shared" si="1299"/>
        <v>6.273640256956417E-2</v>
      </c>
      <c r="K1095" s="1">
        <f t="shared" si="1299"/>
        <v>3.0307825041573061E-2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9.4093760380234816E-4</v>
      </c>
      <c r="O1095" s="1">
        <f t="shared" si="1300"/>
        <v>2.4457707069525537E-3</v>
      </c>
      <c r="P1095" s="1">
        <f t="shared" ref="P1095:Q1097" si="1301">IFERROR(P$1094/P$1043,0)*P1044</f>
        <v>2.11290160546384E-3</v>
      </c>
      <c r="Q1095" s="1">
        <f t="shared" si="1301"/>
        <v>3.3233237624925405E-3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2.8966762903357579E-4</v>
      </c>
      <c r="J1097" s="1">
        <f t="shared" si="1299"/>
        <v>4.4641131320280339E-4</v>
      </c>
      <c r="K1097" s="1">
        <f t="shared" si="1299"/>
        <v>5.9028395064095705E-2</v>
      </c>
      <c r="L1097" s="1">
        <f t="shared" ref="L1097:O1097" si="1303">IFERROR(L$1094/L$1043,0)*L1046</f>
        <v>8.9336108937933645E-2</v>
      </c>
      <c r="M1097" s="1">
        <f t="shared" si="1303"/>
        <v>8.9336771866202036E-2</v>
      </c>
      <c r="N1097" s="1">
        <f t="shared" si="1303"/>
        <v>8.8395976148871264E-2</v>
      </c>
      <c r="O1097" s="1">
        <f t="shared" si="1303"/>
        <v>8.6891808494658135E-2</v>
      </c>
      <c r="P1097" s="1">
        <f t="shared" si="1301"/>
        <v>8.7224236131502556E-2</v>
      </c>
      <c r="Q1097" s="1">
        <f t="shared" si="1301"/>
        <v>8.6015628071230213E-2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1.2928008047008852</v>
      </c>
      <c r="G1098" s="1">
        <f>[1]Residential!C$239-G1072</f>
        <v>1.4626870096568982</v>
      </c>
      <c r="H1098" s="1">
        <f>[1]Residential!D$239-H1072</f>
        <v>1.3886079513446088</v>
      </c>
      <c r="I1098" s="1">
        <f>[1]Residential!E$239-I1072</f>
        <v>0.95158637855982064</v>
      </c>
      <c r="J1098" s="1">
        <f>[1]Residential!F$239-J1072</f>
        <v>0.96700749865487268</v>
      </c>
      <c r="K1098" s="1">
        <f>[1]Residential!G$239-K1072</f>
        <v>1.0798368446574171</v>
      </c>
      <c r="L1098" s="1">
        <f>[1]Residential!H$239-L1072</f>
        <v>1.2949337165913137</v>
      </c>
      <c r="M1098" s="1">
        <f>[1]Residential!I$239-M1072</f>
        <v>1.3106254683067036</v>
      </c>
      <c r="N1098" s="1">
        <f>[1]Residential!J$239-N1072</f>
        <v>1.2840584069947329</v>
      </c>
      <c r="O1098" s="1">
        <f>[1]Residential!K$239-O1072</f>
        <v>1.2669951083072934</v>
      </c>
      <c r="P1098" s="1">
        <f>[1]Residential!L$239-P1072</f>
        <v>1.3014227507966671</v>
      </c>
      <c r="Q1098" s="1">
        <f>[1]Residential!M$239-Q1072</f>
        <v>1.1246239185422979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0.52047062992118143</v>
      </c>
      <c r="G1099" s="1">
        <f t="shared" ref="G1099:O1099" si="1304">G1100</f>
        <v>0.59724069873080943</v>
      </c>
      <c r="H1099" s="1">
        <f t="shared" si="1304"/>
        <v>0.33947705605797651</v>
      </c>
      <c r="I1099" s="1">
        <f t="shared" si="1304"/>
        <v>0.29234218364085063</v>
      </c>
      <c r="J1099" s="1">
        <f t="shared" si="1304"/>
        <v>0.2428023365033809</v>
      </c>
      <c r="K1099" s="1">
        <f t="shared" si="1304"/>
        <v>0.19326652694780488</v>
      </c>
      <c r="L1099" s="1">
        <f t="shared" si="1304"/>
        <v>0.168089343947881</v>
      </c>
      <c r="M1099" s="1">
        <f t="shared" si="1304"/>
        <v>0.18860632897954055</v>
      </c>
      <c r="N1099" s="1">
        <f t="shared" si="1304"/>
        <v>0.15020951041389852</v>
      </c>
      <c r="O1099" s="1">
        <f t="shared" si="1304"/>
        <v>0.12398710586009543</v>
      </c>
      <c r="P1099" s="1">
        <f>P1100</f>
        <v>0.12247823520519852</v>
      </c>
      <c r="Q1099" s="1">
        <f>Q1100</f>
        <v>9.6236608091639031E-2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0.52047062992118143</v>
      </c>
      <c r="G1100" s="1">
        <f>[1]Residential!C$240-G1074</f>
        <v>0.59724069873080943</v>
      </c>
      <c r="H1100" s="1">
        <f>[1]Residential!D$240-H1074</f>
        <v>0.33947705605797651</v>
      </c>
      <c r="I1100" s="1">
        <f>[1]Residential!E$240-I1074</f>
        <v>0.29234218364085063</v>
      </c>
      <c r="J1100" s="1">
        <f>[1]Residential!F$240-J1074</f>
        <v>0.2428023365033809</v>
      </c>
      <c r="K1100" s="1">
        <f>[1]Residential!G$240-K1074</f>
        <v>0.19326652694780488</v>
      </c>
      <c r="L1100" s="1">
        <f>[1]Residential!H$240-L1074</f>
        <v>0.168089343947881</v>
      </c>
      <c r="M1100" s="1">
        <f>[1]Residential!I$240-M1074</f>
        <v>0.18860632897954055</v>
      </c>
      <c r="N1100" s="1">
        <f>[1]Residential!J$240-N1074</f>
        <v>0.15020951041389852</v>
      </c>
      <c r="O1100" s="1">
        <f>[1]Residential!K$240-O1074</f>
        <v>0.12398710586009543</v>
      </c>
      <c r="P1100" s="1">
        <f>[1]Residential!L$240-P1074</f>
        <v>0.12247823520519852</v>
      </c>
      <c r="Q1100" s="1">
        <f>[1]Residential!M$240-Q1074</f>
        <v>9.6236608091639031E-2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0.16979242308468034</v>
      </c>
      <c r="G1101" s="1">
        <f t="shared" ref="G1101" si="1305">G1102</f>
        <v>0.19483618131254277</v>
      </c>
      <c r="H1101" s="1">
        <f t="shared" ref="H1101" si="1306">H1102</f>
        <v>0.12891031814208942</v>
      </c>
      <c r="I1101" s="1">
        <f t="shared" ref="I1101" si="1307">I1102</f>
        <v>0.13420492813912421</v>
      </c>
      <c r="J1101" s="1">
        <f t="shared" ref="J1101" si="1308">J1102</f>
        <v>0.13898634770273421</v>
      </c>
      <c r="K1101" s="1">
        <f t="shared" ref="K1101:O1101" si="1309">K1102</f>
        <v>0.14288143110935669</v>
      </c>
      <c r="L1101" s="1">
        <f t="shared" si="1309"/>
        <v>0.14605608657076852</v>
      </c>
      <c r="M1101" s="1">
        <f t="shared" si="1309"/>
        <v>0.14902964585466139</v>
      </c>
      <c r="N1101" s="1">
        <f t="shared" si="1309"/>
        <v>0.15119559563337992</v>
      </c>
      <c r="O1101" s="1">
        <f t="shared" si="1309"/>
        <v>0.15365809530096097</v>
      </c>
      <c r="P1101" s="1">
        <f>P1102</f>
        <v>0.15366566241769064</v>
      </c>
      <c r="Q1101" s="1">
        <f>Q1102</f>
        <v>0.15366681053356812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0.16979242308468034</v>
      </c>
      <c r="G1102" s="1">
        <f>[1]Residential!C$241-G1076</f>
        <v>0.19483618131254277</v>
      </c>
      <c r="H1102" s="1">
        <f>[1]Residential!D$241-H1076</f>
        <v>0.12891031814208942</v>
      </c>
      <c r="I1102" s="1">
        <f>[1]Residential!E$241-I1076</f>
        <v>0.13420492813912421</v>
      </c>
      <c r="J1102" s="1">
        <f>[1]Residential!F$241-J1076</f>
        <v>0.13898634770273421</v>
      </c>
      <c r="K1102" s="1">
        <f>[1]Residential!G$241-K1076</f>
        <v>0.14288143110935669</v>
      </c>
      <c r="L1102" s="1">
        <f>[1]Residential!H$241-L1076</f>
        <v>0.14605608657076852</v>
      </c>
      <c r="M1102" s="1">
        <f>[1]Residential!I$241-M1076</f>
        <v>0.14902964585466139</v>
      </c>
      <c r="N1102" s="1">
        <f>[1]Residential!J$241-N1076</f>
        <v>0.15119559563337992</v>
      </c>
      <c r="O1102" s="1">
        <f>[1]Residential!K$241-O1076</f>
        <v>0.15365809530096097</v>
      </c>
      <c r="P1102" s="1">
        <f>[1]Residential!L$241-P1076</f>
        <v>0.15366566241769064</v>
      </c>
      <c r="Q1102" s="1">
        <f>[1]Residential!M$241-Q1076</f>
        <v>0.15366681053356812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1.9867192607100512</v>
      </c>
      <c r="H1103" s="1">
        <f t="shared" ref="H1103" si="1311">H1104</f>
        <v>1.9476146890495023</v>
      </c>
      <c r="I1103" s="1">
        <f t="shared" ref="I1103" si="1312">I1104</f>
        <v>1.5102566296051652</v>
      </c>
      <c r="J1103" s="1">
        <f t="shared" ref="J1103" si="1313">J1104</f>
        <v>1.0056914131360621</v>
      </c>
      <c r="K1103" s="1">
        <f t="shared" ref="K1103:O1103" si="1314">K1104</f>
        <v>0.98951772562455387</v>
      </c>
      <c r="L1103" s="1">
        <f t="shared" si="1314"/>
        <v>1.0152718167702297</v>
      </c>
      <c r="M1103" s="1">
        <f t="shared" si="1314"/>
        <v>3.0638539825226054</v>
      </c>
      <c r="N1103" s="1">
        <f t="shared" si="1314"/>
        <v>3.0638213630855051</v>
      </c>
      <c r="O1103" s="1">
        <f t="shared" si="1314"/>
        <v>3.0168959788336087</v>
      </c>
      <c r="P1103" s="1">
        <f>P1104</f>
        <v>3.0638086396845341</v>
      </c>
      <c r="Q1103" s="1">
        <f>Q1104</f>
        <v>2.444449243097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1.9867192607100512</v>
      </c>
      <c r="H1104" s="1">
        <f>[1]Residential!D$242-H1078</f>
        <v>1.9476146890495023</v>
      </c>
      <c r="I1104" s="1">
        <f>[1]Residential!E$242-I1078</f>
        <v>1.5102566296051652</v>
      </c>
      <c r="J1104" s="1">
        <f>[1]Residential!F$242-J1078</f>
        <v>1.0056914131360621</v>
      </c>
      <c r="K1104" s="1">
        <f>[1]Residential!G$242-K1078</f>
        <v>0.98951772562455387</v>
      </c>
      <c r="L1104" s="1">
        <f>[1]Residential!H$242-L1078</f>
        <v>1.0152718167702297</v>
      </c>
      <c r="M1104" s="1">
        <f>[1]Residential!I$242-M1078</f>
        <v>3.0638539825226054</v>
      </c>
      <c r="N1104" s="1">
        <f>[1]Residential!J$242-N1078</f>
        <v>3.0638213630855051</v>
      </c>
      <c r="O1104" s="1">
        <f>[1]Residential!K$242-O1078</f>
        <v>3.0168959788336087</v>
      </c>
      <c r="P1104" s="1">
        <f>[1]Residential!L$242-P1078</f>
        <v>3.0638086396845341</v>
      </c>
      <c r="Q1104" s="1">
        <f>[1]Residential!M$242-Q1078</f>
        <v>2.444449243097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322">IFERROR(G1058/G975,"-")</f>
        <v>0.95000000000000018</v>
      </c>
      <c r="H1109" s="4">
        <f t="shared" si="1322"/>
        <v>0.94999999999999962</v>
      </c>
      <c r="I1109" s="4">
        <f t="shared" si="1322"/>
        <v>0.95</v>
      </c>
      <c r="J1109" s="4">
        <f t="shared" si="1322"/>
        <v>0.95000000000000018</v>
      </c>
      <c r="K1109" s="4">
        <f t="shared" si="1322"/>
        <v>0.94999999999999951</v>
      </c>
      <c r="L1109" s="4">
        <f t="shared" ref="L1109:O1109" si="1323">IFERROR(L1058/L975,"-")</f>
        <v>0.95000000000000051</v>
      </c>
      <c r="M1109" s="4">
        <f t="shared" si="1323"/>
        <v>0.95000000000000007</v>
      </c>
      <c r="N1109" s="4">
        <f t="shared" si="1323"/>
        <v>0.94999999999999962</v>
      </c>
      <c r="O1109" s="4">
        <f t="shared" si="1323"/>
        <v>0.95000000000000007</v>
      </c>
      <c r="P1109" s="4">
        <f>IFERROR(P1058/P975,"-")</f>
        <v>0.9500000000000004</v>
      </c>
      <c r="Q1109" s="4">
        <f>IFERROR(Q1058/Q975,"-")</f>
        <v>0.95000000000000029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3.2000000200344298</v>
      </c>
      <c r="G1110" s="4">
        <f t="shared" si="1322"/>
        <v>3.2533333592451696</v>
      </c>
      <c r="H1110" s="4">
        <f t="shared" si="1322"/>
        <v>3.3333333333333361</v>
      </c>
      <c r="I1110" s="4">
        <f t="shared" si="1322"/>
        <v>3.4666666666666699</v>
      </c>
      <c r="J1110" s="4">
        <f t="shared" si="1322"/>
        <v>3.5833333333333339</v>
      </c>
      <c r="K1110" s="4">
        <f t="shared" si="1322"/>
        <v>3.7000000000000006</v>
      </c>
      <c r="L1110" s="4">
        <f t="shared" ref="L1110:O1110" si="1324">IFERROR(L1059/L976,"-")</f>
        <v>3.8000000000000003</v>
      </c>
      <c r="M1110" s="4">
        <f t="shared" si="1324"/>
        <v>3.9000000000000008</v>
      </c>
      <c r="N1110" s="4">
        <f t="shared" si="1324"/>
        <v>3.899999999999999</v>
      </c>
      <c r="O1110" s="4">
        <f t="shared" si="1324"/>
        <v>3.8999999999999977</v>
      </c>
      <c r="P1110" s="4">
        <f>IFERROR(P1059/P976,"-")</f>
        <v>3.899999999999999</v>
      </c>
      <c r="Q1110" s="4">
        <f>IFERROR(Q1059/Q976,"-")</f>
        <v>3.9000000000000017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0.89583333333333504</v>
      </c>
      <c r="G1111" s="4">
        <f t="shared" ref="G1111:K1111" si="1325">IFERROR(G1061/G985,"-")</f>
        <v>0.89583333333333459</v>
      </c>
      <c r="H1111" s="4">
        <f t="shared" si="1325"/>
        <v>0.89583333333333437</v>
      </c>
      <c r="I1111" s="4">
        <f t="shared" si="1325"/>
        <v>0.89583333333333404</v>
      </c>
      <c r="J1111" s="4">
        <f t="shared" si="1325"/>
        <v>0.89583333333333348</v>
      </c>
      <c r="K1111" s="4">
        <f t="shared" si="1325"/>
        <v>0.89583333333333359</v>
      </c>
      <c r="L1111" s="4">
        <f t="shared" ref="L1111:O1111" si="1326">IFERROR(L1061/L985,"-")</f>
        <v>0.89583333333333415</v>
      </c>
      <c r="M1111" s="4">
        <f t="shared" si="1326"/>
        <v>0.89583333333333459</v>
      </c>
      <c r="N1111" s="4">
        <f t="shared" si="1326"/>
        <v>0.89583333333333404</v>
      </c>
      <c r="O1111" s="4">
        <f t="shared" si="1326"/>
        <v>0.89583333333333437</v>
      </c>
      <c r="P1111" s="4">
        <f>IFERROR(P1061/P985,"-")</f>
        <v>0.89583333333333437</v>
      </c>
      <c r="Q1111" s="4">
        <f>IFERROR(Q1061/Q985,"-")</f>
        <v>0.89583333333333537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327">IFERROR(G1063/G998,"-")</f>
        <v>0.95</v>
      </c>
      <c r="H1112" s="4">
        <f t="shared" si="1327"/>
        <v>0.95000000000000018</v>
      </c>
      <c r="I1112" s="4">
        <f t="shared" si="1327"/>
        <v>0.95000000000000107</v>
      </c>
      <c r="J1112" s="4">
        <f t="shared" si="1327"/>
        <v>0.95000000000000018</v>
      </c>
      <c r="K1112" s="4">
        <f t="shared" si="1327"/>
        <v>0.95000000000000107</v>
      </c>
      <c r="L1112" s="4">
        <f t="shared" ref="L1112:O1112" si="1328">IFERROR(L1063/L998,"-")</f>
        <v>0.94999999999999984</v>
      </c>
      <c r="M1112" s="4">
        <f t="shared" si="1328"/>
        <v>0.94999999999999984</v>
      </c>
      <c r="N1112" s="4">
        <f t="shared" si="1328"/>
        <v>0.95000000000000029</v>
      </c>
      <c r="O1112" s="4">
        <f t="shared" si="1328"/>
        <v>0.95000000000000029</v>
      </c>
      <c r="P1112" s="4">
        <f>IFERROR(P1063/P998,"-")</f>
        <v>0.95</v>
      </c>
      <c r="Q1112" s="4">
        <f>IFERROR(Q1063/Q998,"-")</f>
        <v>0.95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1.9999999999999996</v>
      </c>
      <c r="I1113" s="4">
        <f t="shared" si="1329"/>
        <v>2.0799999999999992</v>
      </c>
      <c r="J1113" s="4">
        <f t="shared" si="1329"/>
        <v>2.1500000000000021</v>
      </c>
      <c r="K1113" s="4">
        <f t="shared" si="1329"/>
        <v>2.2200000000000024</v>
      </c>
      <c r="L1113" s="4">
        <f t="shared" ref="L1113:O1113" si="1330">IFERROR(L1064/L999,"-")</f>
        <v>2.2799999999999985</v>
      </c>
      <c r="M1113" s="4">
        <f t="shared" si="1330"/>
        <v>2.34</v>
      </c>
      <c r="N1113" s="4">
        <f t="shared" si="1330"/>
        <v>2.3400000000000012</v>
      </c>
      <c r="O1113" s="4">
        <f t="shared" si="1330"/>
        <v>2.3400000000000021</v>
      </c>
      <c r="P1113" s="4">
        <f>IFERROR(P1064/P999,"-")</f>
        <v>2.3400000000000007</v>
      </c>
      <c r="Q1113" s="4">
        <f>IFERROR(Q1064/Q999,"-")</f>
        <v>2.339999999999999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0.72000000000000042</v>
      </c>
      <c r="G1114" s="4">
        <f t="shared" ref="G1114:K1114" si="1331">IFERROR(G1066/G1017,"-")</f>
        <v>0.7200000000000002</v>
      </c>
      <c r="H1114" s="4">
        <f t="shared" si="1331"/>
        <v>0.71999999999999897</v>
      </c>
      <c r="I1114" s="4">
        <f t="shared" si="1331"/>
        <v>0.72000000000000008</v>
      </c>
      <c r="J1114" s="4">
        <f t="shared" si="1331"/>
        <v>0.72000000000000042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333">IFERROR(G1074/G1022,"-")</f>
        <v>0.7200000000000002</v>
      </c>
      <c r="H1119" s="4">
        <f t="shared" si="1333"/>
        <v>0.71999999999999986</v>
      </c>
      <c r="I1119" s="4">
        <f t="shared" si="1333"/>
        <v>0.71999999999999975</v>
      </c>
      <c r="J1119" s="4">
        <f t="shared" si="1333"/>
        <v>0.7200000000000002</v>
      </c>
      <c r="K1119" s="4">
        <f t="shared" si="1333"/>
        <v>0.72000000000000042</v>
      </c>
      <c r="L1119" s="4">
        <f t="shared" ref="L1119:O1119" si="1334">IFERROR(L1074/L1022,"-")</f>
        <v>0.71999999999999953</v>
      </c>
      <c r="M1119" s="4">
        <f t="shared" si="1334"/>
        <v>0.72</v>
      </c>
      <c r="N1119" s="4">
        <f t="shared" si="1334"/>
        <v>0.71999999999999953</v>
      </c>
      <c r="O1119" s="4">
        <f t="shared" si="1334"/>
        <v>0.71999999999999964</v>
      </c>
      <c r="P1119" s="4">
        <f>IFERROR(P1074/P1022,"-")</f>
        <v>0.71999999999999986</v>
      </c>
      <c r="Q1119" s="4">
        <f>IFERROR(Q1074/Q1022,"-")</f>
        <v>0.72000000000000031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0.89999999999999925</v>
      </c>
      <c r="G1120" s="4">
        <f t="shared" ref="G1120:K1120" si="1335">IFERROR(G1076/G1027,"-")</f>
        <v>0.90000000000000024</v>
      </c>
      <c r="H1120" s="4">
        <f t="shared" si="1335"/>
        <v>0.89999999999999958</v>
      </c>
      <c r="I1120" s="4">
        <f t="shared" si="1335"/>
        <v>0.9</v>
      </c>
      <c r="J1120" s="4">
        <f t="shared" si="1335"/>
        <v>0.8999999999999998</v>
      </c>
      <c r="K1120" s="4">
        <f t="shared" si="1335"/>
        <v>0.90000000000000069</v>
      </c>
      <c r="L1120" s="4">
        <f t="shared" ref="L1120:O1120" si="1336">IFERROR(L1076/L1027,"-")</f>
        <v>0.90000000000000069</v>
      </c>
      <c r="M1120" s="4">
        <f t="shared" si="1336"/>
        <v>0.89999999999999936</v>
      </c>
      <c r="N1120" s="4">
        <f t="shared" si="1336"/>
        <v>0.90000000000000047</v>
      </c>
      <c r="O1120" s="4">
        <f t="shared" si="1336"/>
        <v>0.90000000000000024</v>
      </c>
      <c r="P1120" s="4">
        <f>IFERROR(P1076/P1027,"-")</f>
        <v>0.89999999999999991</v>
      </c>
      <c r="Q1120" s="4">
        <f>IFERROR(Q1076/Q1027,"-")</f>
        <v>0.89999999999999969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0.78999999999999992</v>
      </c>
      <c r="G1123" s="4">
        <f t="shared" ref="G1123:K1124" si="1339">IFERROR(G1084/G978,"-")</f>
        <v>0.79200000000000048</v>
      </c>
      <c r="H1123" s="4">
        <f t="shared" si="1339"/>
        <v>0.7949999999999996</v>
      </c>
      <c r="I1123" s="4">
        <f t="shared" si="1339"/>
        <v>0.79999999999999938</v>
      </c>
      <c r="J1123" s="4">
        <f t="shared" si="1339"/>
        <v>0.8049999999999996</v>
      </c>
      <c r="K1123" s="4">
        <f t="shared" si="1339"/>
        <v>0.80999999999999928</v>
      </c>
      <c r="L1123" s="4">
        <f t="shared" ref="L1123:O1123" si="1340">IFERROR(L1084/L978,"-")</f>
        <v>0.81499999999999995</v>
      </c>
      <c r="M1123" s="4">
        <f t="shared" si="1340"/>
        <v>0.8200000000000004</v>
      </c>
      <c r="N1123" s="4">
        <f t="shared" si="1340"/>
        <v>0.82000000000000139</v>
      </c>
      <c r="O1123" s="4">
        <f t="shared" si="1340"/>
        <v>0.81999999999999984</v>
      </c>
      <c r="P1123" s="4">
        <f>IFERROR(P1084/P978,"-")</f>
        <v>0.81999999999999951</v>
      </c>
      <c r="Q1123" s="4">
        <f>IFERROR(Q1084/Q978,"-")</f>
        <v>0.81999999999999984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2.819999999999999</v>
      </c>
      <c r="G1124" s="4">
        <f t="shared" si="1339"/>
        <v>2.8260000000000001</v>
      </c>
      <c r="H1124" s="4">
        <f t="shared" si="1339"/>
        <v>2.8349999999999982</v>
      </c>
      <c r="I1124" s="4">
        <f t="shared" si="1339"/>
        <v>2.8500000000000014</v>
      </c>
      <c r="J1124" s="4">
        <f t="shared" si="1339"/>
        <v>2.9299999999999997</v>
      </c>
      <c r="K1124" s="4">
        <f t="shared" si="1339"/>
        <v>3.0100000000000025</v>
      </c>
      <c r="L1124" s="4">
        <f t="shared" ref="L1124:O1124" si="1341">IFERROR(L1085/L979,"-")</f>
        <v>3.0650000000000022</v>
      </c>
      <c r="M1124" s="4">
        <f t="shared" si="1341"/>
        <v>3.120000000000001</v>
      </c>
      <c r="N1124" s="4">
        <f t="shared" si="1341"/>
        <v>3.1200000000000006</v>
      </c>
      <c r="O1124" s="4">
        <f t="shared" si="1341"/>
        <v>3.1200000000000019</v>
      </c>
      <c r="P1124" s="4">
        <f>IFERROR(P1085/P979,"-")</f>
        <v>3.1199999999999992</v>
      </c>
      <c r="Q1124" s="4">
        <f>IFERROR(Q1085/Q979,"-")</f>
        <v>3.1200000000000041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0.70833333333333426</v>
      </c>
      <c r="G1125" s="4">
        <f t="shared" ref="G1125:K1125" si="1342">IFERROR(G1087/G991,"-")</f>
        <v>0.71458333333333268</v>
      </c>
      <c r="H1125" s="4">
        <f t="shared" si="1342"/>
        <v>0.72395833333333326</v>
      </c>
      <c r="I1125" s="4">
        <f t="shared" si="1342"/>
        <v>0.73958333333333215</v>
      </c>
      <c r="J1125" s="4">
        <f t="shared" si="1342"/>
        <v>0.74739583333333215</v>
      </c>
      <c r="K1125" s="4">
        <f t="shared" si="1342"/>
        <v>0.75520833333253679</v>
      </c>
      <c r="L1125" s="4">
        <f t="shared" ref="L1125:O1125" si="1343">IFERROR(L1087/L991,"-")</f>
        <v>0.75520833333381443</v>
      </c>
      <c r="M1125" s="4">
        <f t="shared" si="1343"/>
        <v>0.75520833333291071</v>
      </c>
      <c r="N1125" s="4">
        <f t="shared" si="1343"/>
        <v>0.75520833333613968</v>
      </c>
      <c r="O1125" s="4">
        <f t="shared" si="1343"/>
        <v>0.75520833333265347</v>
      </c>
      <c r="P1125" s="4">
        <f>IFERROR(P1087/P991,"-")</f>
        <v>0.75520833333257131</v>
      </c>
      <c r="Q1125" s="4">
        <f>IFERROR(Q1087/Q991,"-")</f>
        <v>0.75520833333341009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0.750000000000001</v>
      </c>
      <c r="G1126" s="4">
        <f t="shared" ref="G1126:K1126" si="1344">IFERROR(G1089/G1007,"-")</f>
        <v>0.75400000000000045</v>
      </c>
      <c r="H1126" s="4">
        <f t="shared" si="1344"/>
        <v>0.76000000000000056</v>
      </c>
      <c r="I1126" s="4">
        <f t="shared" si="1344"/>
        <v>0.77003305467118643</v>
      </c>
      <c r="J1126" s="4">
        <f t="shared" si="1344"/>
        <v>0.78020903662641594</v>
      </c>
      <c r="K1126" s="4">
        <f t="shared" si="1344"/>
        <v>0.82307864283428389</v>
      </c>
      <c r="L1126" s="4">
        <f t="shared" ref="L1126:O1126" si="1345">IFERROR(L1089/L1007,"-")</f>
        <v>0.85976377074714661</v>
      </c>
      <c r="M1126" s="4">
        <f t="shared" si="1345"/>
        <v>0.98613777756225529</v>
      </c>
      <c r="N1126" s="4">
        <f t="shared" si="1345"/>
        <v>0.98733581167098616</v>
      </c>
      <c r="O1126" s="4">
        <f t="shared" si="1345"/>
        <v>1.186322803986497</v>
      </c>
      <c r="P1126" s="4">
        <f>IFERROR(P1089/P1007,"-")</f>
        <v>0.9224941889550321</v>
      </c>
      <c r="Q1126" s="4">
        <f>IFERROR(Q1089/Q1007,"-")</f>
        <v>0.91734184670691254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1.7009999999999992</v>
      </c>
      <c r="I1127" s="4">
        <f t="shared" si="1346"/>
        <v>1.7100000000000015</v>
      </c>
      <c r="J1127" s="4">
        <f t="shared" si="1346"/>
        <v>1.7580000000000016</v>
      </c>
      <c r="K1127" s="4">
        <f t="shared" si="1346"/>
        <v>1.8060000000000007</v>
      </c>
      <c r="L1127" s="4">
        <f t="shared" ref="L1127:O1127" si="1347">IFERROR(L1090/L1008,"-")</f>
        <v>1.8389999999999993</v>
      </c>
      <c r="M1127" s="4">
        <f t="shared" si="1347"/>
        <v>1.872000000000001</v>
      </c>
      <c r="N1127" s="4">
        <f t="shared" si="1347"/>
        <v>1.871999999999999</v>
      </c>
      <c r="O1127" s="4">
        <f t="shared" si="1347"/>
        <v>1.8720000000000006</v>
      </c>
      <c r="P1127" s="4">
        <f>IFERROR(P1090/P1008,"-")</f>
        <v>1.8720000000000006</v>
      </c>
      <c r="Q1127" s="4">
        <f>IFERROR(Q1090/Q1008,"-")</f>
        <v>1.8720000000000023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348">IFERROR(G1100/G1024,"-")</f>
        <v>0.5</v>
      </c>
      <c r="H1132" s="4">
        <f t="shared" si="1348"/>
        <v>0.49999999999999883</v>
      </c>
      <c r="I1132" s="4">
        <f t="shared" si="1348"/>
        <v>0.49999999999999922</v>
      </c>
      <c r="J1132" s="4">
        <f t="shared" si="1348"/>
        <v>0.50000000000000089</v>
      </c>
      <c r="K1132" s="4">
        <f t="shared" si="1348"/>
        <v>0.49999999999999911</v>
      </c>
      <c r="L1132" s="4">
        <f t="shared" ref="L1132:O1132" si="1349">IFERROR(L1100/L1024,"-")</f>
        <v>0.49999999999999944</v>
      </c>
      <c r="M1132" s="4">
        <f t="shared" si="1349"/>
        <v>0.49999999999999994</v>
      </c>
      <c r="N1132" s="4">
        <f t="shared" si="1349"/>
        <v>0.49999999999999944</v>
      </c>
      <c r="O1132" s="4">
        <f t="shared" si="1349"/>
        <v>0.49999999999999956</v>
      </c>
      <c r="P1132" s="4">
        <f>IFERROR(P1100/P1024,"-")</f>
        <v>0.49999999999999978</v>
      </c>
      <c r="Q1132" s="4">
        <f>IFERROR(Q1100/Q1024,"-")</f>
        <v>0.50000000000000033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0.62500000000000078</v>
      </c>
      <c r="G1133" s="4">
        <f t="shared" ref="G1133:K1133" si="1350">IFERROR(G1102/G1029,"-")</f>
        <v>0.625</v>
      </c>
      <c r="H1133" s="4">
        <f t="shared" si="1350"/>
        <v>0.62499999999999911</v>
      </c>
      <c r="I1133" s="4">
        <f t="shared" si="1350"/>
        <v>0.62500000000000078</v>
      </c>
      <c r="J1133" s="4">
        <f t="shared" si="1350"/>
        <v>0.62500000000000044</v>
      </c>
      <c r="K1133" s="4">
        <f t="shared" si="1350"/>
        <v>0.62500000000000056</v>
      </c>
      <c r="L1133" s="4">
        <f t="shared" ref="L1133:O1133" si="1351">IFERROR(L1102/L1029,"-")</f>
        <v>0.62499999999999956</v>
      </c>
      <c r="M1133" s="4">
        <f t="shared" si="1351"/>
        <v>0.62500000000000011</v>
      </c>
      <c r="N1133" s="4">
        <f t="shared" si="1351"/>
        <v>0.62500000000000022</v>
      </c>
      <c r="O1133" s="4">
        <f t="shared" si="1351"/>
        <v>0.62500000000000078</v>
      </c>
      <c r="P1133" s="4">
        <f>IFERROR(P1102/P1029,"-")</f>
        <v>0.624999999999999</v>
      </c>
      <c r="Q1133" s="4">
        <f>IFERROR(Q1102/Q1029,"-")</f>
        <v>0.62499999999999911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139.1504288106384</v>
      </c>
      <c r="G1136" s="3">
        <f t="shared" si="1354"/>
        <v>135.55161363449804</v>
      </c>
      <c r="H1136" s="3">
        <f t="shared" si="1354"/>
        <v>129.07250921952567</v>
      </c>
      <c r="I1136" s="3">
        <f t="shared" si="1354"/>
        <v>89.859741580830629</v>
      </c>
      <c r="J1136" s="3">
        <f t="shared" si="1354"/>
        <v>61.650917817370832</v>
      </c>
      <c r="K1136" s="3">
        <f t="shared" si="1354"/>
        <v>51.447493343942057</v>
      </c>
      <c r="L1136" s="3">
        <f t="shared" ref="L1136:O1136" si="1355">L1137+L1152+L1157+L1180+L1203</f>
        <v>47.783708180159223</v>
      </c>
      <c r="M1136" s="3">
        <f t="shared" si="1355"/>
        <v>39.888750629457753</v>
      </c>
      <c r="N1136" s="3">
        <f t="shared" si="1355"/>
        <v>38.096574272260725</v>
      </c>
      <c r="O1136" s="3">
        <f t="shared" si="1355"/>
        <v>36.53017636940119</v>
      </c>
      <c r="P1136" s="3">
        <f>P1137+P1152+P1157+P1180+P1203</f>
        <v>34.965769286724672</v>
      </c>
      <c r="Q1136" s="3">
        <f>Q1137+Q1152+Q1157+Q1180+Q1203</f>
        <v>34.603632119409973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0.73772484875238498</v>
      </c>
      <c r="G1137" s="1">
        <f t="shared" ref="G1137:K1137" si="1356">SUM(G1138:G1151)</f>
        <v>1.6376615643609131</v>
      </c>
      <c r="H1137" s="1">
        <f t="shared" si="1356"/>
        <v>4.3102734237635829</v>
      </c>
      <c r="I1137" s="1">
        <f t="shared" si="1356"/>
        <v>18.347873165271594</v>
      </c>
      <c r="J1137" s="1">
        <f t="shared" si="1356"/>
        <v>32.76689585163853</v>
      </c>
      <c r="K1137" s="1">
        <f t="shared" si="1356"/>
        <v>37.598118661100571</v>
      </c>
      <c r="L1137" s="1">
        <f t="shared" ref="L1137:O1137" si="1357">SUM(L1138:L1151)</f>
        <v>36.70245620732414</v>
      </c>
      <c r="M1137" s="1">
        <f t="shared" si="1357"/>
        <v>37.483185141747583</v>
      </c>
      <c r="N1137" s="1">
        <f t="shared" si="1357"/>
        <v>35.803671765320843</v>
      </c>
      <c r="O1137" s="1">
        <f t="shared" si="1357"/>
        <v>34.242581217482375</v>
      </c>
      <c r="P1137" s="1">
        <f>SUM(P1138:P1151)</f>
        <v>32.879726895489753</v>
      </c>
      <c r="Q1137" s="1">
        <f>SUM(Q1138:Q1151)</f>
        <v>32.828335954553133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0.46789173729500277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0.37693138000642012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0.26222875018618252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0.11309553924923801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7.6440547077193969E-3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1.4108532644723618E-2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1.3708304631301883E-2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0.52867942786447086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1.012328785812711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1.2052954713184603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1.2007368326905752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1.1554650634445598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1.1010996667092734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1.0446258059881157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1.010324666384135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0.99284905568695003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6.617934081847103E-2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0.10255511089684023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1.0615670428938804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5.8074077492475347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11.039682623910853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11.757039212097874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11.279849961408981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10.391455728947927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9.9613993792935389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9.4439273195917117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9.0821265182574074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8.9260654126109849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4.597574520168999E-2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9.4335134665175222E-2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9.7994834077714935E-2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8.0968239651863422E-2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0.60359670667617737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4.0498749322141796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3.5829646834834965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7.7982267632754239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8.3630882831671887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9.6680867535097939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13.051113069759946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10.733479357188083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0.14960483503547542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0.97778301272071999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2.5735955814404132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9.8018690849738821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15.449964477256833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16.444400091288223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16.062431260410339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15.531485391502926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13.968593872369702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11.667229699578719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7.4235612920297465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9.8750239692221111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2.1639925185888872E-5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2.9437188483239466E-5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5.0982505323146101E-5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4.8002998859812915E-5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3.4816337504322863E-5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3.7941878865818603E-5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2.5300829218234528E-5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2.0005957624736817E-4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3.2455105756259273E-4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3.9970507316421404E-4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4.8193579509860464E-4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4.2913569402634993E-4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3.1668827946189728E-4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5.742382985520967E-4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7.2919655185026318E-4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1.4991565506007241E-3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1.4217960751001442E-4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1.4885645889342884E-4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1.4857911353300936E-4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1.0634720996441831E-3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1.0582655550004508E-3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8.6684383606138848E-4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3.9517478143629478E-4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1.7641872583121096E-2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0.1648982044517045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0.75319838601645472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2.0465871658232615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1.9284965817918351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2.1177854482149256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1.0640668021804054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0.64219621874700716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1.9816024938835871E-3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1.7718310186296134E-3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9.0749520102565134E-4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2.0117504547202735E-4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5.4278360860932832E-4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7.6518605988146523E-3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4.902735830803296E-3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4.9069181873053326E-4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3.4274488374275234E-4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2.5487774548597973E-4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0.32886426182305201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0.90889900664267576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0.85746885858076405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0.72808439880218057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1.1587926138132838E-5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2.034107248426789E-5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4.6124171600041178E-5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5.2760668683559177E-5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3.7172870402330515E-5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1.5743111761309651E-4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1.7067817785752936E-4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8.0303993660491772E-4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3.6469263062703754E-5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2.2626755592090001E-5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2.048566659773379E-5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1.5236737176767926E-5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6.2076367053515518E-5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1.2836876369987308E-4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2.4148030599790941E-4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1.8005918472391275E-4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8.5267065827720437E-4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9.7370970662341582E-4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6.7726217440135825E-4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8.2858692182461859E-5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7.3355094164949294E-5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4.3245418208034308E-5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5.3690786905290236E-2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0.13487706469487745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1.1625261666645699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1.6454041116080083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1.3937054889410725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1.4688362520195497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0.74064814041664895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0.4770264049797675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1.4977528080535778E-4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1.2861216033595199E-4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6.4231629573119713E-5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4.9406025187970004E-5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1.7476485232596401E-4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9.2302619739927376E-4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3.9535618298240155E-3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2.7418860839025418E-3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2.2667954865142467E-3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2.0781316097840332E-3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0.20025250221993715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0.63571386349155834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0.60139008602075839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0.50954515141699086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9.059901281489087E-2</v>
      </c>
      <c r="J1151" s="1">
        <f>[1]Transport!F$32</f>
        <v>0.95863428236591386</v>
      </c>
      <c r="K1151" s="1">
        <f>[1]Transport!G$32</f>
        <v>0.81568007754615723</v>
      </c>
      <c r="L1151" s="1">
        <f>[1]Transport!H$32</f>
        <v>0.98604532861236505</v>
      </c>
      <c r="M1151" s="1">
        <f>[1]Transport!I$32</f>
        <v>0.79818597479720277</v>
      </c>
      <c r="N1151" s="1">
        <f>[1]Transport!J$32</f>
        <v>0.75840734222448258</v>
      </c>
      <c r="O1151" s="1">
        <f>[1]Transport!K$32</f>
        <v>0.87046524633730404</v>
      </c>
      <c r="P1151" s="1">
        <f>[1]Transport!L$32</f>
        <v>0.85047943051905273</v>
      </c>
      <c r="Q1151" s="1">
        <f>[1]Transport!M$32</f>
        <v>1.0613760411338984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8.5391103939717037E-4</v>
      </c>
      <c r="G1152" s="1">
        <f t="shared" ref="G1152:K1152" si="1362">SUM(G1153:G1156)</f>
        <v>1.9906705348764851E-3</v>
      </c>
      <c r="H1152" s="1">
        <f t="shared" si="1362"/>
        <v>1.8945183719979838E-3</v>
      </c>
      <c r="I1152" s="1">
        <f t="shared" si="1362"/>
        <v>6.0591929649824236E-7</v>
      </c>
      <c r="J1152" s="1">
        <f t="shared" si="1362"/>
        <v>5.1193497375725354E-7</v>
      </c>
      <c r="K1152" s="1">
        <f t="shared" si="1362"/>
        <v>7.9995449742015245E-7</v>
      </c>
      <c r="L1152" s="1">
        <f t="shared" ref="L1152:O1152" si="1363">SUM(L1153:L1156)</f>
        <v>5.5636190150663958E-7</v>
      </c>
      <c r="M1152" s="1">
        <f t="shared" si="1363"/>
        <v>3.7402943466011086E-7</v>
      </c>
      <c r="N1152" s="1">
        <f t="shared" si="1363"/>
        <v>3.1808974441477423E-7</v>
      </c>
      <c r="O1152" s="1">
        <f t="shared" si="1363"/>
        <v>9.0017678273472742E-7</v>
      </c>
      <c r="P1152" s="1">
        <f>SUM(P1153:P1156)</f>
        <v>9.1044470510110181E-7</v>
      </c>
      <c r="Q1152" s="1">
        <f>SUM(Q1153:Q1156)</f>
        <v>5.4995062006858918E-6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9.0682594441145094E-6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1.1629465049442681E-5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4.6861796707308531E-8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1.7146613406063019E-7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2.4723208278595419E-8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1.4531338956166381E-8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0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0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5.7614112243576443E-7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8.0995566640475921E-5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9.7580213443602376E-5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9.5599684355108949E-5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1.5913227695502609E-7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1.6772788055202878E-7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2.5486527418243005E-7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1.9155444684377531E-7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1.2769599177531401E-7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1.0087014656059454E-7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2.7120039440592428E-7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1.4439045529073675E-7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1.385972951743912E-6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7.7291547275669446E-4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1.8753542454795272E-3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1.7765267999310592E-3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3.5773294160128173E-7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1.9474585706054062E-7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1.4815685185127387E-7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1.6007515852241763E-7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1.2886170729687923E-7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1.4021497356466358E-7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4.4918814106528347E-7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7.0550018233011678E-7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2.2008910016491104E-6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8.6678165092410299E-6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1.0762422662373142E-5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8.9054077941934505E-8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1.025994394373756E-7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2.254662373258184E-7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1.8000908786185119E-7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1.0294039663175127E-7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7.7004624289516132E-8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1.797882472635197E-7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6.0554067480248377E-8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1.3365011248571055E-6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77.880097944994816</v>
      </c>
      <c r="G1157" s="1">
        <f t="shared" ref="G1157:K1157" si="1364">SUM(G1162:G1179)</f>
        <v>74.67186905028241</v>
      </c>
      <c r="H1157" s="1">
        <f t="shared" si="1364"/>
        <v>78.001613096591996</v>
      </c>
      <c r="I1157" s="1">
        <f t="shared" si="1364"/>
        <v>45.230080711003936</v>
      </c>
      <c r="J1157" s="1">
        <f t="shared" si="1364"/>
        <v>18.532081621585419</v>
      </c>
      <c r="K1157" s="1">
        <f t="shared" si="1364"/>
        <v>8.3575174999582913</v>
      </c>
      <c r="L1157" s="1">
        <f t="shared" ref="L1157:O1157" si="1365">SUM(L1162:L1179)</f>
        <v>6.5528612644559745</v>
      </c>
      <c r="M1157" s="1">
        <f t="shared" si="1365"/>
        <v>1.4239827867452988</v>
      </c>
      <c r="N1157" s="1">
        <f t="shared" si="1365"/>
        <v>1.3608832600193457</v>
      </c>
      <c r="O1157" s="1">
        <f t="shared" si="1365"/>
        <v>1.3533521837962785</v>
      </c>
      <c r="P1157" s="1">
        <f>SUM(P1162:P1179)</f>
        <v>1.2338716640955059</v>
      </c>
      <c r="Q1157" s="1">
        <f>SUM(Q1162:Q1179)</f>
        <v>1.0500716495340439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73.616916249589707</v>
      </c>
      <c r="G1158" s="1">
        <f t="shared" si="1366"/>
        <v>70.584315280994872</v>
      </c>
      <c r="H1158" s="1">
        <f t="shared" si="1366"/>
        <v>73.731784563008631</v>
      </c>
      <c r="I1158" s="1">
        <f t="shared" si="1366"/>
        <v>42.753448864966529</v>
      </c>
      <c r="J1158" s="1">
        <f t="shared" si="1366"/>
        <v>17.385968918910216</v>
      </c>
      <c r="K1158" s="1">
        <f>IF(K1157-K1159&lt;0,0,K1157-K1159)</f>
        <v>7.7180111949811216</v>
      </c>
      <c r="L1158" s="1">
        <f t="shared" ref="L1158:O1158" si="1367">IF(L1157-L1159&lt;0,0,L1157-L1159)</f>
        <v>3.8442020116703981</v>
      </c>
      <c r="M1158" s="1">
        <f t="shared" si="1367"/>
        <v>0</v>
      </c>
      <c r="N1158" s="1">
        <f t="shared" si="1367"/>
        <v>9.2645898201939803E-2</v>
      </c>
      <c r="O1158" s="1">
        <f t="shared" si="1367"/>
        <v>0.10327656452830136</v>
      </c>
      <c r="P1158" s="1">
        <f>IF(P1157-P1159&lt;0,0,P1157-P1159)</f>
        <v>8.6686161397326655E-2</v>
      </c>
      <c r="Q1158" s="1">
        <f>IF(Q1157-Q1159&lt;0,0,Q1157-Q1159)</f>
        <v>7.3701715575228421E-2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4.263181695405116</v>
      </c>
      <c r="G1159" s="1">
        <f t="shared" ref="G1159" si="1369">SUM(G1160:G1161)</f>
        <v>4.0875537692875321</v>
      </c>
      <c r="H1159" s="1">
        <f t="shared" ref="H1159" si="1370">SUM(H1160:H1161)</f>
        <v>4.2698285335833592</v>
      </c>
      <c r="I1159" s="1">
        <f t="shared" ref="I1159" si="1371">SUM(I1160:I1161)</f>
        <v>2.4766318460374102</v>
      </c>
      <c r="J1159" s="1">
        <f t="shared" ref="J1159" si="1372">SUM(J1160:J1161)</f>
        <v>1.1461127026752052</v>
      </c>
      <c r="K1159" s="1">
        <f t="shared" ref="K1159" si="1373">SUM(K1160:K1161)</f>
        <v>0.63950630497717009</v>
      </c>
      <c r="L1159" s="1">
        <f t="shared" ref="L1159:O1159" si="1374">SUM(L1160:L1161)</f>
        <v>2.7086592527855764</v>
      </c>
      <c r="M1159" s="1">
        <f t="shared" si="1374"/>
        <v>1.4271699660135999</v>
      </c>
      <c r="N1159" s="1">
        <f t="shared" si="1374"/>
        <v>1.2682373618174059</v>
      </c>
      <c r="O1159" s="1">
        <f t="shared" si="1374"/>
        <v>1.2500756192679772</v>
      </c>
      <c r="P1159" s="1">
        <f>SUM(P1160:P1161)</f>
        <v>1.1471855026981792</v>
      </c>
      <c r="Q1159" s="1">
        <f>SUM(Q1160:Q1161)</f>
        <v>0.97636993395881544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4.263181695405116</v>
      </c>
      <c r="G1160" s="1">
        <f>[1]Transport!C$25/SUM([1]Transport!C$21,[1]Transport!C$25)*G1157*(G$35+G$600)/(G$35+G$600+G$39)</f>
        <v>4.0875537692875321</v>
      </c>
      <c r="H1160" s="1">
        <f>[1]Transport!D$25/SUM([1]Transport!D$21,[1]Transport!D$25)*H1157*(H$35+H$600)/(H$35+H$600+H$39)</f>
        <v>4.2698285335833592</v>
      </c>
      <c r="I1160" s="1">
        <f>[1]Transport!E$25/SUM([1]Transport!E$21,[1]Transport!E$25)*I1157*(I$35+I$600)/(I$35+I$600+I$39)</f>
        <v>2.4766318460374102</v>
      </c>
      <c r="J1160" s="1">
        <f>[1]Transport!F$25/SUM([1]Transport!F$21,[1]Transport!F$25)*J1157*(J$35+J$600)/(J$35+J$600+J$39)</f>
        <v>1.1461127026752052</v>
      </c>
      <c r="K1160" s="1">
        <f>[1]Transport!G$25/SUM([1]Transport!G$21,[1]Transport!G$25)*K1157*(K$35+K$600)/(K$35+K$600+K$39)</f>
        <v>0.45761021116383249</v>
      </c>
      <c r="L1160" s="1">
        <f>[1]Transport!H$25/SUM([1]Transport!H$21,[1]Transport!H$25)*L1157*(L$35+L$600)/(L$35+L$600+L$39)</f>
        <v>2.5138569349404416</v>
      </c>
      <c r="M1160" s="1">
        <f>[1]Transport!I$25/SUM([1]Transport!I$21,[1]Transport!I$25)*M1157*(M$35+M$600)/(M$35+M$600+M$39)</f>
        <v>1.2102975820112747</v>
      </c>
      <c r="N1160" s="1">
        <f>[1]Transport!J$25/SUM([1]Transport!J$21,[1]Transport!J$25)*N1157*(N$35+N$600)/(N$35+N$600+N$39)</f>
        <v>1.1566722890358287</v>
      </c>
      <c r="O1160" s="1">
        <f>[1]Transport!K$25/SUM([1]Transport!K$21,[1]Transport!K$25)*O1157*(O$35+O$600)/(O$35+O$600+O$39)</f>
        <v>1.1502380868737672</v>
      </c>
      <c r="P1160" s="1">
        <f>[1]Transport!L$25/SUM([1]Transport!L$21,[1]Transport!L$25)*P1157*(P$35+P$600)/(P$35+P$600+P$39)</f>
        <v>1.0486934570192918</v>
      </c>
      <c r="Q1160" s="1">
        <f>[1]Transport!M$25/SUM([1]Transport!M$21,[1]Transport!M$25)*Q1157*(Q$35+Q$600)/(Q$35+Q$600+Q$39)</f>
        <v>0.89236527488432427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0.18189609381333763</v>
      </c>
      <c r="L1161" s="1">
        <f>(L$39+L$719)/([1]Transport!H$21+[1]Transport!H$25)*L1157</f>
        <v>0.19480231784513471</v>
      </c>
      <c r="M1161" s="1">
        <f>(M$39+M$719)/([1]Transport!I$21+[1]Transport!I$25)*M1157</f>
        <v>0.21687238400232531</v>
      </c>
      <c r="N1161" s="1">
        <f>(N$39+N$719)/([1]Transport!J$21+[1]Transport!J$25)*N1157</f>
        <v>0.11156507278157723</v>
      </c>
      <c r="O1161" s="1">
        <f>(O$39+O$719)/([1]Transport!K$21+[1]Transport!K$25)*O1157</f>
        <v>9.9837532394209907E-2</v>
      </c>
      <c r="P1161" s="1">
        <f>(P$39+P$719)/([1]Transport!L$21+[1]Transport!L$25)*P1157</f>
        <v>9.8492045678887419E-2</v>
      </c>
      <c r="Q1161" s="1">
        <f>(Q$39+Q$719)/([1]Transport!M$21+[1]Transport!M$25)*Q1157</f>
        <v>8.4004659074491159E-2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1.2540586118388117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1.2428790614312479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0.92518187044571554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0.43896262816433779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4.6211610873807298E-2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5.3470978838187209E-2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3.7898559618253405E-2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2.9217608509498619E-2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2.3272135339604816E-3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1.68844434175079E-4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0.13722688796202412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0.21065800644328156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0.78007636036872541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0.67562687371922725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0.28898570192458012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4.3581755217006052E-2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0.10179673543857343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1.1191405558418308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1.0587222070019606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0.84628984323558776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0.2677515906565936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5.9179614060133596E-5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9.0780206353805196E-2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0.13516485838592152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0.12730253024447899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0.10770694239413592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1.5649730903540434E-2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6.6884780776039666E-5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63.987646467092787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54.344373970518745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48.908268776795886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17.724943357514992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0.49593330663072971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0.55061073802283278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1.347176846355115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1.138244308579377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0.6196079038616108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9.7044189974475226E-2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3.764095921292955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5.3068592414733171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4.3725058507527068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4.1060991330536663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0.16378851202917577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6.9923916791619987E-4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3.7685346799894703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5.7404169126208897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7.1027646055889209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5.8273537922941561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1.1668559770380411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0.14425168825571655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3.8894000823297366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5.2545677762982814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11.145573954174607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9.3531630265199386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3.9358101981687761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0.44402501683810991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1.5019192591470633E-4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5.8855300926531086E-4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7.1233463653455533E-4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5.0239616789470617E-4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1.5310112277749444E-4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1.3654085997422079E-4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5.5662438909478377E-4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7.673801737458903E-4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5.2210116175263469E-4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1.7671063445073826E-4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1.9233826569487394E-4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6.6466933980476094E-4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8.3102578373290463E-4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5.4816118552010863E-4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1.6397621353848968E-4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2.2790862051396682E-4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8.5211118641228731E-4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1.2217991629618543E-3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8.0039225702967058E-4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2.6797982334353815E-4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2.9593034168287901E-4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4.8952840290937159E-4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5.273585670594026E-4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5.2334104170223322E-4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3.8961361266833661E-4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1.8483116642116715E-4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1.5590633896494881E-4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6.2215932901291875E-5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4.6498162797421175E-4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7.5092059567856482E-4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8.8990428988552244E-4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1.0849187522819514E-3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8.2561285259819997E-2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0.16740426362444488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0.11716066610944452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0.13168676883828451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1.2838546108173211E-2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6.9702270284588517E-4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5.6012643574218125E-4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2.8395893024775627E-4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1.9574684436664512E-3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1.9506203867415911E-3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1.53594521602837E-3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7.139752924074259E-4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8.7506016720018051E-2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0.240369266420805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1.7840447230598426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4.6270794353196045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12.020499526181869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7.6238740502419322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6.5510161035166856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1.4232492451139245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0.85579975875564818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2.5478758938571469E-3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2.1828629165126785E-3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1.1383257577108896E-3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0.17405020287060913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0.30475691228761692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0.29174682958471154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0.21965111206246635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3.5204056794231331E-2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2.1030297707451814E-3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1.129128164582087E-3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3.8736676822535539E-4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0.50266105119205684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1.3481027669200012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1.2292629516730793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1.0471344297316436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60.419193147444531</v>
      </c>
      <c r="G1180" s="1">
        <f t="shared" ref="G1180:K1180" si="1375">SUM(G1185:G1202)</f>
        <v>59.132169374995279</v>
      </c>
      <c r="H1180" s="1">
        <f t="shared" si="1375"/>
        <v>46.648509466323006</v>
      </c>
      <c r="I1180" s="1">
        <f t="shared" si="1375"/>
        <v>26.281303776478225</v>
      </c>
      <c r="J1180" s="1">
        <f t="shared" si="1375"/>
        <v>10.351858319980982</v>
      </c>
      <c r="K1180" s="1">
        <f t="shared" si="1375"/>
        <v>5.4918563829286935</v>
      </c>
      <c r="L1180" s="1">
        <f t="shared" ref="L1180:O1180" si="1376">SUM(L1185:L1202)</f>
        <v>4.5283901520172005</v>
      </c>
      <c r="M1180" s="1">
        <f t="shared" si="1376"/>
        <v>0.98158232693543801</v>
      </c>
      <c r="N1180" s="1">
        <f t="shared" si="1376"/>
        <v>0.93201892883079474</v>
      </c>
      <c r="O1180" s="1">
        <f t="shared" si="1376"/>
        <v>0.93424206794576237</v>
      </c>
      <c r="P1180" s="1">
        <f>SUM(P1185:P1202)</f>
        <v>0.85216981669471403</v>
      </c>
      <c r="Q1180" s="1">
        <f>SUM(Q1185:Q1202)</f>
        <v>0.72521901581659176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58.920406528867908</v>
      </c>
      <c r="G1181" s="1">
        <f t="shared" ref="G1181:K1181" si="1377">IF(G1180-G1182&lt;0,0,G1180-G1182)</f>
        <v>57.579788702654575</v>
      </c>
      <c r="H1181" s="1">
        <f t="shared" si="1377"/>
        <v>44.555004239026687</v>
      </c>
      <c r="I1181" s="1">
        <f t="shared" si="1377"/>
        <v>25.020911369734002</v>
      </c>
      <c r="J1181" s="1">
        <f t="shared" si="1377"/>
        <v>9.5662371701378017</v>
      </c>
      <c r="K1181" s="1">
        <f t="shared" si="1377"/>
        <v>4.9173713023113219</v>
      </c>
      <c r="L1181" s="1">
        <f t="shared" ref="L1181:O1181" si="1378">IF(L1180-L1182&lt;0,0,L1180-L1182)</f>
        <v>3.6805103543079634</v>
      </c>
      <c r="M1181" s="1">
        <f t="shared" si="1378"/>
        <v>0</v>
      </c>
      <c r="N1181" s="1">
        <f t="shared" si="1378"/>
        <v>3.2552502780003323E-5</v>
      </c>
      <c r="O1181" s="1">
        <f t="shared" si="1378"/>
        <v>4.0597030707467674E-5</v>
      </c>
      <c r="P1181" s="1">
        <f>IF(P1180-P1182&lt;0,0,P1180-P1182)</f>
        <v>3.1409042246965946E-5</v>
      </c>
      <c r="Q1181" s="1">
        <f>IF(Q1180-Q1182&lt;0,0,Q1180-Q1182)</f>
        <v>5.0561839875840064E-5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1.4987866185766212</v>
      </c>
      <c r="G1182" s="1">
        <f t="shared" ref="G1182" si="1382">SUM(G1183:G1184)</f>
        <v>1.5523806723407005</v>
      </c>
      <c r="H1182" s="1">
        <f t="shared" ref="H1182" si="1383">SUM(H1183:H1184)</f>
        <v>2.0935052272963226</v>
      </c>
      <c r="I1182" s="1">
        <f t="shared" ref="I1182" si="1384">SUM(I1183:I1184)</f>
        <v>1.2603924067442223</v>
      </c>
      <c r="J1182" s="1">
        <f t="shared" ref="J1182" si="1385">SUM(J1183:J1184)</f>
        <v>0.7856211498431801</v>
      </c>
      <c r="K1182" s="1">
        <f t="shared" ref="K1182" si="1386">SUM(K1183:K1184)</f>
        <v>0.57448508061737158</v>
      </c>
      <c r="L1182" s="1">
        <f t="shared" ref="L1182:O1182" si="1387">SUM(L1183:L1184)</f>
        <v>0.84787979770923727</v>
      </c>
      <c r="M1182" s="1">
        <f t="shared" si="1387"/>
        <v>1.7040949561838368</v>
      </c>
      <c r="N1182" s="1">
        <f t="shared" si="1387"/>
        <v>0.93198637632801473</v>
      </c>
      <c r="O1182" s="1">
        <f t="shared" si="1387"/>
        <v>0.9342014709150549</v>
      </c>
      <c r="P1182" s="1">
        <f>SUM(P1183:P1184)</f>
        <v>0.85213840765246707</v>
      </c>
      <c r="Q1182" s="1">
        <f>SUM(Q1183:Q1184)</f>
        <v>0.72516845397671592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1.4987866185766212</v>
      </c>
      <c r="G1183" s="1">
        <f>[1]Transport!C$26/SUM([1]Transport!C$22,[1]Transport!C$26)*G1180*(G$34+G$582)/(G$34+G$582+G$38)</f>
        <v>1.5523806723407005</v>
      </c>
      <c r="H1183" s="1">
        <f>[1]Transport!D$26/SUM([1]Transport!D$22,[1]Transport!D$26)*H1180*(H$34+H$582)/(H$34+H$582+H$38)</f>
        <v>2.0935052272963226</v>
      </c>
      <c r="I1183" s="1">
        <f>[1]Transport!E$26/SUM([1]Transport!E$22,[1]Transport!E$26)*I1180*(I$34+I$582)/(I$34+I$582+I$38)</f>
        <v>1.2603924067442223</v>
      </c>
      <c r="J1183" s="1">
        <f>[1]Transport!F$26/SUM([1]Transport!F$22,[1]Transport!F$26)*J1180*(J$34+J$582)/(J$34+J$582+J$38)</f>
        <v>0.7856211498431801</v>
      </c>
      <c r="K1183" s="1">
        <f>[1]Transport!G$26/SUM([1]Transport!G$22,[1]Transport!G$26)*K1180*(K$34+K$582)/(K$34+K$582+K$38)</f>
        <v>0.57383416038224211</v>
      </c>
      <c r="L1183" s="1">
        <f>[1]Transport!H$26/SUM([1]Transport!H$22,[1]Transport!H$26)*L1180*(L$34+L$582)/(L$34+L$582+L$38)</f>
        <v>0.84664225219313538</v>
      </c>
      <c r="M1183" s="1">
        <f>[1]Transport!I$26/SUM([1]Transport!I$22,[1]Transport!I$26)*M1180*(M$34+M$582)/(M$34+M$582+M$38)</f>
        <v>0.55088123214368578</v>
      </c>
      <c r="N1183" s="1">
        <f>[1]Transport!J$26/SUM([1]Transport!J$22,[1]Transport!J$26)*N1180*(N$34+N$582)/(N$34+N$582+N$38)</f>
        <v>0.93188409652471971</v>
      </c>
      <c r="O1183" s="1">
        <f>[1]Transport!K$26/SUM([1]Transport!K$22,[1]Transport!K$26)*O1180*(O$34+O$582)/(O$34+O$582+O$38)</f>
        <v>0.93408183259240962</v>
      </c>
      <c r="P1183" s="1">
        <f>[1]Transport!L$26/SUM([1]Transport!L$22,[1]Transport!L$26)*P1180*(P$34+P$582)/(P$34+P$582+P$38)</f>
        <v>0.85203441577268624</v>
      </c>
      <c r="Q1183" s="1">
        <f>[1]Transport!M$26/SUM([1]Transport!M$22,[1]Transport!M$26)*Q1180*(Q$34+Q$582)/(Q$34+Q$582+Q$38)</f>
        <v>0.72498589615337738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6.509202351294601E-4</v>
      </c>
      <c r="L1184" s="1">
        <f>(L$38+L$718)/([1]Transport!H$22+[1]Transport!H$26)*L1180</f>
        <v>1.2375455161018746E-3</v>
      </c>
      <c r="M1184" s="1">
        <f>(M$38+M$718)/([1]Transport!I$22+[1]Transport!I$26)*M1180</f>
        <v>1.153213724040151</v>
      </c>
      <c r="N1184" s="1">
        <f>(N$38+N$718)/([1]Transport!J$22+[1]Transport!J$26)*N1180</f>
        <v>1.0227980329502952E-4</v>
      </c>
      <c r="O1184" s="1">
        <f>(O$38+O$718)/([1]Transport!K$22+[1]Transport!K$26)*O1180</f>
        <v>1.1963832264531839E-4</v>
      </c>
      <c r="P1184" s="1">
        <f>(P$38+P$718)/([1]Transport!L$22+[1]Transport!L$26)*P1180</f>
        <v>1.0399187978087741E-4</v>
      </c>
      <c r="Q1184" s="1">
        <f>(Q$38+Q$718)/([1]Transport!M$22+[1]Transport!M$26)*Q1180</f>
        <v>1.8255782333853423E-4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3.0758805969840949E-5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0.16552186979385311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0.11719701098096028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9.4905744944480758E-2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3.5171857246289635E-2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8.7840086771325552E-4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2.8514747592549854E-3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0.58296576751450058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1.1584638055483865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0.97675540942111816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0.47633419365411972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4.4542845967776225E-2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2.9717464186084674E-2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4.5340591241632977E-2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4.3438434896844347E-2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3.2511444973383062E-2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6.174755095609284E-3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6.0663741844425792E-5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3.5413024279901451E-2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7.085528154666243E-2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6.7201612466014055E-2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5.5129596074166627E-2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1.2360684334727069E-2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6.7346368859023704E-5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52.132084821639062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48.700921535333336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35.237592661836821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11.491164062653208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5.2634530001823858E-3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5.9616969776209762E-3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4.4528145527637664E-3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3.2732785165053239E-3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4.1731691058946357E-4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1.1994874690872713E-4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1.2220353494774752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1.2831484486758484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1.1116339411507012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0.82876094385767018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2.0770360542166112E-2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1.2699542042290851E-4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5.0460347454095258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5.3268683557228051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5.2760707368525335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4.0291393799317641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0.13827895695347761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1.1513979691908374E-4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1.9398027129196098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2.210835752663733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2.1734811121183841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1.6731719111434922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0.10687520909628793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7.5307927599842548E-5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1.3843163095582578E-4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4.6178165173726369E-4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6.1341764570597848E-4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4.3615521002323527E-4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1.4654671466086548E-4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1.2523562536557182E-4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4.636675395404663E-4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6.4387078855488041E-4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4.2657626499160387E-4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1.4325776323885917E-4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1.6944030052491897E-4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5.1432462424502875E-4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6.4742601771527141E-4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4.2428425498647712E-4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1.2756224240070547E-4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1.1542759707804669E-4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2.8269163774153282E-4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3.7535080858548843E-4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2.4277872882773639E-4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7.770947961561301E-5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1.6825872968494891E-5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2.5830847545427481E-4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3.5832004659531997E-4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4.6516670263238509E-4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4.2397563553995562E-4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1.9625658455998531E-4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6.9508670598742198E-4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3.9464661409976373E-4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1.8067175525623425E-3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8.4685550455241087E-5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5.2563443859940757E-5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5.0227949874546083E-5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4.439909274612138E-6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2.9956639461848993E-4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9.844302619031835E-4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2.3728291825055006E-3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1.8404951891942416E-3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8.7965196911279756E-4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3.286800868776953E-3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1.7939724242633595E-3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1.2314218405047703E-3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1.5406323140798776E-4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1.3305347966110717E-4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8.2750625657539156E-5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9.3834937945498189E-5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0.72089457621153419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1.438035383636735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7.037871748221268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9.5236069497531801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5.4323171641703984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4.5167307506735668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0.97631776515131341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0.62703220415523209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1.9410361109715773E-4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1.6260138256317885E-4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8.8925315542890177E-5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5.8442422472794941E-3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1.7749089289757974E-2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1.7876736521100545E-2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5.3502195595469697E-2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2.8073771110971413E-2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1.1981585166663176E-2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7.6775137688690227E-3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3.0759427457615028E-3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0.30194858528249552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0.93380921555280194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0.85182159838862981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0.72499711192551675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0.11255895840727517</v>
      </c>
      <c r="G1203" s="1">
        <f t="shared" ref="G1203:K1203" si="1388">SUM(G1208:G1212)</f>
        <v>0.10792297432455689</v>
      </c>
      <c r="H1203" s="1">
        <f t="shared" si="1388"/>
        <v>0.11021871447507267</v>
      </c>
      <c r="I1203" s="1">
        <f t="shared" si="1388"/>
        <v>4.8332215757962633E-4</v>
      </c>
      <c r="J1203" s="1">
        <f t="shared" si="1388"/>
        <v>8.1512230929195852E-5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0.10399708155576148</v>
      </c>
      <c r="G1204" s="1">
        <f t="shared" ref="G1204:K1204" si="1390">IF(G1203-G1205&lt;0,0,G1203-G1205)</f>
        <v>9.423385446118851E-2</v>
      </c>
      <c r="H1204" s="1">
        <f t="shared" si="1390"/>
        <v>0.10936232127172933</v>
      </c>
      <c r="I1204" s="1">
        <f t="shared" si="1390"/>
        <v>4.807825361863403E-4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8.5618768515136889E-3</v>
      </c>
      <c r="G1205" s="1">
        <f t="shared" ref="G1205" si="1392">SUM(G1206:G1207)</f>
        <v>1.3689119863368382E-2</v>
      </c>
      <c r="H1205" s="1">
        <f t="shared" ref="H1205" si="1393">SUM(H1206:H1207)</f>
        <v>8.5639320334333555E-4</v>
      </c>
      <c r="I1205" s="1">
        <f t="shared" ref="I1205" si="1394">SUM(I1206:I1207)</f>
        <v>2.5396213932860424E-6</v>
      </c>
      <c r="J1205" s="1">
        <f t="shared" ref="J1205" si="1395">SUM(J1206:J1207)</f>
        <v>9.2631949293609281E-2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8.5618768515136889E-3</v>
      </c>
      <c r="G1206" s="1">
        <f>IF(SUM([1]Transport!C$24,[1]Transport!C$27)=0,0,[1]Transport!C$27/SUM([1]Transport!C$24,[1]Transport!C$27)*G1203*(G$47+G$614)/(G$47+G$614+G$49))</f>
        <v>1.3689119863368382E-2</v>
      </c>
      <c r="H1206" s="1">
        <f>IF(SUM([1]Transport!D$24,[1]Transport!D$27)=0,0,[1]Transport!D$27/SUM([1]Transport!D$24,[1]Transport!D$27)*H1203*(H$47+H$614)/(H$47+H$614+H$49))</f>
        <v>8.5639320334333555E-4</v>
      </c>
      <c r="I1206" s="1">
        <f>IF(SUM([1]Transport!E$24,[1]Transport!E$27)=0,0,[1]Transport!E$27/SUM([1]Transport!E$24,[1]Transport!E$27)*I1203*(I$47+I$614)/(I$47+I$614+I$49))</f>
        <v>2.5396213932860424E-6</v>
      </c>
      <c r="J1206" s="1">
        <f>IF(SUM([1]Transport!F$24,[1]Transport!F$27)=0,0,[1]Transport!F$27/SUM([1]Transport!F$24,[1]Transport!F$27)*J1203*(J$47+J$614)/(J$47+J$614+J$49))</f>
        <v>2.1871808368739126E-6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9.2629762112772407E-2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3.6814131986886356E-3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1.8228800577320032E-3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1.7571649555238218E-3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1.1090979305250332E-4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2.0731566379584653E-5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5.6069888643897996E-2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5.4612580176822523E-2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5.9795597610144198E-2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4.4129235560475362E-3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4.3431853789091274E-3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4.8028579244156532E-3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3.7241236452712298E-4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6.0780664549611199E-5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4.8394733008641E-2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4.7144328711093239E-2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4.3863093984989006E-2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49.003144426257627</v>
      </c>
      <c r="G1213" s="3">
        <f t="shared" ref="G1213:K1213" si="1398">SUM(G1214:G1263)</f>
        <v>55.671133016478798</v>
      </c>
      <c r="H1213" s="3">
        <f t="shared" si="1398"/>
        <v>60.261231531896811</v>
      </c>
      <c r="I1213" s="3">
        <f t="shared" si="1398"/>
        <v>62.339262687655669</v>
      </c>
      <c r="J1213" s="3">
        <f t="shared" si="1398"/>
        <v>62.620500623295428</v>
      </c>
      <c r="K1213" s="3">
        <f t="shared" si="1398"/>
        <v>62.344570647138823</v>
      </c>
      <c r="L1213" s="3">
        <f t="shared" ref="L1213:O1213" si="1399">SUM(L1214:L1263)</f>
        <v>61.747566411201397</v>
      </c>
      <c r="M1213" s="3">
        <f t="shared" si="1399"/>
        <v>61.150555761665643</v>
      </c>
      <c r="N1213" s="3">
        <f t="shared" si="1399"/>
        <v>60.955441338497117</v>
      </c>
      <c r="O1213" s="3">
        <f t="shared" si="1399"/>
        <v>60.753150572816665</v>
      </c>
      <c r="P1213" s="3">
        <f>SUM(P1214:P1263)</f>
        <v>60.588923780899371</v>
      </c>
      <c r="Q1213" s="3">
        <f>SUM(Q1214:Q1263)</f>
        <v>60.552108278927207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0.41619531236413959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0.36070273877180475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0.27746304288076418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0.13873190839920169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1.3848519677925277E-2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2.5560033179746672E-2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2.4834951304818234E-2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0.95779370243148731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1.887531496485467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2.3106235690455192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2.408789843854894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2.4469639449237524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2.4357662357817169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2.4302422315556496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2.4233905294083815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2.4214486291435855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9.6873204409087324E-2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0.15011999361488557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1.5539199978176101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8.5008733997960171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16.76107808336889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18.230897617660002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18.220304443515488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18.044914658441876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17.985276008135198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17.927203172832616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17.879401778104231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17.870136364186674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6.1490385710765476E-2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0.12616878293525524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0.13106345788778323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0.10829119277291843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0.84918713140349578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5.9602206046226334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5.3004422765018013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12.460350808404844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14.007157647777795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16.961445244105981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23.740855984313818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19.695585757324881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0.19373421060206947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1.2662025265737109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3.3327365941154445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12.693155065155155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20.521199684809623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22.629217059774295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23.20231875340728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23.570612065633725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22.09464182632756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19.203951297234891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12.479194196271468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17.104215320549834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2.1064045320357555E-4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3.8839905332898586E-4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4.2954147190910958E-4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4.6560063901044627E-4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3.6680346679473667E-4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2.0202449116317573E-4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1.9619200799962566E-4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9.8478046585205218E-5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8.2752057188085202E-4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1.4392114572063454E-3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1.7768973835445661E-3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2.2459943251880586E-3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4.9027879784219935E-2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9.857787576437356E-2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6.9521504610363757E-2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7.8266365622522607E-2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9.8661532205054515E-3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6.4840519591980751E-4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6.0611897925114989E-4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4.4428234506482274E-4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3.3294630363102603E-3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3.5322950002539284E-3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2.8941797602326453E-3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1.380695827518054E-3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4.7737631811942641E-2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0.15584964047496971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1.2043115533827879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3.5795965042966529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9.5672069350322122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7.3770305591429874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7.4280937908423992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2.7243383958363641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1.731656587175268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5.3936356884893991E-3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4.8312187113522288E-3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2.5752695179768826E-3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9.0463582371567763E-2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0.15866854470989708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0.15236451048136901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0.12441414894354139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2.5139224906266078E-2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1.8331340319209929E-3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1.1473792095774431E-3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6.1844038344419658E-4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0.87477315056412464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2.4810816961409943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2.3852227787935973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2.0319921763961788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1.2256061707489166E-5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2.0896400234659738E-4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2.9775851322477021E-4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4.2222012004710502E-4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4.0633703874639059E-4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2.1784968162196229E-4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8.6953471740116141E-4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6.8726882768675691E-4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3.3460227662165244E-3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1.6095256693940822E-4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1.0158702681175049E-4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9.9192143506102219E-5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2.6156213318448971E-6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2.0064682641872421E-4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6.7888411763242381E-4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1.6047981563968576E-3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1.4673508946073147E-3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8.2858589235589757E-4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3.597173563173101E-3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2.9440039996609262E-3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2.1102166118088482E-3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2.746661347985326E-4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2.4345049430722784E-4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1.5472600402832013E-4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5.1589974805807686E-5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0.47430423932872778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0.98505661018879154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5.5249363556386442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7.69170812528181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5.3311564800421456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5.1733315822495047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1.8934910573870678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1.2848740033996469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4.0358724101573359E-4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3.4763070947552816E-4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1.8872006783507363E-4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3.0796209704835489E-3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9.4198878382906973E-3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9.655515641668928E-3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2.9431990393096283E-2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2.0307321613680488E-2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1.0588123963765982E-2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7.8687468638820486E-3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5.0919547452514327E-3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0.5316822921862584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1.7380214792511506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1.6706624343197729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1.4220784499050552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9.9439782263564988E-6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1.2752518600566373E-5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5.4662964984473095E-8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2.1199626337821291E-7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3.2535333605684498E-8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2.0279834838234102E-8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0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0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9.0899448979536639E-7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7.2207158724264236E-5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8.6992291710799528E-5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8.5226659538786134E-5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1.4186566076201749E-7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1.5658600596850442E-7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2.567901969466322E-7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2.0440322968134511E-7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1.4285545546413305E-7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1.205394296979797E-7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3.4934831083188096E-7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1.8782487921875318E-7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1.8028906532470778E-6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6.4152376305195774E-4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1.55655353660414E-3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1.474526255490279E-3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2.9692015615262911E-7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1.679698373010366E-7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1.3886018913937682E-7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1.6022842428850141E-7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1.335062787930161E-7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1.5939604803940479E-7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5.4007704258469961E-7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8.5543134545017767E-7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2.6748831248820474E-6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7.2528199157277984E-6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9.0054875231749752E-6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7.4516250936488107E-8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9.0567410834107606E-8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2.1240760640968652E-7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1.783217674768439E-7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1.0604875379849508E-7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8.4227855031540895E-8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2.1418131710109499E-7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7.2346154783174109E-8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1.5967666792711666E-6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0.61924830732454583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0.62769395742044154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0.48284085441708796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0.24142051489467398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5.2405071381975123E-2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6.1965400126955124E-2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4.3807529005661726E-2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3.5065558684349366E-2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3.0494895333567583E-3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1.7230034050646898E-4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0.22098067165950555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0.40296114059994653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1.474861853337224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1.2735369368300116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0.55204949679938431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8.0893539407017628E-2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0.2024438288993565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2.7870065031987319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2.6334708246068836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2.1205900106300759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0.68257846011822476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5.0250302492281957E-5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0.10426403038753307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0.17917099405081996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0.17080267709632269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0.14382128628010235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2.5095790016154022E-2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5.0499476404467605E-5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18.302988355379775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15.898367801950494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14.785569587546453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5.6469033415262109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0.33879299901741122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0.37227594962947802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0.83679608924418547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0.7065963848285941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0.37137245346802716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5.812931789223931E-2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2.2824148087443472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3.2077757849316342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2.6684533853138261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2.5021269988315562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9.9301412143465828E-2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3.6270699358359715E-4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1.9472556113467563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2.9622119796093762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3.6163099924062041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2.9835885952413457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0.57213607170755809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6.9563330362860568E-2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1.7124832449082503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2.276786424474007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4.8367720785428379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4.0847982185312812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1.7089872523417857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0.19290844979474192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7.7855931279285085E-5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3.2119581560080052E-4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4.0227448494659708E-4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2.8623139181675034E-4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9.043729723476805E-5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5.6983568203772627E-5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2.4488286909388993E-4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3.5328983056695377E-4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2.426798462470837E-4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8.5201191263678004E-5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7.4621459622615442E-5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2.7114988859409998E-4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3.5300765761777254E-4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2.3566157461605322E-4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7.3458444877249216E-5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8.9642064146134063E-5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3.5261316552893284E-4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5.2927741552922104E-4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3.502880271145352E-4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1.2161329178900359E-4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1.2864599195656838E-5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0.28098626719918174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0.19664794302580085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0.1588861681129706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5.8105721175056288E-2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1.1582432039732372E-3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3.339617798355495E-3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1.5626388880213371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2.6624782266695104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2.2284990785520447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1.0407289073324335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8.6854464060258374E-2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2.6578912689688174E-2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5.3851827808035838E-2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5.1384253453566987E-2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4.0858455368936848E-2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9.0809058676183194E-3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4.7000043474179684E-5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4.7645822955835651E-2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0.11176472902525841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0.10661073594731636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8.9425336361167632E-2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1.9568574906190767E-2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5.0875045328075064E-5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17.673741210661394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17.235951174641027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13.258423630972498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4.7515659729733128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3.9459558641282326E-3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4.5785219421580151E-3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3.4324585808365319E-3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2.5762943302115233E-3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3.2562203833693694E-4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7.8574421341072218E-5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0.85096450423852132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0.90300376885906919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0.81697034542090852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0.63230503462634313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1.7205516851195639E-2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6.750401435396891E-5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2.6634465934951601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2.836125905894308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2.8066266689298387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2.1806418925986022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8.1763132705482633E-2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5.4772933374101902E-5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0.90398004678259991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1.0075851908948574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0.9927706259146255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0.77504021973859183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4.1750758149550232E-2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3.2011279321685467E-5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7.7803483650411482E-5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2.7033862603743349E-4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3.7202373177743652E-4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2.6668759875208859E-4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9.2313061108207655E-5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5.6619208779089172E-5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2.1875920057430137E-4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3.1616214563693121E-4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2.1135324273649633E-4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7.3245209322287633E-5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7.1212623043009188E-5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2.249311775439359E-4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2.933957560512733E-4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1.9445588369585394E-4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6.059160390160505E-5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4.6105711342376821E-5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1.1700107357700988E-4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1.6160828745381982E-4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1.0585393314386028E-4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3.5113869468983696E-5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2.265388842366628E-3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1.1792973765291871E-3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1.1347580272504782E-3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7.0372263691813403E-5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1.3154178867846461E-5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3.5402598609986749E-2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3.4437354981985802E-2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3.6935565255074021E-2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2.0643576822016612E-3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2.0568661068757822E-3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2.2649220952374212E-3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1.8121147525696252E-4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2.9575156303199046E-5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3.3038442253719838E-2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3.2173427986011638E-2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2.9930220935803407E-2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0.88951199431361427</v>
      </c>
      <c r="G1265" s="1">
        <f t="shared" si="1403"/>
        <v>0.95694536964701915</v>
      </c>
      <c r="H1265" s="1">
        <f t="shared" si="1403"/>
        <v>1.058095432647127</v>
      </c>
      <c r="I1265" s="1">
        <f t="shared" si="1403"/>
        <v>1.2266788709806378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1.811671973506451</v>
      </c>
      <c r="G1266" s="1">
        <f t="shared" si="1403"/>
        <v>1.8116719735064541</v>
      </c>
      <c r="H1266" s="1">
        <f t="shared" si="1403"/>
        <v>1.8116719735064459</v>
      </c>
      <c r="I1266" s="1">
        <f t="shared" si="1403"/>
        <v>1.811671973506451</v>
      </c>
      <c r="J1266" s="1">
        <f t="shared" si="1403"/>
        <v>1.8645439336886303</v>
      </c>
      <c r="K1266" s="1">
        <f t="shared" si="1403"/>
        <v>1.9170598612786225</v>
      </c>
      <c r="L1266" s="1">
        <f t="shared" ref="L1266:O1266" si="1409">IFERROR(L1215/L1139,"-")</f>
        <v>2.0060930740813121</v>
      </c>
      <c r="M1266" s="1">
        <f t="shared" si="1409"/>
        <v>2.1177307928541795</v>
      </c>
      <c r="N1266" s="1">
        <f t="shared" si="1409"/>
        <v>2.2121214903835216</v>
      </c>
      <c r="O1266" s="1">
        <f t="shared" si="1409"/>
        <v>2.3264236989214275</v>
      </c>
      <c r="P1266" s="1">
        <f t="shared" si="1405"/>
        <v>2.3986255211223217</v>
      </c>
      <c r="Q1266" s="1">
        <f t="shared" si="1405"/>
        <v>2.4388889884859593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1.4637982671179683</v>
      </c>
      <c r="G1267" s="1">
        <f t="shared" si="1403"/>
        <v>1.4637982671179661</v>
      </c>
      <c r="H1267" s="1">
        <f t="shared" si="1403"/>
        <v>1.4637982671179703</v>
      </c>
      <c r="I1267" s="1">
        <f t="shared" si="1403"/>
        <v>1.463798267117971</v>
      </c>
      <c r="J1267" s="1">
        <f t="shared" si="1403"/>
        <v>1.5182572411154343</v>
      </c>
      <c r="K1267" s="1">
        <f t="shared" si="1403"/>
        <v>1.5506367962863128</v>
      </c>
      <c r="L1267" s="1">
        <f t="shared" ref="L1267:O1267" si="1410">IFERROR(L1216/L1140,"-")</f>
        <v>1.615296702159287</v>
      </c>
      <c r="M1267" s="1">
        <f t="shared" si="1410"/>
        <v>1.7365146067238084</v>
      </c>
      <c r="N1267" s="1">
        <f t="shared" si="1410"/>
        <v>1.8054969310356785</v>
      </c>
      <c r="O1267" s="1">
        <f t="shared" si="1410"/>
        <v>1.8982783926811988</v>
      </c>
      <c r="P1267" s="1">
        <f t="shared" si="1405"/>
        <v>1.9686360614072091</v>
      </c>
      <c r="Q1267" s="1">
        <f t="shared" si="1405"/>
        <v>2.0020171865354319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1.3374527251491988</v>
      </c>
      <c r="G1268" s="1">
        <f t="shared" si="1403"/>
        <v>1.3374527251491988</v>
      </c>
      <c r="H1268" s="1">
        <f t="shared" si="1403"/>
        <v>1.337452725149197</v>
      </c>
      <c r="I1268" s="1">
        <f t="shared" si="1403"/>
        <v>1.3374527251492023</v>
      </c>
      <c r="J1268" s="1">
        <f t="shared" si="1403"/>
        <v>1.4068783378221359</v>
      </c>
      <c r="K1268" s="1">
        <f t="shared" si="1403"/>
        <v>1.4717048561704631</v>
      </c>
      <c r="L1268" s="1">
        <f t="shared" ref="L1268:O1268" si="1411">IFERROR(L1217/L1141,"-")</f>
        <v>1.4793453870576549</v>
      </c>
      <c r="M1268" s="1">
        <f t="shared" si="1411"/>
        <v>1.5978441236262828</v>
      </c>
      <c r="N1268" s="1">
        <f t="shared" si="1411"/>
        <v>1.6748786062644718</v>
      </c>
      <c r="O1268" s="1">
        <f t="shared" si="1411"/>
        <v>1.7543745393004968</v>
      </c>
      <c r="P1268" s="1">
        <f t="shared" si="1405"/>
        <v>1.8190675276059418</v>
      </c>
      <c r="Q1268" s="1">
        <f t="shared" si="1405"/>
        <v>1.8349674976674719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1.2949729235430778</v>
      </c>
      <c r="G1269" s="1">
        <f t="shared" si="1403"/>
        <v>1.2949729235430796</v>
      </c>
      <c r="H1269" s="1">
        <f t="shared" si="1403"/>
        <v>1.29497292354308</v>
      </c>
      <c r="I1269" s="1">
        <f t="shared" si="1403"/>
        <v>1.2949729235430791</v>
      </c>
      <c r="J1269" s="1">
        <f t="shared" si="1403"/>
        <v>1.328236043197246</v>
      </c>
      <c r="K1269" s="1">
        <f t="shared" si="1403"/>
        <v>1.3761047489815461</v>
      </c>
      <c r="L1269" s="1">
        <f t="shared" ref="L1269:O1269" si="1412">IFERROR(L1218/L1142,"-")</f>
        <v>1.4445085166275471</v>
      </c>
      <c r="M1269" s="1">
        <f t="shared" si="1412"/>
        <v>1.5176019209681579</v>
      </c>
      <c r="N1269" s="1">
        <f t="shared" si="1412"/>
        <v>1.5817370043259276</v>
      </c>
      <c r="O1269" s="1">
        <f t="shared" si="1412"/>
        <v>1.6459735337111181</v>
      </c>
      <c r="P1269" s="1">
        <f t="shared" si="1405"/>
        <v>1.681025279560858</v>
      </c>
      <c r="Q1269" s="1">
        <f t="shared" si="1405"/>
        <v>1.7320682333388999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0.71179065994287027</v>
      </c>
      <c r="G1270" s="1">
        <f t="shared" si="1413"/>
        <v>0.75982613159202705</v>
      </c>
      <c r="H1270" s="1">
        <f t="shared" si="1413"/>
        <v>0.77145248977425673</v>
      </c>
      <c r="I1270" s="1">
        <f t="shared" si="1413"/>
        <v>0.81069397454092451</v>
      </c>
      <c r="J1270" s="1">
        <f t="shared" si="1413"/>
        <v>0.83818451386903581</v>
      </c>
      <c r="K1270" s="1">
        <f t="shared" si="1413"/>
        <v>0.9197668425665676</v>
      </c>
      <c r="L1270" s="1">
        <f t="shared" ref="L1270:O1270" si="1414">IFERROR(L1219/SUM(L1143,L1176),"-")</f>
        <v>1.0120908522919949</v>
      </c>
      <c r="M1270" s="1">
        <f t="shared" si="1414"/>
        <v>1.1252478291039651</v>
      </c>
      <c r="N1270" s="1">
        <f t="shared" si="1414"/>
        <v>1.2443147381363411</v>
      </c>
      <c r="O1270" s="1">
        <f t="shared" si="1414"/>
        <v>1.3382142177982863</v>
      </c>
      <c r="P1270" s="1">
        <f t="shared" ref="P1270:Q1273" si="1415">IFERROR(P1219/SUM(P1143,P1176),"-")</f>
        <v>1.3778570739766227</v>
      </c>
      <c r="Q1270" s="1">
        <f t="shared" si="1415"/>
        <v>1.4334414952191179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0.59076552716229658</v>
      </c>
      <c r="G1271" s="1">
        <f t="shared" si="1413"/>
        <v>0.5877493219860348</v>
      </c>
      <c r="H1271" s="1">
        <f t="shared" si="1413"/>
        <v>0.59049187630411681</v>
      </c>
      <c r="I1271" s="1">
        <f t="shared" si="1413"/>
        <v>0.59106441879517946</v>
      </c>
      <c r="J1271" s="1">
        <f t="shared" si="1413"/>
        <v>0.68812650501354022</v>
      </c>
      <c r="K1271" s="1">
        <f t="shared" si="1413"/>
        <v>0.77264467449431073</v>
      </c>
      <c r="L1271" s="1">
        <f t="shared" ref="L1271:O1271" si="1416">IFERROR(L1220/SUM(L1144,L1177),"-")</f>
        <v>0.85491340318255737</v>
      </c>
      <c r="M1271" s="1">
        <f t="shared" si="1416"/>
        <v>1.0271520654724415</v>
      </c>
      <c r="N1271" s="1">
        <f t="shared" si="1416"/>
        <v>1.1021279593478917</v>
      </c>
      <c r="O1271" s="1">
        <f t="shared" si="1416"/>
        <v>1.1739544365077694</v>
      </c>
      <c r="P1271" s="1">
        <f t="shared" si="1415"/>
        <v>1.2045084680719322</v>
      </c>
      <c r="Q1271" s="1">
        <f t="shared" si="1415"/>
        <v>1.2448232751166854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0.54553542260622734</v>
      </c>
      <c r="G1272" s="1">
        <f t="shared" si="1413"/>
        <v>0.60404229474991078</v>
      </c>
      <c r="H1272" s="1">
        <f t="shared" si="1413"/>
        <v>0.61793064146854171</v>
      </c>
      <c r="I1272" s="1">
        <f t="shared" si="1413"/>
        <v>0.66531815329338295</v>
      </c>
      <c r="J1272" s="1">
        <f t="shared" si="1413"/>
        <v>0.6801128865203927</v>
      </c>
      <c r="K1272" s="1">
        <f t="shared" si="1413"/>
        <v>0.77227222888569658</v>
      </c>
      <c r="L1272" s="1">
        <f t="shared" ref="L1272:O1272" si="1417">IFERROR(L1221/SUM(L1145,L1178),"-")</f>
        <v>0.85687666818934405</v>
      </c>
      <c r="M1272" s="1">
        <f t="shared" si="1417"/>
        <v>1.0952924132017174</v>
      </c>
      <c r="N1272" s="1">
        <f t="shared" si="1417"/>
        <v>1.1559821342525591</v>
      </c>
      <c r="O1272" s="1">
        <f t="shared" si="1417"/>
        <v>1.1907851692343983</v>
      </c>
      <c r="P1272" s="1">
        <f t="shared" si="1415"/>
        <v>1.2216416214718773</v>
      </c>
      <c r="Q1272" s="1">
        <f t="shared" si="1415"/>
        <v>1.2587951584811794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0.51975568473665845</v>
      </c>
      <c r="G1273" s="1">
        <f t="shared" si="1413"/>
        <v>0.5202962351235898</v>
      </c>
      <c r="H1273" s="1">
        <f t="shared" si="1413"/>
        <v>0.52127925045559131</v>
      </c>
      <c r="I1273" s="1">
        <f t="shared" si="1413"/>
        <v>0.54734941425046402</v>
      </c>
      <c r="J1273" s="1">
        <f t="shared" si="1413"/>
        <v>0.62680716309820783</v>
      </c>
      <c r="K1273" s="1">
        <f t="shared" si="1413"/>
        <v>0.7067582115825839</v>
      </c>
      <c r="L1273" s="1">
        <f t="shared" ref="L1273:O1273" si="1418">IFERROR(L1222/SUM(L1146,L1179),"-")</f>
        <v>0.77953680236437006</v>
      </c>
      <c r="M1273" s="1">
        <f t="shared" si="1418"/>
        <v>0.96293603174656683</v>
      </c>
      <c r="N1273" s="1">
        <f t="shared" si="1418"/>
        <v>1.0520102477604671</v>
      </c>
      <c r="O1273" s="1">
        <f t="shared" si="1418"/>
        <v>1.0992821207333867</v>
      </c>
      <c r="P1273" s="1">
        <f t="shared" si="1415"/>
        <v>1.1430423244007784</v>
      </c>
      <c r="Q1273" s="1">
        <f t="shared" si="1415"/>
        <v>1.1446432089019847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0.7284056958255698</v>
      </c>
      <c r="G1274" s="1">
        <f t="shared" si="1419"/>
        <v>0.77423782278568798</v>
      </c>
      <c r="H1274" s="1">
        <f t="shared" si="1419"/>
        <v>0.7863456220393904</v>
      </c>
      <c r="I1274" s="1">
        <f t="shared" si="1419"/>
        <v>0.82579240374857388</v>
      </c>
      <c r="J1274" s="1">
        <f t="shared" si="1419"/>
        <v>0.85233080666724736</v>
      </c>
      <c r="K1274" s="1">
        <f t="shared" si="1419"/>
        <v>0.93325703757964618</v>
      </c>
      <c r="L1274" s="1">
        <f t="shared" ref="L1274:O1274" si="1420">IFERROR(L1223/SUM(L1147,L1199),"-")</f>
        <v>1.0199607484202193</v>
      </c>
      <c r="M1274" s="1">
        <f t="shared" si="1420"/>
        <v>1.2157061524000454</v>
      </c>
      <c r="N1274" s="1">
        <f t="shared" si="1420"/>
        <v>1.2821201893683221</v>
      </c>
      <c r="O1274" s="1">
        <f t="shared" si="1420"/>
        <v>1.3284867704869912</v>
      </c>
      <c r="P1274" s="1">
        <f t="shared" ref="P1274:Q1277" si="1421">IFERROR(P1223/SUM(P1147,P1199),"-")</f>
        <v>1.3510673937839488</v>
      </c>
      <c r="Q1274" s="1">
        <f t="shared" si="1421"/>
        <v>1.4027304563752028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0.58911594135521894</v>
      </c>
      <c r="G1275" s="1">
        <f t="shared" si="1419"/>
        <v>0.63737239612095475</v>
      </c>
      <c r="H1275" s="1">
        <f t="shared" si="1419"/>
        <v>0.64871458894553624</v>
      </c>
      <c r="I1275" s="1">
        <f t="shared" si="1419"/>
        <v>0.64161181598263128</v>
      </c>
      <c r="J1275" s="1">
        <f t="shared" si="1419"/>
        <v>0.7047877835237869</v>
      </c>
      <c r="K1275" s="1">
        <f t="shared" si="1419"/>
        <v>0.78189786844838038</v>
      </c>
      <c r="L1275" s="1">
        <f t="shared" ref="L1275:O1275" si="1422">IFERROR(L1224/SUM(L1148,L1200),"-")</f>
        <v>0.8689934306017606</v>
      </c>
      <c r="M1275" s="1">
        <f t="shared" si="1422"/>
        <v>1.0637074130755242</v>
      </c>
      <c r="N1275" s="1">
        <f t="shared" si="1422"/>
        <v>1.1055871979483369</v>
      </c>
      <c r="O1275" s="1">
        <f t="shared" si="1422"/>
        <v>1.1593107578905562</v>
      </c>
      <c r="P1275" s="1">
        <f t="shared" si="1421"/>
        <v>1.1794592142881968</v>
      </c>
      <c r="Q1275" s="1">
        <f t="shared" si="1421"/>
        <v>1.2280227162798776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0.54979494775999649</v>
      </c>
      <c r="G1276" s="1">
        <f t="shared" si="1419"/>
        <v>0.61233307768712941</v>
      </c>
      <c r="H1276" s="1">
        <f t="shared" si="1419"/>
        <v>0.62626283569288344</v>
      </c>
      <c r="I1276" s="1">
        <f t="shared" si="1419"/>
        <v>0.6737400322500765</v>
      </c>
      <c r="J1276" s="1">
        <f t="shared" si="1419"/>
        <v>0.68866510052004604</v>
      </c>
      <c r="K1276" s="1">
        <f t="shared" si="1419"/>
        <v>0.78100480337727451</v>
      </c>
      <c r="L1276" s="1">
        <f t="shared" ref="L1276:O1276" si="1423">IFERROR(L1225/SUM(L1149,L1201),"-")</f>
        <v>0.86430100605704374</v>
      </c>
      <c r="M1276" s="1">
        <f t="shared" si="1423"/>
        <v>1.1028122639166278</v>
      </c>
      <c r="N1276" s="1">
        <f t="shared" si="1423"/>
        <v>1.1637733656244131</v>
      </c>
      <c r="O1276" s="1">
        <f t="shared" si="1423"/>
        <v>1.1736319108825803</v>
      </c>
      <c r="P1276" s="1">
        <f t="shared" si="1421"/>
        <v>1.19373125993642</v>
      </c>
      <c r="Q1276" s="1">
        <f t="shared" si="1421"/>
        <v>1.2322005227521755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0.52694957535634634</v>
      </c>
      <c r="G1277" s="1">
        <f t="shared" si="1419"/>
        <v>0.52925192110933816</v>
      </c>
      <c r="H1277" s="1">
        <f t="shared" si="1419"/>
        <v>0.53488712334380928</v>
      </c>
      <c r="I1277" s="1">
        <f t="shared" si="1419"/>
        <v>0.5407785108365436</v>
      </c>
      <c r="J1277" s="1">
        <f t="shared" si="1419"/>
        <v>0.63406221339815805</v>
      </c>
      <c r="K1277" s="1">
        <f t="shared" si="1419"/>
        <v>0.71913231489884943</v>
      </c>
      <c r="L1277" s="1">
        <f t="shared" ref="L1277:O1277" si="1424">IFERROR(L1226/SUM(L1150,L1202),"-")</f>
        <v>0.79128139137691922</v>
      </c>
      <c r="M1277" s="1">
        <f t="shared" si="1424"/>
        <v>0.98794747494722013</v>
      </c>
      <c r="N1277" s="1">
        <f t="shared" si="1424"/>
        <v>1.0587039841559143</v>
      </c>
      <c r="O1277" s="1">
        <f t="shared" si="1424"/>
        <v>1.1073564335921613</v>
      </c>
      <c r="P1277" s="1">
        <f t="shared" si="1421"/>
        <v>1.1496346005494447</v>
      </c>
      <c r="Q1277" s="1">
        <f t="shared" si="1421"/>
        <v>1.1519074657313033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1.0965696656165203</v>
      </c>
      <c r="H1278" s="1">
        <f t="shared" si="1425"/>
        <v>1.0965696656165205</v>
      </c>
      <c r="I1278" s="1" t="str">
        <f t="shared" si="1425"/>
        <v>-</v>
      </c>
      <c r="J1278" s="1">
        <f t="shared" si="1425"/>
        <v>1.1664718134024916</v>
      </c>
      <c r="K1278" s="1">
        <f t="shared" si="1425"/>
        <v>1.2363739611884603</v>
      </c>
      <c r="L1278" s="1">
        <f t="shared" ref="L1278:O1278" si="1426">IFERROR(L1227/L1153,"-")</f>
        <v>1.3159834775105856</v>
      </c>
      <c r="M1278" s="1">
        <f t="shared" si="1426"/>
        <v>1.3955929938327083</v>
      </c>
      <c r="N1278" s="1" t="str">
        <f t="shared" si="1426"/>
        <v>-</v>
      </c>
      <c r="O1278" s="1" t="str">
        <f t="shared" si="1426"/>
        <v>-</v>
      </c>
      <c r="P1278" s="1" t="str">
        <f t="shared" ref="P1278:Q1281" si="1427">IFERROR(P1227/P1153,"-")</f>
        <v>-</v>
      </c>
      <c r="Q1278" s="1">
        <f t="shared" si="1427"/>
        <v>1.5777288834242391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0.89149519806162014</v>
      </c>
      <c r="G1279" s="1">
        <f t="shared" si="1428"/>
        <v>0.8914951980616207</v>
      </c>
      <c r="H1279" s="1">
        <f t="shared" si="1428"/>
        <v>0.89149519806161925</v>
      </c>
      <c r="I1279" s="1">
        <f t="shared" si="1428"/>
        <v>0.89149519806161959</v>
      </c>
      <c r="J1279" s="1">
        <f t="shared" si="1428"/>
        <v>0.93357172017643075</v>
      </c>
      <c r="K1279" s="1">
        <f t="shared" si="1428"/>
        <v>1.0075527070934909</v>
      </c>
      <c r="L1279" s="1">
        <f t="shared" ref="L1279:O1279" si="1429">IFERROR(L1228/L1154,"-")</f>
        <v>1.067076400727198</v>
      </c>
      <c r="M1279" s="1">
        <f t="shared" si="1429"/>
        <v>1.118715266454821</v>
      </c>
      <c r="N1279" s="1">
        <f t="shared" si="1429"/>
        <v>1.1949960796931078</v>
      </c>
      <c r="O1279" s="1">
        <f t="shared" si="1429"/>
        <v>1.2881556149545539</v>
      </c>
      <c r="P1279" s="1">
        <f t="shared" si="1427"/>
        <v>1.3008122928940091</v>
      </c>
      <c r="Q1279" s="1">
        <f t="shared" si="1427"/>
        <v>1.3008122928940105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0.83000507256490463</v>
      </c>
      <c r="G1280" s="1">
        <f t="shared" si="1430"/>
        <v>0.8300050725649063</v>
      </c>
      <c r="H1280" s="1">
        <f t="shared" si="1430"/>
        <v>0.83000507256490597</v>
      </c>
      <c r="I1280" s="1">
        <f t="shared" si="1430"/>
        <v>0.83000507256490597</v>
      </c>
      <c r="J1280" s="1">
        <f t="shared" si="1430"/>
        <v>0.8625078850782425</v>
      </c>
      <c r="K1280" s="1">
        <f t="shared" si="1430"/>
        <v>0.9372512131856755</v>
      </c>
      <c r="L1280" s="1">
        <f t="shared" ref="L1280:O1280" si="1431">IFERROR(L1229/L1155,"-")</f>
        <v>1.0009574612794296</v>
      </c>
      <c r="M1280" s="1">
        <f t="shared" si="1431"/>
        <v>1.0360430696873855</v>
      </c>
      <c r="N1280" s="1">
        <f t="shared" si="1431"/>
        <v>1.1367976185931055</v>
      </c>
      <c r="O1280" s="1">
        <f t="shared" si="1431"/>
        <v>1.2023403852645491</v>
      </c>
      <c r="P1280" s="1">
        <f t="shared" si="1427"/>
        <v>1.2125175398606847</v>
      </c>
      <c r="Q1280" s="1">
        <f t="shared" si="1427"/>
        <v>1.2153637426286801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0.83675282096654224</v>
      </c>
      <c r="H1281" s="1">
        <f t="shared" si="1432"/>
        <v>0.83675282096654269</v>
      </c>
      <c r="I1281" s="1">
        <f t="shared" si="1432"/>
        <v>0.83675282096654324</v>
      </c>
      <c r="J1281" s="1">
        <f t="shared" si="1432"/>
        <v>0.88272812532653189</v>
      </c>
      <c r="K1281" s="1">
        <f t="shared" si="1432"/>
        <v>0.94208165678810252</v>
      </c>
      <c r="L1281" s="1">
        <f t="shared" ref="L1281:O1281" si="1433">IFERROR(L1230/L1156,"-")</f>
        <v>0.990626471112935</v>
      </c>
      <c r="M1281" s="1">
        <f t="shared" si="1433"/>
        <v>1.0301956983696434</v>
      </c>
      <c r="N1281" s="1">
        <f t="shared" si="1433"/>
        <v>1.0938025580758295</v>
      </c>
      <c r="O1281" s="1">
        <f t="shared" si="1433"/>
        <v>1.1912976535510944</v>
      </c>
      <c r="P1281" s="1">
        <f t="shared" si="1427"/>
        <v>1.1947365023294612</v>
      </c>
      <c r="Q1281" s="1">
        <f t="shared" si="1427"/>
        <v>1.1947365023294596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0.49379534694678195</v>
      </c>
      <c r="G1282" s="1">
        <f t="shared" si="1434"/>
        <v>0.50503220860251297</v>
      </c>
      <c r="H1282" s="1">
        <f t="shared" si="1434"/>
        <v>0.52188750108611037</v>
      </c>
      <c r="I1282" s="1">
        <f t="shared" si="1434"/>
        <v>0.54997965522543646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1.1340239041889422</v>
      </c>
      <c r="G1283" s="1">
        <f t="shared" si="1434"/>
        <v>1.1588604037804051</v>
      </c>
      <c r="H1283" s="1">
        <f t="shared" si="1434"/>
        <v>1.1559154080505565</v>
      </c>
      <c r="I1283" s="1">
        <f t="shared" si="1434"/>
        <v>1.2001515686319633</v>
      </c>
      <c r="J1283" s="1">
        <f t="shared" si="1434"/>
        <v>1.3103608624031582</v>
      </c>
      <c r="K1283" s="1">
        <f>IFERROR(K1232/K1163,"-")</f>
        <v>1.0204679908359104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1.6103307080800322</v>
      </c>
      <c r="G1284" s="1">
        <f t="shared" si="1434"/>
        <v>1.9128688598334451</v>
      </c>
      <c r="H1284" s="1">
        <f t="shared" si="1434"/>
        <v>1.8906634379230365</v>
      </c>
      <c r="I1284" s="1">
        <f t="shared" si="1434"/>
        <v>1.8849708120983655</v>
      </c>
      <c r="J1284" s="1">
        <f t="shared" si="1434"/>
        <v>1.9103003820703175</v>
      </c>
      <c r="K1284" s="1">
        <f t="shared" si="1434"/>
        <v>1.8561331227763891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1.9887064946352422</v>
      </c>
      <c r="G1285" s="1">
        <f t="shared" si="1434"/>
        <v>2.4903096296982219</v>
      </c>
      <c r="H1285" s="1">
        <f t="shared" si="1434"/>
        <v>2.487404918108048</v>
      </c>
      <c r="I1285" s="1">
        <f t="shared" si="1434"/>
        <v>2.5057490971680632</v>
      </c>
      <c r="J1285" s="1">
        <f t="shared" si="1434"/>
        <v>2.5492974978948673</v>
      </c>
      <c r="K1285" s="1">
        <f t="shared" si="1434"/>
        <v>0.84911507603313552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1.1485326435718404</v>
      </c>
      <c r="G1286" s="1">
        <f t="shared" si="1434"/>
        <v>1.3255737932950924</v>
      </c>
      <c r="H1286" s="1">
        <f t="shared" si="1434"/>
        <v>1.3417068519243376</v>
      </c>
      <c r="I1286" s="1">
        <f t="shared" si="1434"/>
        <v>1.3353019135369371</v>
      </c>
      <c r="J1286" s="1">
        <f t="shared" si="1434"/>
        <v>1.6035924304919906</v>
      </c>
      <c r="K1286" s="1">
        <f t="shared" si="1434"/>
        <v>0.75502193202310952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0.28603940550919521</v>
      </c>
      <c r="G1287" s="1">
        <f t="shared" si="1434"/>
        <v>0.29254854993039742</v>
      </c>
      <c r="H1287" s="1">
        <f t="shared" si="1434"/>
        <v>0.30231226656220023</v>
      </c>
      <c r="I1287" s="1">
        <f t="shared" si="1434"/>
        <v>0.31858512761520597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0.68314225821835228</v>
      </c>
      <c r="G1288" s="1">
        <f t="shared" si="1434"/>
        <v>0.67611458317407613</v>
      </c>
      <c r="H1288" s="1">
        <f t="shared" si="1434"/>
        <v>0.62114791499586575</v>
      </c>
      <c r="I1288" s="1">
        <f t="shared" si="1434"/>
        <v>0.62077743723619827</v>
      </c>
      <c r="J1288" s="1">
        <f t="shared" si="1434"/>
        <v>0.59936687565395075</v>
      </c>
      <c r="K1288" s="1">
        <f t="shared" si="1434"/>
        <v>0.59899843470823555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0.60636467732744304</v>
      </c>
      <c r="G1289" s="1">
        <f t="shared" si="1434"/>
        <v>0.60445842615585843</v>
      </c>
      <c r="H1289" s="1">
        <f t="shared" si="1434"/>
        <v>0.61028011771658675</v>
      </c>
      <c r="I1289" s="1">
        <f t="shared" si="1434"/>
        <v>0.60936838535867222</v>
      </c>
      <c r="J1289" s="1">
        <f t="shared" si="1434"/>
        <v>0.60627824817028186</v>
      </c>
      <c r="K1289" s="1">
        <f t="shared" si="1434"/>
        <v>0.51871664263959771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0.51671426076731686</v>
      </c>
      <c r="G1290" s="1">
        <f t="shared" si="1434"/>
        <v>0.5160273242691924</v>
      </c>
      <c r="H1290" s="1">
        <f t="shared" si="1434"/>
        <v>0.50914118561111465</v>
      </c>
      <c r="I1290" s="1">
        <f t="shared" si="1434"/>
        <v>0.51199716056140543</v>
      </c>
      <c r="J1290" s="1">
        <f t="shared" si="1434"/>
        <v>0.4903227844449784</v>
      </c>
      <c r="K1290" s="1">
        <f t="shared" si="1434"/>
        <v>0.482235814388147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0.44029495774640881</v>
      </c>
      <c r="G1291" s="1">
        <f t="shared" si="1434"/>
        <v>0.43329661380406614</v>
      </c>
      <c r="H1291" s="1">
        <f t="shared" si="1434"/>
        <v>0.43396348168603832</v>
      </c>
      <c r="I1291" s="1">
        <f t="shared" si="1434"/>
        <v>0.43672907303649611</v>
      </c>
      <c r="J1291" s="1">
        <f t="shared" si="1434"/>
        <v>0.43421485445028074</v>
      </c>
      <c r="K1291" s="1">
        <f t="shared" si="1434"/>
        <v>0.43445401155195656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0.51837627625535143</v>
      </c>
      <c r="H1292" s="1">
        <f t="shared" si="1434"/>
        <v>0.545738124764239</v>
      </c>
      <c r="I1292" s="1">
        <f t="shared" si="1434"/>
        <v>0.56472683527453715</v>
      </c>
      <c r="J1292" s="1">
        <f t="shared" si="1434"/>
        <v>0.5697324344972704</v>
      </c>
      <c r="K1292" s="1">
        <f t="shared" si="1434"/>
        <v>0.59070303074264685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0.4173371122353503</v>
      </c>
      <c r="H1293" s="1">
        <f t="shared" si="1434"/>
        <v>0.43994275833319713</v>
      </c>
      <c r="I1293" s="1">
        <f t="shared" si="1434"/>
        <v>0.46038436052159709</v>
      </c>
      <c r="J1293" s="1">
        <f t="shared" si="1434"/>
        <v>0.46481384073621834</v>
      </c>
      <c r="K1293" s="1">
        <f t="shared" si="1434"/>
        <v>0.48215089900223063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0.38796990995538649</v>
      </c>
      <c r="H1294" s="1">
        <f t="shared" si="1434"/>
        <v>0.40794703825777068</v>
      </c>
      <c r="I1294" s="1">
        <f t="shared" si="1434"/>
        <v>0.42478544532287432</v>
      </c>
      <c r="J1294" s="1">
        <f t="shared" si="1434"/>
        <v>0.42991291766207745</v>
      </c>
      <c r="K1294" s="1">
        <f t="shared" si="1434"/>
        <v>0.44798232189942916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0.39332458747711374</v>
      </c>
      <c r="H1295" s="1">
        <f t="shared" si="1434"/>
        <v>0.4138112151931353</v>
      </c>
      <c r="I1295" s="1">
        <f t="shared" si="1434"/>
        <v>0.43319510405143857</v>
      </c>
      <c r="J1295" s="1">
        <f t="shared" si="1434"/>
        <v>0.43764544701430064</v>
      </c>
      <c r="K1295" s="1">
        <f t="shared" si="1434"/>
        <v>0.4538151054495651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0.41824117647058845</v>
      </c>
      <c r="G1297" s="1">
        <f t="shared" si="1450"/>
        <v>1.6975778943841811</v>
      </c>
      <c r="H1297" s="1">
        <f t="shared" si="1450"/>
        <v>1.6779262660354717</v>
      </c>
      <c r="I1297" s="1">
        <f t="shared" si="1450"/>
        <v>1.6741469992772089</v>
      </c>
      <c r="J1297" s="1">
        <f t="shared" si="1450"/>
        <v>1.6520515470130881</v>
      </c>
      <c r="K1297" s="1">
        <f t="shared" si="1450"/>
        <v>1.3185815799436724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1.1711896756287783</v>
      </c>
      <c r="G1298" s="1">
        <f t="shared" si="1450"/>
        <v>2.6804985388485409</v>
      </c>
      <c r="H1298" s="1">
        <f t="shared" si="1450"/>
        <v>2.2982834801724019</v>
      </c>
      <c r="I1298" s="1">
        <f t="shared" si="1450"/>
        <v>2.2815323642515399</v>
      </c>
      <c r="J1298" s="1">
        <f t="shared" si="1450"/>
        <v>2.184871296659709</v>
      </c>
      <c r="K1298" s="1">
        <f t="shared" si="1450"/>
        <v>1.9499082775961774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0.894386967988132</v>
      </c>
      <c r="G1299" s="1">
        <f t="shared" si="1450"/>
        <v>1.1877178116413183</v>
      </c>
      <c r="H1299" s="1">
        <f t="shared" si="1450"/>
        <v>1.1829213823102056</v>
      </c>
      <c r="I1299" s="1">
        <f t="shared" si="1450"/>
        <v>1.2567406770873284</v>
      </c>
      <c r="J1299" s="1">
        <f t="shared" si="1450"/>
        <v>1.4706503702593043</v>
      </c>
      <c r="K1299" s="1">
        <f t="shared" si="1450"/>
        <v>0.7747633437237168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1.3454321940777276</v>
      </c>
      <c r="G1300" s="1">
        <f t="shared" si="1450"/>
        <v>1.5773662398286381</v>
      </c>
      <c r="H1300" s="1">
        <f t="shared" si="1450"/>
        <v>1.5864312184656688</v>
      </c>
      <c r="I1300" s="1">
        <f t="shared" si="1450"/>
        <v>1.6220930811983905</v>
      </c>
      <c r="J1300" s="1">
        <f t="shared" si="1450"/>
        <v>1.5831303814800357</v>
      </c>
      <c r="K1300" s="1">
        <f t="shared" si="1450"/>
        <v>0.75542373241491168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0.33901850024086033</v>
      </c>
      <c r="G1301" s="1">
        <f t="shared" si="1450"/>
        <v>0.35391427166601058</v>
      </c>
      <c r="H1301" s="1">
        <f t="shared" si="1450"/>
        <v>0.37625792880373737</v>
      </c>
      <c r="I1301" s="1">
        <f t="shared" si="1450"/>
        <v>0.41349735736661464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0.74968957906368694</v>
      </c>
      <c r="G1302" s="1">
        <f t="shared" si="1450"/>
        <v>0.7679897115443598</v>
      </c>
      <c r="H1302" s="1">
        <f t="shared" si="1450"/>
        <v>0.77085145589682791</v>
      </c>
      <c r="I1302" s="1">
        <f t="shared" si="1450"/>
        <v>0.78706847499248944</v>
      </c>
      <c r="J1302" s="1">
        <f t="shared" si="1450"/>
        <v>0.78027520590285482</v>
      </c>
      <c r="K1302" s="1">
        <f t="shared" si="1450"/>
        <v>0.65506662942349891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0.69635015435713998</v>
      </c>
      <c r="G1303" s="1">
        <f t="shared" si="1450"/>
        <v>0.70374068549194646</v>
      </c>
      <c r="H1303" s="1">
        <f t="shared" si="1450"/>
        <v>0.73492749292561765</v>
      </c>
      <c r="I1303" s="1">
        <f t="shared" si="1450"/>
        <v>0.76295225940923928</v>
      </c>
      <c r="J1303" s="1">
        <f t="shared" si="1450"/>
        <v>0.82836871397906409</v>
      </c>
      <c r="K1303" s="1">
        <f t="shared" si="1450"/>
        <v>0.53154683947793735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0.52782961827961017</v>
      </c>
      <c r="G1304" s="1">
        <f t="shared" si="1450"/>
        <v>0.53241899677272442</v>
      </c>
      <c r="H1304" s="1">
        <f t="shared" si="1450"/>
        <v>0.53195394999653589</v>
      </c>
      <c r="I1304" s="1">
        <f t="shared" si="1450"/>
        <v>0.5412177854804151</v>
      </c>
      <c r="J1304" s="1">
        <f t="shared" si="1450"/>
        <v>0.59129121673220975</v>
      </c>
      <c r="K1304" s="1">
        <f t="shared" si="1450"/>
        <v>0.47570809433157524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0.46601648753342217</v>
      </c>
      <c r="G1305" s="1">
        <f t="shared" si="1450"/>
        <v>0.4557485510539917</v>
      </c>
      <c r="H1305" s="1">
        <f t="shared" si="1450"/>
        <v>0.45676524188748124</v>
      </c>
      <c r="I1305" s="1">
        <f t="shared" si="1450"/>
        <v>0.4632161313351883</v>
      </c>
      <c r="J1305" s="1">
        <f t="shared" si="1450"/>
        <v>0.39064960436180657</v>
      </c>
      <c r="K1305" s="1">
        <f t="shared" si="1450"/>
        <v>0.42507183960473766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0.56203544748554579</v>
      </c>
      <c r="H1306" s="1">
        <f t="shared" si="1450"/>
        <v>0.58542522211611381</v>
      </c>
      <c r="I1306" s="1">
        <f t="shared" si="1450"/>
        <v>0.60647706237611854</v>
      </c>
      <c r="J1306" s="1">
        <f t="shared" si="1450"/>
        <v>0.61145113625464054</v>
      </c>
      <c r="K1306" s="1">
        <f t="shared" si="1450"/>
        <v>0.62992241976789509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0.45210145766281457</v>
      </c>
      <c r="H1307" s="1">
        <f t="shared" si="1450"/>
        <v>0.47180184489755356</v>
      </c>
      <c r="I1307" s="1">
        <f t="shared" si="1450"/>
        <v>0.49103352917521448</v>
      </c>
      <c r="J1307" s="1">
        <f t="shared" si="1450"/>
        <v>0.49546414107371001</v>
      </c>
      <c r="K1307" s="1">
        <f t="shared" si="1450"/>
        <v>0.51128265349336133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0.42028149632876866</v>
      </c>
      <c r="H1308" s="1">
        <f t="shared" si="1450"/>
        <v>0.43733309069949705</v>
      </c>
      <c r="I1308" s="1">
        <f t="shared" si="1450"/>
        <v>0.45317263752644632</v>
      </c>
      <c r="J1308" s="1">
        <f t="shared" si="1450"/>
        <v>0.45831510693709737</v>
      </c>
      <c r="K1308" s="1">
        <f t="shared" si="1450"/>
        <v>0.47499638420647544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0.39943403925494797</v>
      </c>
      <c r="H1309" s="1">
        <f t="shared" si="1450"/>
        <v>0.41388232956499715</v>
      </c>
      <c r="I1309" s="1">
        <f t="shared" si="1450"/>
        <v>0.4305526556951923</v>
      </c>
      <c r="J1309" s="1">
        <f t="shared" si="1450"/>
        <v>0.43600991592211907</v>
      </c>
      <c r="K1309" s="1">
        <f t="shared" si="1450"/>
        <v>0.45186082370739217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0.61535848330570098</v>
      </c>
      <c r="G1311" s="1">
        <f t="shared" si="1466"/>
        <v>3.9366811421924366</v>
      </c>
      <c r="H1311" s="1">
        <f t="shared" si="1466"/>
        <v>1.1527053476156537</v>
      </c>
      <c r="I1311" s="1">
        <f t="shared" si="1466"/>
        <v>2.965753464710276E-2</v>
      </c>
      <c r="J1311" s="1">
        <f t="shared" si="1466"/>
        <v>7.1470867976597572E-3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0.63140126485411818</v>
      </c>
      <c r="G1312" s="1">
        <f t="shared" si="1466"/>
        <v>4.777030666947444E-2</v>
      </c>
      <c r="H1312" s="1">
        <f t="shared" si="1466"/>
        <v>2.5684740219441213E-2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0.4677981968150422</v>
      </c>
      <c r="G1313" s="1">
        <f t="shared" si="1466"/>
        <v>0.1158857264897916</v>
      </c>
      <c r="H1313" s="1">
        <f t="shared" si="1466"/>
        <v>0.1266966200773868</v>
      </c>
      <c r="I1313" s="1">
        <f t="shared" si="1466"/>
        <v>3.3869913793277413E-3</v>
      </c>
      <c r="J1313" s="1">
        <f t="shared" si="1466"/>
        <v>1.0534799969086049E-3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0.68268673468703178</v>
      </c>
      <c r="G1314" s="1">
        <f t="shared" si="1466"/>
        <v>0.29811472661285676</v>
      </c>
      <c r="H1314" s="1">
        <f t="shared" si="1466"/>
        <v>0.27155298515636833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0.75769335010835148</v>
      </c>
      <c r="G1315" s="3">
        <f t="shared" ref="G1315:K1315" si="1474">G1316+G1322+G1327+G1341</f>
        <v>1.3359280281271708</v>
      </c>
      <c r="H1315" s="3">
        <f t="shared" si="1474"/>
        <v>2.3572154054869401</v>
      </c>
      <c r="I1315" s="3">
        <f t="shared" si="1474"/>
        <v>1.1833897604912003</v>
      </c>
      <c r="J1315" s="3">
        <f t="shared" si="1474"/>
        <v>1.1955306848678176</v>
      </c>
      <c r="K1315" s="3">
        <f t="shared" si="1474"/>
        <v>1.1821809835062365</v>
      </c>
      <c r="L1315" s="3">
        <f t="shared" ref="L1315:O1315" si="1475">L1316+L1322+L1327+L1341</f>
        <v>1.183588649248309</v>
      </c>
      <c r="M1315" s="3">
        <f t="shared" si="1475"/>
        <v>1.1484501616996647</v>
      </c>
      <c r="N1315" s="3">
        <f t="shared" si="1475"/>
        <v>1.1643308113588255</v>
      </c>
      <c r="O1315" s="3">
        <f t="shared" si="1475"/>
        <v>1.1926448387098814</v>
      </c>
      <c r="P1315" s="3">
        <f>P1316+P1322+P1327+P1341</f>
        <v>1.2291057081300909</v>
      </c>
      <c r="Q1315" s="3">
        <f>Q1316+Q1322+Q1327+Q1341</f>
        <v>1.2711259212806687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4.9635347306517773E-3</v>
      </c>
      <c r="G1316" s="1">
        <f t="shared" ref="G1316:K1316" si="1476">SUM(G1317:G1321)</f>
        <v>1.1077134726755802E-2</v>
      </c>
      <c r="H1316" s="1">
        <f t="shared" si="1476"/>
        <v>1.3347095975265282E-2</v>
      </c>
      <c r="I1316" s="1">
        <f t="shared" si="1476"/>
        <v>1.1833449790627864</v>
      </c>
      <c r="J1316" s="1">
        <f t="shared" si="1476"/>
        <v>1.1955306848678176</v>
      </c>
      <c r="K1316" s="1">
        <f t="shared" si="1476"/>
        <v>1.1821809835062365</v>
      </c>
      <c r="L1316" s="1">
        <f t="shared" ref="L1316:O1316" si="1477">SUM(L1317:L1321)</f>
        <v>1.183588649248309</v>
      </c>
      <c r="M1316" s="1">
        <f t="shared" si="1477"/>
        <v>1.1484501616996647</v>
      </c>
      <c r="N1316" s="1">
        <f t="shared" si="1477"/>
        <v>1.1643308113588255</v>
      </c>
      <c r="O1316" s="1">
        <f t="shared" si="1477"/>
        <v>1.1926448387098814</v>
      </c>
      <c r="P1316" s="1">
        <f>SUM(P1317:P1321)</f>
        <v>1.2291057081300909</v>
      </c>
      <c r="Q1316" s="1">
        <f>SUM(Q1317:Q1321)</f>
        <v>1.2711259212806687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4.7614903813848714E-4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4.7528049898580853E-4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4.6650274446692223E-4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2.4325460560248722E-7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3.3284128917503516E-4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8.7642721696643206E-4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0.24327033718389215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0.24442647517981722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0.25218086737033896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0.25020908313971491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0.24185365286358768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0.24522041239634138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0.25042321896401654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0.25807283034159456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0.26686478544008418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1.0401796378343481E-3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1.8443197947132387E-3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2.5731862427407388E-3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0.12290717807339592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0.12235836218877831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0.12621640553656618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0.12537715462743798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0.12087588072470132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0.12248987583968354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0.12491922387558091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0.12873620008547476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0.13313303407169433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3.3761960061264302E-3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8.3786103648978202E-3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9.2966147768328289E-3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0.80640729805910893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0.82836626723330908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0.80375014873025596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0.80796915878010045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0.78562366069796818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0.79655689884031811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0.81722236732616171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0.84219666838363771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0.87095923091894167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7.0766793946909877E-5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4.6082778983899606E-5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1.3436499425835858E-4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1.0760165746389378E-2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3.7958026591296842E-4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3.3561869075207842E-5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3.3252701055595323E-5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9.6967413407744068E-5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6.3624282482516734E-5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8.0028544122157487E-5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1.000093193839068E-4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1.6887084994844125E-4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0</v>
      </c>
      <c r="J1322" s="1">
        <f t="shared" si="1480"/>
        <v>0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0.75241326970642153</v>
      </c>
      <c r="G1327" s="1">
        <f t="shared" ref="G1327:K1327" si="1482">SUM(G1332:G1340)</f>
        <v>1.3243537601750008</v>
      </c>
      <c r="H1327" s="1">
        <f t="shared" si="1482"/>
        <v>2.337704627130234</v>
      </c>
      <c r="I1327" s="1">
        <f t="shared" si="1482"/>
        <v>4.4781428413916718E-5</v>
      </c>
      <c r="J1327" s="1">
        <f t="shared" si="1482"/>
        <v>0</v>
      </c>
      <c r="K1327" s="1">
        <f t="shared" si="1482"/>
        <v>0</v>
      </c>
      <c r="L1327" s="1">
        <f t="shared" ref="L1327:O1327" si="1483">SUM(L1332:L1340)</f>
        <v>0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0.73374855603632239</v>
      </c>
      <c r="G1328" s="1">
        <f t="shared" ref="G1328:K1328" si="1484">IF(G1327-G1329&lt;0,0,G1327-G1329)</f>
        <v>1.2895858630664134</v>
      </c>
      <c r="H1328" s="1">
        <f t="shared" si="1484"/>
        <v>2.2327924463818851</v>
      </c>
      <c r="I1328" s="1">
        <f t="shared" si="1484"/>
        <v>4.2633811506624001E-5</v>
      </c>
      <c r="J1328" s="1">
        <f t="shared" si="1484"/>
        <v>0</v>
      </c>
      <c r="K1328" s="1">
        <f t="shared" si="1484"/>
        <v>0</v>
      </c>
      <c r="L1328" s="1">
        <f t="shared" ref="L1328:O1328" si="1485">IF(L1327-L1329&lt;0,0,L1327-L1329)</f>
        <v>0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1.8664713670099115E-2</v>
      </c>
      <c r="G1329" s="1">
        <f t="shared" ref="G1329" si="1486">SUM(G1330:G1331)</f>
        <v>3.4767897108587464E-2</v>
      </c>
      <c r="H1329" s="1">
        <f t="shared" ref="H1329" si="1487">SUM(H1330:H1331)</f>
        <v>0.10491218074834893</v>
      </c>
      <c r="I1329" s="1">
        <f t="shared" ref="I1329" si="1488">SUM(I1330:I1331)</f>
        <v>2.1476169072927181E-6</v>
      </c>
      <c r="J1329" s="1">
        <f t="shared" ref="J1329" si="1489">SUM(J1330:J1331)</f>
        <v>0</v>
      </c>
      <c r="K1329" s="1">
        <f t="shared" ref="K1329" si="1490">SUM(K1330:K1331)</f>
        <v>0</v>
      </c>
      <c r="L1329" s="1">
        <f t="shared" ref="L1329:O1329" si="1491">SUM(L1330:L1331)</f>
        <v>0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1.8664713670099115E-2</v>
      </c>
      <c r="G1330" s="1">
        <f>[1]Transport!C$26/SUM([1]Transport!C$22,[1]Transport!C$26)*G1327*(G$34+G$582)/(G$34+G$582+G$38)</f>
        <v>3.4767897108587464E-2</v>
      </c>
      <c r="H1330" s="1">
        <f>[1]Transport!D$26/SUM([1]Transport!D$22,[1]Transport!D$26)*H1327*(H$34+H$582)/(H$34+H$582+H$38)</f>
        <v>0.10491218074834893</v>
      </c>
      <c r="I1330" s="1">
        <f>[1]Transport!E$26/SUM([1]Transport!E$22,[1]Transport!E$26)*I1327*(I$34+I$582)/(I$34+I$582+I$38)</f>
        <v>2.1476169072927181E-6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5.9383019688832403E-2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5.9547393579580957E-2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2.4396742637797393E-4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3.5173573339183261E-4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2.4461758743614615E-4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3.4148339395432376E-4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5.8785951568641969E-6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1.0059293777810318E-5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1.7339836007231952E-2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1.7318111533255274E-2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1.7250346199044642E-2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2.5839729053859351E-4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0.19436277971162369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0.40156990264670778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4.4781428413916718E-5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0.11066372525211746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0.13678671727598565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0.24142861696010537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0.62098632474837667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0.91588632766544908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1.6170864319241876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3.1649864081568341E-3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1.2234069088387059E-4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1.1865739948387492E-4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3.1654567127809626E-4</v>
      </c>
      <c r="G1341" s="1">
        <f t="shared" ref="G1341:K1341" si="1492">SUM(G1346:G1350)</f>
        <v>4.971332254142956E-4</v>
      </c>
      <c r="H1341" s="1">
        <f t="shared" si="1492"/>
        <v>6.1636823814412408E-3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2.924674007102725E-4</v>
      </c>
      <c r="G1342" s="1">
        <f t="shared" ref="G1342:K1342" si="1494">IF(G1341-G1343&lt;0,0,G1341-G1343)</f>
        <v>4.340760649408121E-4</v>
      </c>
      <c r="H1342" s="1">
        <f t="shared" si="1494"/>
        <v>6.1157909165101458E-3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2.407827056782377E-5</v>
      </c>
      <c r="G1343" s="1">
        <f t="shared" ref="G1343" si="1496">SUM(G1344:G1345)</f>
        <v>6.305716047348353E-5</v>
      </c>
      <c r="H1343" s="1">
        <f t="shared" ref="H1343" si="1497">SUM(H1344:H1345)</f>
        <v>4.789146493109525E-5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2.407827056782377E-5</v>
      </c>
      <c r="G1344" s="1">
        <f>IF(SUM([1]Transport!C$24,[1]Transport!C$27)=0,0,[1]Transport!C$27/SUM([1]Transport!C$24,[1]Transport!C$27)*G1341*(G$47+G$614)/(G$47+G$614+G$49))</f>
        <v>6.305716047348353E-5</v>
      </c>
      <c r="H1344" s="1">
        <f>IF(SUM([1]Transport!D$24,[1]Transport!D$27)=0,0,[1]Transport!D$27/SUM([1]Transport!D$24,[1]Transport!D$27)*H1341*(H$47+H$614)/(H$47+H$614+H$49))</f>
        <v>4.789146493109525E-5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3.1654567127809626E-4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3.1697083403906174E-4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3.1596069225215382E-4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7.2997740495725101E-5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2.7790750926628288E-4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5.6467625539569254E-5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5.0288037778899175E-4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5.0697025339939524E-5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5.0616581310318366E-3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5.2756711019760473E-6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0.2953639133892213</v>
      </c>
      <c r="G1351" s="3">
        <f t="shared" ref="G1351:K1351" si="1502">SUM(G1352:G1374)</f>
        <v>0.30113825948099687</v>
      </c>
      <c r="H1351" s="3">
        <f t="shared" si="1502"/>
        <v>0.30982382561823407</v>
      </c>
      <c r="I1351" s="3">
        <f t="shared" si="1502"/>
        <v>0.32430291792579402</v>
      </c>
      <c r="J1351" s="3">
        <f t="shared" si="1502"/>
        <v>0.33845647340266732</v>
      </c>
      <c r="K1351" s="3">
        <f t="shared" si="1502"/>
        <v>0.35284716908978991</v>
      </c>
      <c r="L1351" s="3">
        <f t="shared" ref="L1351:O1351" si="1503">SUM(L1352:L1374)</f>
        <v>0.36514531064736466</v>
      </c>
      <c r="M1351" s="3">
        <f t="shared" si="1503"/>
        <v>0.37744594110461582</v>
      </c>
      <c r="N1351" s="3">
        <f t="shared" si="1503"/>
        <v>0.38803704805618605</v>
      </c>
      <c r="O1351" s="3">
        <f t="shared" si="1503"/>
        <v>0.39908215454063301</v>
      </c>
      <c r="P1351" s="3">
        <f>SUM(P1352:P1374)</f>
        <v>0.41127915866450565</v>
      </c>
      <c r="Q1351" s="3">
        <f>SUM(Q1352:Q1374)</f>
        <v>0.42532490954180757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1.9953521659370928E-3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1.6034779316837578E-3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1.0022673893262835E-3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9.2118869150225284E-8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1.306109949541626E-4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3.5519834266006269E-4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0.10882163211116566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0.1151434623563985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0.12009023039051524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0.12427633727129285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0.12845262550221342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0.13206262149042039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0.13581882654584174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0.13996764806939077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0.14473602789239803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2.8623736602939695E-4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5.1128750191942619E-4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7.2958216110079448E-4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3.9833973025982128E-2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4.1572584321700724E-2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4.3340662444774324E-2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4.4850970053402758E-2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4.6362013433315877E-2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4.7663362801401203E-2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4.902031029076373E-2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5.0518153075696695E-2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5.224354136754307E-2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6.1774395780648411E-4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1.5456790418659841E-3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1.7285058844558482E-3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0.17409030676179263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0.18168530946014066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0.1894109746510311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0.19601248821724149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0.20261454603630885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0.20829989922049014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0.21422897460354476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0.2207758082695008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0.2283157074759663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8.6326364268980607E-6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5.7739182142558794E-6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1.7188654558038236E-5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1.5514567495257131E-3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5.5117264427489929E-5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5.3016034693065115E-6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5.5151054275475266E-6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1.6756132777668624E-5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1.1164543874317195E-5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1.4043100482823914E-5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1.7549249917420232E-5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2.9632805900179497E-5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9.6505542283273071E-3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9.6786758209698332E-3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2.8420725353829591E-5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4.1595087749125678E-5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1.9137859536688176E-5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2.7090605741071319E-5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3.1010435870517709E-7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5.4068489973115813E-7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0.24221463283352065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0.19378268091787032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0.12111416800780961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3.2020377124174122E-5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2.4977422156213784E-2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5.303532132535934E-2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5.5492773278853451E-6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9.6792965261582441E-3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1.2011073268048473E-2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2.1969521466681647E-2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3.5985864405270046E-2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5.3304687616582427E-2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9.7523422756554082E-2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1.2231558831593984E-4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4.7545981607842528E-6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4.6472440069844631E-6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4.4217254137632334E-3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3.545951476772296E-3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2.216296518626119E-3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8.777067264448598E-6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3.4678587273272054E-5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4.7996395403431826E-6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4.4665109615275753E-5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2.8604343298177888E-6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3.0025285160179021E-4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2.0711924513239147E-7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509">IFERROR(G1352/G1317,"-")</f>
        <v>3.3737507326839351</v>
      </c>
      <c r="H1376" s="1">
        <f t="shared" si="1509"/>
        <v>2.1484705100107941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0.37869321701871772</v>
      </c>
      <c r="G1377" s="1">
        <f t="shared" si="1512"/>
        <v>0.3924122373095264</v>
      </c>
      <c r="H1377" s="1">
        <f t="shared" si="1512"/>
        <v>0.40527990891189669</v>
      </c>
      <c r="I1377" s="1">
        <f t="shared" si="1512"/>
        <v>0.44732799473577228</v>
      </c>
      <c r="J1377" s="1">
        <f t="shared" si="1512"/>
        <v>0.47107606600999713</v>
      </c>
      <c r="K1377" s="1">
        <f t="shared" si="1512"/>
        <v>0.47620674654178791</v>
      </c>
      <c r="L1377" s="1">
        <f t="shared" ref="L1377:O1377" si="1513">IFERROR(L1353/L1318,"-")</f>
        <v>0.49668995110740188</v>
      </c>
      <c r="M1377" s="1">
        <f t="shared" si="1513"/>
        <v>0.53111716106543305</v>
      </c>
      <c r="N1377" s="1">
        <f t="shared" si="1513"/>
        <v>0.53854660874222859</v>
      </c>
      <c r="O1377" s="1">
        <f t="shared" si="1513"/>
        <v>0.54235716283703561</v>
      </c>
      <c r="P1377" s="1">
        <f t="shared" si="1511"/>
        <v>0.54235716283703528</v>
      </c>
      <c r="Q1377" s="1">
        <f t="shared" si="1511"/>
        <v>0.54235716283703461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0.27518070496490643</v>
      </c>
      <c r="G1378" s="1">
        <f t="shared" si="1514"/>
        <v>0.27722280234969932</v>
      </c>
      <c r="H1378" s="1">
        <f t="shared" si="1514"/>
        <v>0.28353259044464102</v>
      </c>
      <c r="I1378" s="1">
        <f t="shared" si="1514"/>
        <v>0.32409801974458036</v>
      </c>
      <c r="J1378" s="1">
        <f t="shared" si="1514"/>
        <v>0.33976087598787275</v>
      </c>
      <c r="K1378" s="1">
        <f t="shared" si="1514"/>
        <v>0.34338374841627139</v>
      </c>
      <c r="L1378" s="1">
        <f t="shared" ref="L1378:O1378" si="1515">IFERROR(L1354/L1319,"-")</f>
        <v>0.35772840902857284</v>
      </c>
      <c r="M1378" s="1">
        <f t="shared" si="1515"/>
        <v>0.3835505739884274</v>
      </c>
      <c r="N1378" s="1">
        <f t="shared" si="1515"/>
        <v>0.38912083529077685</v>
      </c>
      <c r="O1378" s="1">
        <f t="shared" si="1515"/>
        <v>0.39241606511730959</v>
      </c>
      <c r="P1378" s="1">
        <f t="shared" si="1511"/>
        <v>0.39241606511730986</v>
      </c>
      <c r="Q1378" s="1">
        <f t="shared" si="1511"/>
        <v>0.39241606511731014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0.1829704071343988</v>
      </c>
      <c r="G1379" s="1">
        <f t="shared" si="1516"/>
        <v>0.1844791647480834</v>
      </c>
      <c r="H1379" s="1">
        <f t="shared" si="1516"/>
        <v>0.18592852623766731</v>
      </c>
      <c r="I1379" s="1">
        <f t="shared" si="1516"/>
        <v>0.21588384328961266</v>
      </c>
      <c r="J1379" s="1">
        <f t="shared" si="1516"/>
        <v>0.21932968138231668</v>
      </c>
      <c r="K1379" s="1">
        <f t="shared" si="1516"/>
        <v>0.23565902283222931</v>
      </c>
      <c r="L1379" s="1">
        <f t="shared" ref="L1379:O1379" si="1517">IFERROR(L1355/L1320,"-")</f>
        <v>0.24259897310088899</v>
      </c>
      <c r="M1379" s="1">
        <f t="shared" si="1517"/>
        <v>0.25790280534104698</v>
      </c>
      <c r="N1379" s="1">
        <f t="shared" si="1517"/>
        <v>0.26150033917695942</v>
      </c>
      <c r="O1379" s="1">
        <f t="shared" si="1517"/>
        <v>0.26214281836713826</v>
      </c>
      <c r="P1379" s="1">
        <f t="shared" si="1511"/>
        <v>0.2621428183671381</v>
      </c>
      <c r="Q1379" s="1">
        <f t="shared" si="1511"/>
        <v>0.26214281836713799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0.12198710645807087</v>
      </c>
      <c r="G1380" s="1">
        <f t="shared" si="1518"/>
        <v>0.12529448834396836</v>
      </c>
      <c r="H1380" s="1">
        <f t="shared" si="1518"/>
        <v>0.12792509427706811</v>
      </c>
      <c r="I1380" s="1">
        <f t="shared" si="1518"/>
        <v>0.14418520923307446</v>
      </c>
      <c r="J1380" s="1">
        <f t="shared" si="1518"/>
        <v>0.14520582173818125</v>
      </c>
      <c r="K1380" s="1">
        <f t="shared" si="1518"/>
        <v>0.15796508404899318</v>
      </c>
      <c r="L1380" s="1">
        <f t="shared" ref="L1380:O1380" si="1519">IFERROR(L1356/L1321,"-")</f>
        <v>0.16585435926924552</v>
      </c>
      <c r="M1380" s="1">
        <f t="shared" si="1519"/>
        <v>0.17280168861687339</v>
      </c>
      <c r="N1380" s="1">
        <f t="shared" si="1519"/>
        <v>0.1754761458785031</v>
      </c>
      <c r="O1380" s="1">
        <f t="shared" si="1519"/>
        <v>0.17547614587850291</v>
      </c>
      <c r="P1380" s="1">
        <f t="shared" si="1511"/>
        <v>0.17547614587850305</v>
      </c>
      <c r="Q1380" s="1">
        <f t="shared" si="1511"/>
        <v>0.17547614587850319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0.16251369968883875</v>
      </c>
      <c r="H1385" s="1">
        <f t="shared" si="1529"/>
        <v>0.16253735451972309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0.11649393435744131</v>
      </c>
      <c r="H1386" s="1">
        <f t="shared" si="1532"/>
        <v>0.11825664497609877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7.8235828164578872E-2</v>
      </c>
      <c r="H1387" s="1">
        <f t="shared" si="1534"/>
        <v>7.9332132164221469E-2</v>
      </c>
      <c r="I1387" s="1" t="str">
        <f t="shared" si="1534"/>
        <v>-</v>
      </c>
      <c r="J1387" s="1" t="str">
        <f t="shared" si="1534"/>
        <v>-</v>
      </c>
      <c r="K1387" s="1" t="str">
        <f t="shared" si="1534"/>
        <v>-</v>
      </c>
      <c r="L1387" s="1" t="str">
        <f t="shared" ref="L1387:O1387" si="1535">IFERROR(L1363/L1334,"-")</f>
        <v>-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5.2751439830497737E-2</v>
      </c>
      <c r="H1388" s="1">
        <f t="shared" si="1536"/>
        <v>5.3749787179279807E-2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538">IFERROR(G1365/G1336,"-")</f>
        <v>11.189596541502647</v>
      </c>
      <c r="H1389" s="1">
        <f t="shared" si="1538"/>
        <v>7.0209702814264183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0.12391916748597503</v>
      </c>
      <c r="G1390" s="1">
        <f t="shared" si="1540"/>
        <v>0.12850928656851285</v>
      </c>
      <c r="H1390" s="1">
        <f t="shared" si="1540"/>
        <v>0.13206996086063411</v>
      </c>
      <c r="I1390" s="1">
        <f t="shared" si="1540"/>
        <v>0.12391916748597499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8.7465847585616485E-2</v>
      </c>
      <c r="G1391" s="1">
        <f t="shared" si="1542"/>
        <v>8.7808769062090383E-2</v>
      </c>
      <c r="H1391" s="1">
        <f t="shared" si="1542"/>
        <v>9.0998000747823438E-2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5.7949527986548656E-2</v>
      </c>
      <c r="G1392" s="1">
        <f t="shared" si="1544"/>
        <v>5.8200112837641711E-2</v>
      </c>
      <c r="H1392" s="1">
        <f t="shared" si="1544"/>
        <v>6.0308107737018099E-2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3.8646481387947483E-2</v>
      </c>
      <c r="G1393" s="1">
        <f t="shared" si="1546"/>
        <v>3.8863587629216989E-2</v>
      </c>
      <c r="H1393" s="1">
        <f t="shared" si="1546"/>
        <v>3.9165227176717332E-2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13.96868071488678</v>
      </c>
      <c r="G1394" s="1">
        <f t="shared" ref="G1394:K1394" si="1548">IFERROR(G1370/G1346,"-")</f>
        <v>11.186996076539057</v>
      </c>
      <c r="H1394" s="1">
        <f t="shared" si="1548"/>
        <v>7.0144691190174813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0.12023751974847223</v>
      </c>
      <c r="H1395" s="1">
        <f t="shared" si="1551"/>
        <v>0.12478463559631288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8.4998076233608805E-2</v>
      </c>
      <c r="H1396" s="1">
        <f t="shared" si="1553"/>
        <v>8.8818557231551395E-2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5.6422133461237138E-2</v>
      </c>
      <c r="H1397" s="1">
        <f t="shared" si="1555"/>
        <v>5.9319069725592595E-2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 t="str">
        <f t="shared" si="1557"/>
        <v>-</v>
      </c>
      <c r="H1398" s="1">
        <f t="shared" si="1557"/>
        <v>3.9259317180484053E-2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0.81328530496811335</v>
      </c>
      <c r="G1399" s="3">
        <f t="shared" ref="G1399" si="1559">G1400+G1406+G1411+G1425</f>
        <v>0.84672997379534976</v>
      </c>
      <c r="H1399" s="3">
        <f t="shared" ref="H1399" si="1560">H1400+H1406+H1411+H1425</f>
        <v>1.041021477618415</v>
      </c>
      <c r="I1399" s="3">
        <f t="shared" ref="I1399" si="1561">I1400+I1406+I1411+I1425</f>
        <v>0.38738228925719947</v>
      </c>
      <c r="J1399" s="3">
        <f t="shared" ref="J1399" si="1562">J1400+J1406+J1411+J1425</f>
        <v>0.37057792042138898</v>
      </c>
      <c r="K1399" s="3">
        <f t="shared" ref="K1399" si="1563">K1400+K1406+K1411+K1425</f>
        <v>0.35419096551874935</v>
      </c>
      <c r="L1399" s="3">
        <f t="shared" ref="L1399:O1399" si="1564">L1400+L1406+L1411+L1425</f>
        <v>0.34381147688594094</v>
      </c>
      <c r="M1399" s="3">
        <f t="shared" si="1564"/>
        <v>0.32441267360342685</v>
      </c>
      <c r="N1399" s="3">
        <f t="shared" si="1564"/>
        <v>0.32676198520309074</v>
      </c>
      <c r="O1399" s="3">
        <f t="shared" si="1564"/>
        <v>0.33440256143971492</v>
      </c>
      <c r="P1399" s="3">
        <f>P1400+P1406+P1411+P1425</f>
        <v>0.3436791784575311</v>
      </c>
      <c r="Q1399" s="3">
        <f>Q1400+Q1406+Q1411+Q1425</f>
        <v>0.3526092213535908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1.0616316831593771E-3</v>
      </c>
      <c r="G1400" s="1">
        <f t="shared" ref="G1400" si="1565">SUM(G1401:G1405)</f>
        <v>1.9766708205517978E-3</v>
      </c>
      <c r="H1400" s="1">
        <f t="shared" ref="H1400" si="1566">SUM(H1401:H1405)</f>
        <v>2.3993330180273145E-3</v>
      </c>
      <c r="I1400" s="1">
        <f t="shared" ref="I1400" si="1567">SUM(I1401:I1405)</f>
        <v>0.37497646475709345</v>
      </c>
      <c r="J1400" s="1">
        <f t="shared" ref="J1400" si="1568">SUM(J1401:J1405)</f>
        <v>0.37057792042138898</v>
      </c>
      <c r="K1400" s="1">
        <f t="shared" ref="K1400" si="1569">SUM(K1401:K1405)</f>
        <v>0.35419090009778736</v>
      </c>
      <c r="L1400" s="1">
        <f t="shared" ref="L1400:O1400" si="1570">SUM(L1401:L1405)</f>
        <v>0.34195887683040099</v>
      </c>
      <c r="M1400" s="1">
        <f t="shared" si="1570"/>
        <v>0.32255735466535268</v>
      </c>
      <c r="N1400" s="1">
        <f t="shared" si="1570"/>
        <v>0.32676198520309074</v>
      </c>
      <c r="O1400" s="1">
        <f t="shared" si="1570"/>
        <v>0.33440256143971492</v>
      </c>
      <c r="P1400" s="1">
        <f>SUM(P1401:P1405)</f>
        <v>0.3436791784575311</v>
      </c>
      <c r="Q1400" s="1">
        <f>SUM(Q1401:Q1405)</f>
        <v>0.3526092213535908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3.5697086294411923E-4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1.1643345638365111E-3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1.4457984258604976E-3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0.14114801529388141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0.13769173342124519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0.13764664589815631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0.13134628430375123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0.12227348140063096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0.12517710564675172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0.12767783820543177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0.1312014109063277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0.13458659699298745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5.2436237147882915E-4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5.8673651182599069E-4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6.7855547991640139E-4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0.17698210233756975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0.17657674804276347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0.16444923373566467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0.15957743315705522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0.15236418409223662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0.15272921200763517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0.15653045802848209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0.16086209793211534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0.16502871955422316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1.8029844873642883E-4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2.1370020980293017E-4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2.5519272091260501E-4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5.6842952947345045E-2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5.6299512832876625E-2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5.2050249294449208E-2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5.0980805453355968E-2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4.7839444808257359E-2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4.8777079502226671E-2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5.0116850853717462E-2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5.1503686011439925E-2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5.2837743324648176E-2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1.1899535086366111E-5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1.978639133781044E-5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3.3941782972816672E-6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9.9261245037473856E-6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4.4771169517146477E-5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5.4353916238540279E-5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8.0244364227700327E-5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7.8588046477224413E-5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7.7414352083562867E-5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1.1198360764813575E-4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1.5616148173199805E-4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0.81208634411813307</v>
      </c>
      <c r="G1411" s="1">
        <f t="shared" ref="G1411:K1411" si="1579">SUM(G1416:G1424)</f>
        <v>0.8444241006601626</v>
      </c>
      <c r="H1411" s="1">
        <f t="shared" si="1579"/>
        <v>1.0283412614639096</v>
      </c>
      <c r="I1411" s="1">
        <f t="shared" si="1579"/>
        <v>4.3572363193899941E-3</v>
      </c>
      <c r="J1411" s="1">
        <f t="shared" si="1579"/>
        <v>0</v>
      </c>
      <c r="K1411" s="1">
        <f t="shared" si="1579"/>
        <v>0</v>
      </c>
      <c r="L1411" s="1">
        <f t="shared" ref="L1411:O1411" si="1580">SUM(L1416:L1424)</f>
        <v>7.4707288119240964E-5</v>
      </c>
      <c r="M1411" s="1">
        <f t="shared" si="1580"/>
        <v>7.5206842611410534E-5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0.7919413523979888</v>
      </c>
      <c r="G1412" s="1">
        <f t="shared" ref="G1412:K1412" si="1581">IF(G1411-G1413&lt;0,0,G1411-G1413)</f>
        <v>0.82225566566143193</v>
      </c>
      <c r="H1412" s="1">
        <f t="shared" si="1581"/>
        <v>0.98219106650701848</v>
      </c>
      <c r="I1412" s="1">
        <f t="shared" si="1581"/>
        <v>4.1482730343849143E-3</v>
      </c>
      <c r="J1412" s="1">
        <f t="shared" si="1581"/>
        <v>0</v>
      </c>
      <c r="K1412" s="1">
        <f t="shared" si="1581"/>
        <v>0</v>
      </c>
      <c r="L1412" s="1">
        <f t="shared" ref="L1412:O1412" si="1582">IF(L1411-L1413&lt;0,0,L1411-L1413)</f>
        <v>6.0719359029312335E-5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2.0144991720144261E-2</v>
      </c>
      <c r="G1413" s="1">
        <f t="shared" ref="G1413" si="1583">SUM(G1414:G1415)</f>
        <v>2.2168434998730658E-2</v>
      </c>
      <c r="H1413" s="1">
        <f t="shared" ref="H1413" si="1584">SUM(H1414:H1415)</f>
        <v>4.6150194956891148E-2</v>
      </c>
      <c r="I1413" s="1">
        <f t="shared" ref="I1413" si="1585">SUM(I1414:I1415)</f>
        <v>2.0896328500507948E-4</v>
      </c>
      <c r="J1413" s="1">
        <f t="shared" ref="J1413" si="1586">SUM(J1414:J1415)</f>
        <v>0</v>
      </c>
      <c r="K1413" s="1">
        <f t="shared" ref="K1413" si="1587">SUM(K1414:K1415)</f>
        <v>0</v>
      </c>
      <c r="L1413" s="1">
        <f t="shared" ref="L1413:O1413" si="1588">SUM(L1414:L1415)</f>
        <v>1.398792908992863E-5</v>
      </c>
      <c r="M1413" s="1">
        <f t="shared" si="1588"/>
        <v>1.30564291601234E-4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2.0144991720144261E-2</v>
      </c>
      <c r="G1414" s="1">
        <f>[1]Transport!C$26/SUM([1]Transport!C$22,[1]Transport!C$26)*G1411*(G$34+G$582)/(G$34+G$582+G$38)</f>
        <v>2.2168434998730658E-2</v>
      </c>
      <c r="H1414" s="1">
        <f>[1]Transport!D$26/SUM([1]Transport!D$22,[1]Transport!D$26)*H1411*(H$34+H$582)/(H$34+H$582+H$38)</f>
        <v>4.6150194956891148E-2</v>
      </c>
      <c r="I1414" s="1">
        <f>[1]Transport!E$26/SUM([1]Transport!E$22,[1]Transport!E$26)*I1411*(I$34+I$582)/(I$34+I$582+I$38)</f>
        <v>2.0896328500507948E-4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0</v>
      </c>
      <c r="L1414" s="1">
        <f>[1]Transport!H$26/SUM([1]Transport!H$22,[1]Transport!H$26)*L1411*(L$34+L$582)/(L$34+L$582+L$38)</f>
        <v>1.39675126358846E-5</v>
      </c>
      <c r="M1414" s="1">
        <f>[1]Transport!I$26/SUM([1]Transport!I$22,[1]Transport!I$26)*M1411*(M$34+M$582)/(M$34+M$582+M$38)</f>
        <v>4.220740022159657E-5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2.0416454044030068E-8</v>
      </c>
      <c r="M1415" s="1">
        <f>(M$38+M$718)/([1]Transport!I$22+[1]Transport!I$26)*M1411</f>
        <v>8.8356891379637426E-5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8.9687519546524316E-4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1.0216474476686186E-3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0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7.3888906868986001E-5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7.4386417212379312E-5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7.3878531709627621E-5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1.4544771870759888E-4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4.5862424597850134E-5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8.2464143223561986E-5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7.96857314939075E-6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1.2178199603925318E-5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6.0276612871798963E-3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6.0131525827112611E-3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5.9693008519592404E-3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0.11344714911139116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0.30893711960841652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0.36796633328554723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4.3572363193899941E-3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8.1838125025496341E-7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8.2042539903121923E-7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0.51953869354174975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0.39953093807448115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0.4938899567112186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0.16062920931570371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0.12880310673460935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0.15912632899859319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1.244363086210854E-2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1.1519893502215638E-4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1.2760410738755715E-4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1.3732916682090035E-4</v>
      </c>
      <c r="G1425" s="1">
        <f t="shared" ref="G1425" si="1589">SUM(G1430:G1434)</f>
        <v>3.2920231463537148E-4</v>
      </c>
      <c r="H1425" s="1">
        <f t="shared" ref="H1425" si="1590">SUM(H1430:H1434)</f>
        <v>1.0280883136477913E-2</v>
      </c>
      <c r="I1425" s="1">
        <f t="shared" ref="I1425" si="1591">SUM(I1430:I1434)</f>
        <v>8.0485881807160365E-3</v>
      </c>
      <c r="J1425" s="1">
        <f t="shared" ref="J1425" si="1592">SUM(J1430:J1434)</f>
        <v>0</v>
      </c>
      <c r="K1425" s="1">
        <f t="shared" ref="K1425" si="1593">SUM(K1430:K1434)</f>
        <v>6.5420961991919804E-8</v>
      </c>
      <c r="L1425" s="1">
        <f t="shared" ref="L1425:O1425" si="1594">SUM(L1430:L1434)</f>
        <v>1.7778927674206937E-3</v>
      </c>
      <c r="M1425" s="1">
        <f t="shared" si="1594"/>
        <v>1.7801120954627685E-3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1.2688312653162266E-4</v>
      </c>
      <c r="G1426" s="1">
        <f t="shared" ref="G1426:K1426" si="1595">IF(G1425-G1427&lt;0,0,G1425-G1427)</f>
        <v>2.8744577509829815E-4</v>
      </c>
      <c r="H1426" s="1">
        <f t="shared" si="1595"/>
        <v>1.0201001253583716E-2</v>
      </c>
      <c r="I1426" s="1">
        <f t="shared" si="1595"/>
        <v>8.0062967889208483E-3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1.0446040289277692E-5</v>
      </c>
      <c r="G1427" s="1">
        <f t="shared" ref="G1427" si="1597">SUM(G1428:G1429)</f>
        <v>4.1756539537073355E-5</v>
      </c>
      <c r="H1427" s="1">
        <f t="shared" ref="H1427" si="1598">SUM(H1428:H1429)</f>
        <v>7.988188289419798E-5</v>
      </c>
      <c r="I1427" s="1">
        <f t="shared" ref="I1427" si="1599">SUM(I1428:I1429)</f>
        <v>4.2291391795188129E-5</v>
      </c>
      <c r="J1427" s="1">
        <f t="shared" ref="J1427" si="1600">SUM(J1428:J1429)</f>
        <v>0</v>
      </c>
      <c r="K1427" s="1">
        <f t="shared" ref="K1427" si="1601">SUM(K1428:K1429)</f>
        <v>1.0766598870752794E-4</v>
      </c>
      <c r="L1427" s="1">
        <f t="shared" ref="L1427:O1427" si="1602">SUM(L1428:L1429)</f>
        <v>1.9705966983896339</v>
      </c>
      <c r="M1427" s="1">
        <f t="shared" si="1602"/>
        <v>3.8790433378873077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1.0446040289277692E-5</v>
      </c>
      <c r="G1428" s="1">
        <f>IF(SUM([1]Transport!C$24,[1]Transport!C$27)=0,0,[1]Transport!C$27/SUM([1]Transport!C$24,[1]Transport!C$27)*G1425*(G$47+G$614)/(G$47+G$614+G$49))</f>
        <v>4.1756539537073355E-5</v>
      </c>
      <c r="H1428" s="1">
        <f>IF(SUM([1]Transport!D$24,[1]Transport!D$27)=0,0,[1]Transport!D$27/SUM([1]Transport!D$24,[1]Transport!D$27)*H1425*(H$47+H$614)/(H$47+H$614+H$49))</f>
        <v>7.988188289419798E-5</v>
      </c>
      <c r="I1428" s="1">
        <f>IF(SUM([1]Transport!E$24,[1]Transport!E$27)=0,0,[1]Transport!E$27/SUM([1]Transport!E$24,[1]Transport!E$27)*I1425*(I$47+I$614)/(I$47+I$614+I$49))</f>
        <v>4.2291391795188129E-5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3.6779519599115137E-8</v>
      </c>
      <c r="L1428" s="1">
        <f>IF(SUM([1]Transport!H$24,[1]Transport!H$27)=0,0,[1]Transport!H$27/SUM([1]Transport!H$24,[1]Transport!H$27)*L1425*(L$47+L$614)/(L$47+L$614+L$49))</f>
        <v>3.0141061527035618E-5</v>
      </c>
      <c r="M1428" s="1">
        <f>IF(SUM([1]Transport!I$24,[1]Transport!I$27)=0,0,[1]Transport!I$27/SUM([1]Transport!I$24,[1]Transport!I$27)*M1425*(M$47+M$614)/(M$47+M$614+M$49))</f>
        <v>7.4809262963527513E-4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1.0762920918792883E-4</v>
      </c>
      <c r="L1429" s="1">
        <f>IF(([1]Transport!H$24+[1]Transport!H$27)=0,0,(L$49+L$716)/([1]Transport!H$24+[1]Transport!H$27)*L1425)</f>
        <v>1.9705665573281068</v>
      </c>
      <c r="M1429" s="1">
        <f>IF(([1]Transport!I$24+[1]Transport!I$27)=0,0,(M$49+M$716)/([1]Transport!I$24+[1]Transport!I$27)*M1425)</f>
        <v>3.8782952452576724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1.3732916682090035E-4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1.3725116310763752E-4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1.3641954295652112E-4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1.234796401196235E-4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9.8176157182021991E-3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8.0485881807160365E-3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6.5420961991919804E-8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1.7749133282809356E-3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1.775706867735679E-3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4.0486869104612684E-5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1.9356081601105941E-4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2.9794391397581263E-6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4.405227727089412E-6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2.4460051903035739E-5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1.2068598500408496E-4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3.5245904004620641E-6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1.2601074304049767E-5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0.13094511776012593</v>
      </c>
      <c r="G1435" s="3">
        <f t="shared" ref="G1435" si="1603">SUM(G1436:G1458)</f>
        <v>0.13162733086257059</v>
      </c>
      <c r="H1435" s="3">
        <f t="shared" ref="H1435" si="1604">SUM(H1436:H1458)</f>
        <v>0.13266670473522227</v>
      </c>
      <c r="I1435" s="3">
        <f t="shared" ref="I1435" si="1605">SUM(I1436:I1458)</f>
        <v>0.13440366740075593</v>
      </c>
      <c r="J1435" s="3">
        <f t="shared" ref="J1435" si="1606">SUM(J1436:J1458)</f>
        <v>0.13463704787511582</v>
      </c>
      <c r="K1435" s="3">
        <f t="shared" ref="K1435" si="1607">SUM(K1436:K1458)</f>
        <v>0.13472706765135048</v>
      </c>
      <c r="L1435" s="3">
        <f t="shared" ref="L1435:O1435" si="1608">SUM(L1436:L1458)</f>
        <v>0.13505743447644855</v>
      </c>
      <c r="M1435" s="3">
        <f t="shared" si="1608"/>
        <v>0.13539139936860539</v>
      </c>
      <c r="N1435" s="3">
        <f t="shared" si="1608"/>
        <v>0.13968826983831248</v>
      </c>
      <c r="O1435" s="3">
        <f t="shared" si="1608"/>
        <v>0.14382341339942936</v>
      </c>
      <c r="P1435" s="3">
        <f>SUM(P1436:P1458)</f>
        <v>0.14780386833561457</v>
      </c>
      <c r="Q1435" s="3">
        <f>SUM(Q1436:Q1458)</f>
        <v>0.1516323632260563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1.3518244447025649E-4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4.4863031480962243E-4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5.6498260980110372E-4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6.3141047654552099E-2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6.4834479222887001E-2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6.4872055824194003E-2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6.4728715674095397E-2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6.4885181474614834E-2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6.7255660672247308E-2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6.9246990086263949E-2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7.1158024979371903E-2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7.2994004901008172E-2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1.4429440704061459E-4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1.6377232419852934E-4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1.9061529205482931E-4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5.7402556385056216E-2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5.7502360286577604E-2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5.7541046575283278E-2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5.7681304840761241E-2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5.7823059762494092E-2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5.9658849953073211E-2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6.1425066410547104E-2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6.3124871497035995E-2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6.4759920758816411E-2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3.2989280571004918E-5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3.9283297861635127E-5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4.7372570945046022E-5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1.2275278753894983E-2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1.2298699234325456E-2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1.230687902814478E-2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1.2337202164304244E-2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1.2367679871638577E-2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1.2759968885484004E-2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1.3137772530479007E-2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1.3501321407335018E-2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1.3851034951282697E-2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1.5045092818910326E-6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2.5610628328754257E-6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4.8951867559311292E-7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1.5091313257789632E-6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7.0762202166604076E-6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9.0046993163665052E-6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1.3874958965896334E-5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1.3790327507943998E-5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1.3584372139305066E-5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1.9650451871665316E-5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2.7402614949007253E-5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1.4575450617420693E-4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1.6716373713108421E-4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0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1.5870645739829449E-5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1.5977506305866739E-5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8.6064008234055014E-6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1.7353004998146484E-5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0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0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3.5880847700483618E-6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6.5897404068889687E-6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4.2035370702500587E-7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6.5288453298131407E-7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5.99767342767107E-2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4.798331392199507E-2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2.9989422673770836E-2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1.4058276271540869E-2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3.9137188543076018E-2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4.7131368933358911E-2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5.5969200938382519E-4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1.39707107502947E-7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1.4005606724847801E-7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4.5441892184153079E-2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3.5082867003383512E-2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4.3339212435624892E-2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9.3083868606975446E-3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7.4932893084978507E-3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9.2514938926782902E-3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4.8090254851096691E-4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4.4864260448932919E-6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5.0045868329780816E-6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1.3664594864308916E-3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1.0948247491362757E-3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6.8436495585159657E-4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1.4846885667417469E-5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1.2438911398878279E-3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1.0246030791932206E-3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1.0003511743987E-8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2.8486316925889786E-4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2.8499253238818169E-4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3.4413059866140136E-6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1.7093085375090143E-5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3.3357586505791856E-7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4.9320613072172808E-7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1.3800883129418694E-6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7.0703271138970124E-6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1.328388436418124E-7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4.9180202503234283E-7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0.37869321701871833</v>
      </c>
      <c r="G1461" s="1">
        <f t="shared" si="1617"/>
        <v>0.38531048441212162</v>
      </c>
      <c r="H1461" s="1">
        <f t="shared" si="1617"/>
        <v>0.39077550486669144</v>
      </c>
      <c r="I1461" s="1">
        <f t="shared" si="1617"/>
        <v>0.447339252507996</v>
      </c>
      <c r="J1461" s="1">
        <f t="shared" si="1617"/>
        <v>0.47086689674053694</v>
      </c>
      <c r="K1461" s="1">
        <f t="shared" si="1617"/>
        <v>0.47129412708096308</v>
      </c>
      <c r="L1461" s="1">
        <f t="shared" ref="L1461:O1461" si="1618">IFERROR(L1437/L1402,"-")</f>
        <v>0.49280964449975506</v>
      </c>
      <c r="M1461" s="1">
        <f t="shared" si="1618"/>
        <v>0.53065620387480039</v>
      </c>
      <c r="N1461" s="1">
        <f t="shared" si="1618"/>
        <v>0.5372840370829628</v>
      </c>
      <c r="O1461" s="1">
        <f t="shared" si="1618"/>
        <v>0.54235716283703483</v>
      </c>
      <c r="P1461" s="1">
        <f t="shared" si="1616"/>
        <v>0.54235716283703495</v>
      </c>
      <c r="Q1461" s="1">
        <f t="shared" si="1616"/>
        <v>0.54235716283703561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0.27518070496490687</v>
      </c>
      <c r="G1462" s="1">
        <f t="shared" si="1619"/>
        <v>0.27912413987813928</v>
      </c>
      <c r="H1462" s="1">
        <f t="shared" si="1619"/>
        <v>0.28091334857145839</v>
      </c>
      <c r="I1462" s="1">
        <f t="shared" si="1619"/>
        <v>0.32434102447019469</v>
      </c>
      <c r="J1462" s="1">
        <f t="shared" si="1619"/>
        <v>0.32565080580514288</v>
      </c>
      <c r="K1462" s="1">
        <f t="shared" si="1619"/>
        <v>0.34990157915709491</v>
      </c>
      <c r="L1462" s="1">
        <f t="shared" ref="L1462:O1462" si="1620">IFERROR(L1438/L1403,"-")</f>
        <v>0.36146279395277414</v>
      </c>
      <c r="M1462" s="1">
        <f t="shared" si="1620"/>
        <v>0.3795055912056719</v>
      </c>
      <c r="N1462" s="1">
        <f t="shared" si="1620"/>
        <v>0.39061846236783287</v>
      </c>
      <c r="O1462" s="1">
        <f t="shared" si="1620"/>
        <v>0.39241606511730948</v>
      </c>
      <c r="P1462" s="1">
        <f t="shared" si="1616"/>
        <v>0.39241606511730953</v>
      </c>
      <c r="Q1462" s="1">
        <f t="shared" si="1616"/>
        <v>0.39241606511731053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0.18297040713439883</v>
      </c>
      <c r="G1463" s="1">
        <f t="shared" si="1621"/>
        <v>0.18382432987717398</v>
      </c>
      <c r="H1463" s="1">
        <f t="shared" si="1621"/>
        <v>0.18563449135866827</v>
      </c>
      <c r="I1463" s="1">
        <f t="shared" si="1621"/>
        <v>0.21595075761222082</v>
      </c>
      <c r="J1463" s="1">
        <f t="shared" si="1621"/>
        <v>0.21845125500168655</v>
      </c>
      <c r="K1463" s="1">
        <f t="shared" si="1621"/>
        <v>0.23644226867242346</v>
      </c>
      <c r="L1463" s="1">
        <f t="shared" ref="L1463:O1463" si="1622">IFERROR(L1439/L1404,"-")</f>
        <v>0.24199700366821314</v>
      </c>
      <c r="M1463" s="1">
        <f t="shared" si="1622"/>
        <v>0.25852473667302772</v>
      </c>
      <c r="N1463" s="1">
        <f t="shared" si="1622"/>
        <v>0.26159764003298952</v>
      </c>
      <c r="O1463" s="1">
        <f t="shared" si="1622"/>
        <v>0.2621428183671381</v>
      </c>
      <c r="P1463" s="1">
        <f t="shared" si="1616"/>
        <v>0.26214281836713832</v>
      </c>
      <c r="Q1463" s="1">
        <f t="shared" si="1616"/>
        <v>0.26214281836713782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0.12643429100140421</v>
      </c>
      <c r="H1464" s="1">
        <f t="shared" si="1623"/>
        <v>0.12943556958672953</v>
      </c>
      <c r="I1464" s="1">
        <f t="shared" si="1623"/>
        <v>0.14422302917473695</v>
      </c>
      <c r="J1464" s="1">
        <f t="shared" si="1623"/>
        <v>0.1520363083506785</v>
      </c>
      <c r="K1464" s="1">
        <f t="shared" si="1623"/>
        <v>0.1580530572012499</v>
      </c>
      <c r="L1464" s="1">
        <f t="shared" ref="L1464:O1464" si="1624">IFERROR(L1440/L1405,"-")</f>
        <v>0.16566790287654781</v>
      </c>
      <c r="M1464" s="1">
        <f t="shared" si="1624"/>
        <v>0.17290882792123491</v>
      </c>
      <c r="N1464" s="1">
        <f t="shared" si="1624"/>
        <v>0.17547614587850291</v>
      </c>
      <c r="O1464" s="1">
        <f t="shared" si="1624"/>
        <v>0.17547614587850294</v>
      </c>
      <c r="P1464" s="1">
        <f t="shared" si="1616"/>
        <v>0.17547614587850302</v>
      </c>
      <c r="Q1464" s="1">
        <f t="shared" si="1616"/>
        <v>0.17547614587850288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0.16251369968883858</v>
      </c>
      <c r="H1469" s="1">
        <f t="shared" si="1634"/>
        <v>0.16362174399059959</v>
      </c>
      <c r="I1469" s="1" t="str">
        <f t="shared" si="1634"/>
        <v>-</v>
      </c>
      <c r="J1469" s="1" t="str">
        <f t="shared" si="1634"/>
        <v>-</v>
      </c>
      <c r="K1469" s="1" t="str">
        <f t="shared" si="1634"/>
        <v>-</v>
      </c>
      <c r="L1469" s="1">
        <f t="shared" ref="L1469:O1469" si="1635">IFERROR(L1445/L1416,"-")</f>
        <v>0.21479064195617387</v>
      </c>
      <c r="M1469" s="1">
        <f t="shared" si="1635"/>
        <v>0.21479064195617392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0.11649393435744124</v>
      </c>
      <c r="H1470" s="1">
        <f t="shared" si="1637"/>
        <v>0.11930750892719144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 t="str">
        <f t="shared" ref="L1470:O1470" si="1638">IFERROR(L1446/L1417,"-")</f>
        <v>-</v>
      </c>
      <c r="M1470" s="1" t="str">
        <f t="shared" si="1638"/>
        <v>-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7.8235828164578941E-2</v>
      </c>
      <c r="H1471" s="1">
        <f t="shared" si="1639"/>
        <v>7.9910372548515379E-2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5.2751439830497723E-2</v>
      </c>
      <c r="H1472" s="1">
        <f t="shared" si="1641"/>
        <v>5.361092396374207E-2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9.9502495941956681</v>
      </c>
      <c r="G1473" s="1">
        <f t="shared" ref="G1473:K1473" si="1643">IFERROR(G1449/G1420,"-")</f>
        <v>7.9797266512003171</v>
      </c>
      <c r="H1473" s="1">
        <f t="shared" si="1643"/>
        <v>5.0239422367072892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0.12391916748597508</v>
      </c>
      <c r="G1474" s="1">
        <f t="shared" si="1645"/>
        <v>0.12668334770740119</v>
      </c>
      <c r="H1474" s="1">
        <f t="shared" si="1645"/>
        <v>0.12808609013907879</v>
      </c>
      <c r="I1474" s="1">
        <f t="shared" si="1645"/>
        <v>0.12845114847068501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0.17071152040619431</v>
      </c>
      <c r="M1474" s="1">
        <f t="shared" si="1646"/>
        <v>0.17071152040619422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8.7465847585616652E-2</v>
      </c>
      <c r="G1475" s="1">
        <f t="shared" si="1647"/>
        <v>8.7810138490059336E-2</v>
      </c>
      <c r="H1475" s="1">
        <f t="shared" si="1647"/>
        <v>8.7750746591847936E-2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5.7949527986548593E-2</v>
      </c>
      <c r="G1476" s="1">
        <f t="shared" si="1649"/>
        <v>5.8176308774424978E-2</v>
      </c>
      <c r="H1476" s="1">
        <f t="shared" si="1649"/>
        <v>5.8139303224673027E-2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3.8646481387947511E-2</v>
      </c>
      <c r="G1477" s="1">
        <f t="shared" si="1651"/>
        <v>3.8945030559791295E-2</v>
      </c>
      <c r="H1477" s="1">
        <f t="shared" si="1651"/>
        <v>3.9219637482187236E-2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9.9502495941956592</v>
      </c>
      <c r="G1478" s="1">
        <f t="shared" ref="G1478:K1478" si="1653">IFERROR(G1454/G1430,"-")</f>
        <v>7.9767976048237417</v>
      </c>
      <c r="H1478" s="1">
        <f t="shared" si="1653"/>
        <v>5.016619620765872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0.12023751974847219</v>
      </c>
      <c r="H1479" s="1">
        <f t="shared" si="1656"/>
        <v>0.12669992140572489</v>
      </c>
      <c r="I1479" s="1">
        <f t="shared" si="1656"/>
        <v>0.12730221203864198</v>
      </c>
      <c r="J1479" s="1" t="str">
        <f t="shared" si="1656"/>
        <v>-</v>
      </c>
      <c r="K1479" s="1">
        <f t="shared" si="1656"/>
        <v>0.15290988452940421</v>
      </c>
      <c r="L1479" s="1">
        <f t="shared" ref="L1479:O1479" si="1657">IFERROR(L1455/L1431,"-")</f>
        <v>0.16049412933013332</v>
      </c>
      <c r="M1479" s="1">
        <f t="shared" si="1657"/>
        <v>0.16049525829203695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8.4998076233608902E-2</v>
      </c>
      <c r="H1480" s="1">
        <f t="shared" si="1658"/>
        <v>8.8308603607630487E-2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0.11195928139851133</v>
      </c>
      <c r="M1480" s="1">
        <f t="shared" si="1659"/>
        <v>0.11195928139851136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5.6422133461237117E-2</v>
      </c>
      <c r="H1481" s="1">
        <f t="shared" si="1660"/>
        <v>5.8584491924706064E-2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3.7689157759834335E-2</v>
      </c>
      <c r="H1482" s="1">
        <f t="shared" si="1662"/>
        <v>3.9028579085061514E-2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2.4113444861350493</v>
      </c>
      <c r="G1497" s="3">
        <f t="shared" ref="G1497:K1497" si="1687">SUM(G1498,G1503,G1508)</f>
        <v>1.6970655303838775</v>
      </c>
      <c r="H1497" s="3">
        <f t="shared" si="1687"/>
        <v>1.6747071505873821</v>
      </c>
      <c r="I1497" s="3">
        <f t="shared" si="1687"/>
        <v>1.5009253440917709</v>
      </c>
      <c r="J1497" s="3">
        <f t="shared" si="1687"/>
        <v>1.1727487276016255</v>
      </c>
      <c r="K1497" s="3">
        <f t="shared" si="1687"/>
        <v>1.0714861097798924</v>
      </c>
      <c r="L1497" s="3">
        <f t="shared" ref="L1497:O1497" si="1688">SUM(L1498,L1503,L1508)</f>
        <v>0.93884510184510561</v>
      </c>
      <c r="M1497" s="3">
        <f t="shared" si="1688"/>
        <v>0.47995169690285233</v>
      </c>
      <c r="N1497" s="3">
        <f t="shared" si="1688"/>
        <v>0.27946596239354693</v>
      </c>
      <c r="O1497" s="3">
        <f t="shared" si="1688"/>
        <v>0.15731466420693813</v>
      </c>
      <c r="P1497" s="3">
        <f>SUM(P1498,P1503,P1508)</f>
        <v>0.1545852708232614</v>
      </c>
      <c r="Q1497" s="3">
        <f>SUM(Q1498,Q1503,Q1508)</f>
        <v>0.15343455168788803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2.0183977009684381E-3</v>
      </c>
      <c r="G1498" s="1">
        <f t="shared" ref="G1498:K1498" si="1690">SUM(G1499:G1502)</f>
        <v>2.7089003465115839E-3</v>
      </c>
      <c r="H1498" s="1">
        <f t="shared" si="1690"/>
        <v>2.7363294102020173E-3</v>
      </c>
      <c r="I1498" s="1">
        <f t="shared" si="1690"/>
        <v>1.9914499938803163E-3</v>
      </c>
      <c r="J1498" s="1">
        <f t="shared" si="1690"/>
        <v>4.6086673220068776E-4</v>
      </c>
      <c r="K1498" s="1">
        <f t="shared" si="1690"/>
        <v>5.2625116612908395E-4</v>
      </c>
      <c r="L1498" s="1">
        <f t="shared" ref="L1498:O1498" si="1691">SUM(L1499:L1502)</f>
        <v>1.1126935781514673E-3</v>
      </c>
      <c r="M1498" s="1">
        <f t="shared" si="1691"/>
        <v>9.1905260728227717E-2</v>
      </c>
      <c r="N1498" s="1">
        <f t="shared" si="1691"/>
        <v>0.13127216948718021</v>
      </c>
      <c r="O1498" s="1">
        <f t="shared" si="1691"/>
        <v>0.15381279092175323</v>
      </c>
      <c r="P1498" s="1">
        <f>SUM(P1499:P1502)</f>
        <v>0.15096781178918189</v>
      </c>
      <c r="Q1498" s="1">
        <f>SUM(Q1499:Q1502)</f>
        <v>0.1479767208208578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1.5538965402003455E-3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2.0895447549772262E-3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2.0987039643840847E-3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1.40758093520128E-3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1.3108292289913299E-4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2.1282871195641743E-4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7.8889104711731949E-4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9.1500929823580671E-2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0.13079630963595756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0.15321902682109484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0.15033767444701751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0.14713943138292435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3.5559708623596718E-4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4.353297253932171E-4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4.3686678744677304E-4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3.6738916487599825E-4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7.1915303400655394E-5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7.3062365463084694E-5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1.0645292094209909E-4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1.4388444331363208E-4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1.683042749255925E-4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2.2455793778461392E-4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2.1347708284903883E-4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3.1371845531277066E-4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9.0555557290641006E-5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1.4254959644713491E-4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1.4885824062387762E-4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1.5462268017630892E-4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1.7808395686123293E-4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1.3856301463839412E-4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1.0886090154973065E-4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1.4289657886691864E-4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1.6851778297614263E-4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2.0305122612420529E-4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2.3174891133759549E-4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2.9019322197541565E-4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1.8348517241484616E-5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4.1476269694005674E-5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5.1900417747282419E-5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6.1857213626728775E-5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7.978454903966644E-5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1.0179707407118766E-4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1.0848870854231805E-4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1.1754988246650244E-4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1.3903779332092239E-4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1.6615493674957714E-4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1.8491134797774634E-4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2.3337776064527322E-4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4.1188506682989354E-5</v>
      </c>
      <c r="J1503" s="1">
        <f t="shared" si="1695"/>
        <v>1.1148142753496294E-4</v>
      </c>
      <c r="K1503" s="1">
        <f t="shared" si="1695"/>
        <v>1.9016257395082465E-4</v>
      </c>
      <c r="L1503" s="1">
        <f t="shared" ref="L1503:O1503" si="1696">SUM(L1504:L1507)</f>
        <v>3.0633821586833435E-4</v>
      </c>
      <c r="M1503" s="1">
        <f t="shared" si="1696"/>
        <v>4.7586763447941106E-4</v>
      </c>
      <c r="N1503" s="1">
        <f t="shared" si="1696"/>
        <v>6.2016498787716796E-4</v>
      </c>
      <c r="O1503" s="1">
        <f t="shared" si="1696"/>
        <v>7.1785057211271324E-4</v>
      </c>
      <c r="P1503" s="1">
        <f>SUM(P1504:P1507)</f>
        <v>6.7120508091536384E-4</v>
      </c>
      <c r="Q1503" s="1">
        <f>SUM(Q1504:Q1507)</f>
        <v>9.1677176784918965E-4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1.2625769379441889E-5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3.5431758938031405E-5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6.0445025142033585E-5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1.1441447903663093E-4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2.0228679291095649E-4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2.9003488350500239E-4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3.154844875881954E-4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2.4960685430345912E-4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3.6095419531991137E-4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1.1148538519561903E-5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2.8705746605523526E-5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4.7251953520978482E-5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7.0967827883264696E-5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1.0062346338045325E-4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1.1949311877545295E-4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1.510808566857226E-4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1.37121662589358E-4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1.9927779174812765E-4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1.0324690555069973E-5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2.9345028808334391E-5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4.9767402230930488E-5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7.1337932091227726E-5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9.8095292582021492E-5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1.1863217335673293E-4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1.4002482490294292E-4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1.5887923202225014E-4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1.9590230580591669E-4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7.0895082289155887E-6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1.7998893183073611E-5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3.2698193056882103E-5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4.9617976857210942E-5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7.4862085605979813E-5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9.2004812239979711E-5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1.1126040293585223E-4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1.2559733200029661E-4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1.6063747497523394E-4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2.409326088434081</v>
      </c>
      <c r="G1508" s="1">
        <f t="shared" ref="G1508:K1508" si="1700">SUM(G1513:G1517)</f>
        <v>1.694356630037366</v>
      </c>
      <c r="H1508" s="1">
        <f t="shared" si="1700"/>
        <v>1.67197082117718</v>
      </c>
      <c r="I1508" s="1">
        <f t="shared" si="1700"/>
        <v>1.4988927055912076</v>
      </c>
      <c r="J1508" s="1">
        <f t="shared" si="1700"/>
        <v>1.1721763794418898</v>
      </c>
      <c r="K1508" s="1">
        <f t="shared" si="1700"/>
        <v>1.0707696960398125</v>
      </c>
      <c r="L1508" s="1">
        <f t="shared" ref="L1508:O1508" si="1701">SUM(L1513:L1517)</f>
        <v>0.9374260700510858</v>
      </c>
      <c r="M1508" s="1">
        <f t="shared" si="1701"/>
        <v>0.38757056854014521</v>
      </c>
      <c r="N1508" s="1">
        <f t="shared" si="1701"/>
        <v>0.14757362791848952</v>
      </c>
      <c r="O1508" s="1">
        <f t="shared" si="1701"/>
        <v>2.7840227130721761E-3</v>
      </c>
      <c r="P1508" s="1">
        <f>SUM(P1513:P1517)</f>
        <v>2.9462539531641355E-3</v>
      </c>
      <c r="Q1508" s="1">
        <f>SUM(Q1513:Q1517)</f>
        <v>4.5410590991810341E-3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2.277438800802154</v>
      </c>
      <c r="G1509" s="1">
        <f t="shared" ref="G1509:K1509" si="1702">IF(G1508-G1510&lt;0,0,G1508-G1510)</f>
        <v>1.6016071928301241</v>
      </c>
      <c r="H1509" s="1">
        <f t="shared" si="1702"/>
        <v>1.5804467047369133</v>
      </c>
      <c r="I1509" s="1">
        <f t="shared" si="1702"/>
        <v>1.4168188876783152</v>
      </c>
      <c r="J1509" s="1">
        <f t="shared" si="1702"/>
        <v>1.0996833769996068</v>
      </c>
      <c r="K1509" s="1">
        <f t="shared" si="1702"/>
        <v>0.9888357997842121</v>
      </c>
      <c r="L1509" s="1">
        <f t="shared" ref="L1509:O1509" si="1703">IF(L1508-L1510&lt;0,0,L1508-L1510)</f>
        <v>0.54993613306443745</v>
      </c>
      <c r="M1509" s="1">
        <f t="shared" si="1703"/>
        <v>0</v>
      </c>
      <c r="N1509" s="1">
        <f t="shared" si="1703"/>
        <v>1.0046483567762443E-2</v>
      </c>
      <c r="O1509" s="1">
        <f t="shared" si="1703"/>
        <v>2.1245342108092147E-4</v>
      </c>
      <c r="P1509" s="1">
        <f>IF(P1508-P1510&lt;0,0,P1508-P1510)</f>
        <v>2.0699028361974639E-4</v>
      </c>
      <c r="Q1509" s="1">
        <f>IF(Q1508-Q1510&lt;0,0,Q1508-Q1510)</f>
        <v>3.1872477110172007E-4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0.13188728763192706</v>
      </c>
      <c r="G1510" s="1">
        <f t="shared" ref="G1510" si="1706">SUM(G1511:G1512)</f>
        <v>9.274943720724188E-2</v>
      </c>
      <c r="H1510" s="1">
        <f t="shared" ref="H1510" si="1707">SUM(H1511:H1512)</f>
        <v>9.152411644026677E-2</v>
      </c>
      <c r="I1510" s="1">
        <f t="shared" ref="I1510" si="1708">SUM(I1511:I1512)</f>
        <v>8.2073817912892325E-2</v>
      </c>
      <c r="J1510" s="1">
        <f t="shared" ref="J1510" si="1709">SUM(J1511:J1512)</f>
        <v>7.2493002442283072E-2</v>
      </c>
      <c r="K1510" s="1">
        <f t="shared" ref="K1510" si="1710">SUM(K1511:K1512)</f>
        <v>8.1933896255600477E-2</v>
      </c>
      <c r="L1510" s="1">
        <f t="shared" ref="L1510:O1510" si="1711">SUM(L1511:L1512)</f>
        <v>0.3874899369866483</v>
      </c>
      <c r="M1510" s="1">
        <f t="shared" si="1711"/>
        <v>0.38843803470093929</v>
      </c>
      <c r="N1510" s="1">
        <f t="shared" si="1711"/>
        <v>0.13752714435072708</v>
      </c>
      <c r="O1510" s="1">
        <f t="shared" si="1711"/>
        <v>2.5715692919912546E-3</v>
      </c>
      <c r="P1510" s="1">
        <f>SUM(P1511:P1512)</f>
        <v>2.7392636695443891E-3</v>
      </c>
      <c r="Q1510" s="1">
        <f>SUM(Q1511:Q1512)</f>
        <v>4.222334328079314E-3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0.13188728763192706</v>
      </c>
      <c r="G1511" s="1">
        <f>[1]Transport!C$25/SUM([1]Transport!C$21,[1]Transport!C$25)*G1508*(G$35+G$600)/(G$35+G$600+G$39)</f>
        <v>9.274943720724188E-2</v>
      </c>
      <c r="H1511" s="1">
        <f>[1]Transport!D$25/SUM([1]Transport!D$21,[1]Transport!D$25)*H1508*(H$35+H$600)/(H$35+H$600+H$39)</f>
        <v>9.152411644026677E-2</v>
      </c>
      <c r="I1511" s="1">
        <f>[1]Transport!E$25/SUM([1]Transport!E$21,[1]Transport!E$25)*I1508*(I$35+I$600)/(I$35+I$600+I$39)</f>
        <v>8.2073817912892325E-2</v>
      </c>
      <c r="J1511" s="1">
        <f>[1]Transport!F$25/SUM([1]Transport!F$21,[1]Transport!F$25)*J1508*(J$35+J$600)/(J$35+J$600+J$39)</f>
        <v>7.2493002442283072E-2</v>
      </c>
      <c r="K1511" s="1">
        <f>[1]Transport!G$25/SUM([1]Transport!G$21,[1]Transport!G$25)*K1508*(K$35+K$600)/(K$35+K$600+K$39)</f>
        <v>5.8629269602493407E-2</v>
      </c>
      <c r="L1511" s="1">
        <f>[1]Transport!H$25/SUM([1]Transport!H$21,[1]Transport!H$25)*L1508*(L$35+L$600)/(L$35+L$600+L$39)</f>
        <v>0.35962229812102248</v>
      </c>
      <c r="M1511" s="1">
        <f>[1]Transport!I$25/SUM([1]Transport!I$21,[1]Transport!I$25)*M1508*(M$35+M$600)/(M$35+M$600+M$39)</f>
        <v>0.32941109002799629</v>
      </c>
      <c r="N1511" s="1">
        <f>[1]Transport!J$25/SUM([1]Transport!J$21,[1]Transport!J$25)*N1508*(N$35+N$600)/(N$35+N$600+N$39)</f>
        <v>0.12542907317661797</v>
      </c>
      <c r="O1511" s="1">
        <f>[1]Transport!K$25/SUM([1]Transport!K$21,[1]Transport!K$25)*O1508*(O$35+O$600)/(O$35+O$600+O$39)</f>
        <v>2.3661904104772913E-3</v>
      </c>
      <c r="P1511" s="1">
        <f>[1]Transport!L$25/SUM([1]Transport!L$21,[1]Transport!L$25)*P1508*(P$35+P$600)/(P$35+P$600+P$39)</f>
        <v>2.5040831500619484E-3</v>
      </c>
      <c r="Q1511" s="1">
        <f>[1]Transport!M$25/SUM([1]Transport!M$21,[1]Transport!M$25)*Q1508*(Q$35+Q$600)/(Q$35+Q$600+Q$39)</f>
        <v>3.85905423987477E-3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2.3304626653107067E-2</v>
      </c>
      <c r="L1512" s="1">
        <f>(L$39+L$719)/([1]Transport!H$21+[1]Transport!H$25)*L1508</f>
        <v>2.78676388656258E-2</v>
      </c>
      <c r="M1512" s="1">
        <f>(M$39+M$719)/([1]Transport!I$21+[1]Transport!I$25)*M1508</f>
        <v>5.9026944672942977E-2</v>
      </c>
      <c r="N1512" s="1">
        <f>(N$39+N$719)/([1]Transport!J$21+[1]Transport!J$25)*N1508</f>
        <v>1.2098071174109113E-2</v>
      </c>
      <c r="O1512" s="1">
        <f>(O$39+O$719)/([1]Transport!K$21+[1]Transport!K$25)*O1508</f>
        <v>2.0537888151396343E-4</v>
      </c>
      <c r="P1512" s="1">
        <f>(P$39+P$719)/([1]Transport!L$21+[1]Transport!L$25)*P1508</f>
        <v>2.3518051948244071E-4</v>
      </c>
      <c r="Q1512" s="1">
        <f>(Q$39+Q$719)/([1]Transport!M$21+[1]Transport!M$25)*Q1508</f>
        <v>3.6328008820454426E-4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1.9915038718508236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0.71299328090081615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0.69190716054871493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0.45305500091564538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4.4312433049494025E-2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0.49636833832817506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0.50221124281784846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0.6222593097065886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0.84862649941172963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0.89541864142110728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0.91014388294387882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0.38682096955003165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0.14682449445983864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1.8983382485776152E-3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2.0291187863797446E-3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3.2813602555258965E-3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0.11241662151403231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0.16290080619522046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0.15462970795880515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0.10123290359701045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9.6778043449977317E-3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2.3773210165634707E-4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2.6633263984416868E-4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2.7878347210302963E-4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2.633642398891947E-4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3.3512152369926822E-4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3.2345422987715337E-4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4.9429062233322097E-4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0.15764290084562818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0.19651362903523092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0.19713025382536709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0.1966447960852282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0.18798358237850113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5.4063440234079274E-2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2.4491654197112387E-4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2.6966511925851874E-4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2.790489104715617E-4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3.1121156090534131E-4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3.4149705233879423E-4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4.4106487391648059E-4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0.10345026117410264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0.12558057557792363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0.12609245602644456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0.12570069528673478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0.12588849330666119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0.12104988228296963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2.6770937925391626E-2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2.0115039875199367E-4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2.0672030829009614E-4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2.3935137988995156E-4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2.5218388456844302E-4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3.2434334740543569E-4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1.9491118030925938</v>
      </c>
      <c r="G1518" s="3">
        <f t="shared" ref="G1518:K1518" si="1714">SUM(G1519:G1531)</f>
        <v>1.9513462603706135</v>
      </c>
      <c r="H1518" s="3">
        <f t="shared" si="1714"/>
        <v>1.9546922699093883</v>
      </c>
      <c r="I1518" s="3">
        <f t="shared" si="1714"/>
        <v>1.9602663245806533</v>
      </c>
      <c r="J1518" s="3">
        <f t="shared" si="1714"/>
        <v>1.9634998098690246</v>
      </c>
      <c r="K1518" s="3">
        <f t="shared" si="1714"/>
        <v>1.9678125059829068</v>
      </c>
      <c r="L1518" s="3">
        <f t="shared" ref="L1518:O1518" si="1715">SUM(L1519:L1531)</f>
        <v>1.9436158936875187</v>
      </c>
      <c r="M1518" s="3">
        <f t="shared" si="1715"/>
        <v>1.919439132372303</v>
      </c>
      <c r="N1518" s="3">
        <f t="shared" si="1715"/>
        <v>1.8778963230493764</v>
      </c>
      <c r="O1518" s="3">
        <f t="shared" si="1715"/>
        <v>1.8359792747074919</v>
      </c>
      <c r="P1518" s="3">
        <f>SUM(P1519:P1531)</f>
        <v>1.8017909264839009</v>
      </c>
      <c r="Q1518" s="3">
        <f>SUM(Q1519:Q1531)</f>
        <v>1.7687750195376235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1.7246584284554087E-2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2.3207425510062604E-2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2.3310807454917978E-2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1.5643906896152159E-2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1.5051313363916899E-3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2.4640295376807276E-3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9.2660081591251948E-3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1.0900469101140906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1.5582560428931092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1.8254304176554441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1.7911023816618088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1.752998953560361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2.2347585518389898E-3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2.7371501804893299E-3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2.7476011196859713E-3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2.3129518593482325E-3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4.6324253403177192E-4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4.7836393024837392E-4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7.0359581709762871E-4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9.630630790222331E-4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1.1331323053422044E-3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1.5150136397583307E-3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1.440254998254942E-3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2.1165483773663667E-3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3.7038520353610853E-4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5.8375432937458904E-4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6.101933386520467E-4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6.3505036885341782E-4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7.3594854956446441E-4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5.8176990849660845E-4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4.7076669207709107E-4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6.2418309352323164E-4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7.4152359326699262E-4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8.9920039333361021E-4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1.0287315394594207E-3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1.2881653607795338E-3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6.9083148747203969E-5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1.566006897963614E-4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1.9656742658298251E-4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2.3552487504613489E-4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3.0643030797435289E-4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3.9466499596198441E-4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4.2856217317789575E-4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4.7481356631340463E-4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5.6610732859833522E-4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6.8106526467318572E-4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7.6114206274039363E-4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9.6239334513936411E-4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5.857243334225495E-5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1.6608892130799636E-4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2.8730084646247448E-4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5.5200774637240635E-4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9.9241409441115907E-4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1.4299592178104313E-3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1.5577385152291184E-3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1.2324606309049772E-3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1.7822500769587712E-3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3.0110941095344606E-5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7.8246976408574324E-5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1.3017847535195105E-4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1.9815807137176631E-4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2.8494819319423853E-4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3.4114221869550551E-4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4.3253122956863515E-4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3.9256728232383182E-4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5.7051482352817116E-4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1.8178151301895669E-5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5.2212817929529981E-5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8.9303480409526974E-5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1.2945698350832913E-4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1.8044917770128027E-4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2.2030759988364766E-4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2.6186217935989859E-4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2.9793434182368787E-4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3.6736094327202446E-4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1.1074103789431752E-5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2.843105075464174E-5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5.2199608952934288E-5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8.0144530079775332E-5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1.2252161818282435E-4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1.5216174264919588E-4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1.8542330735488516E-4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2.1033004190749625E-4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2.6954737114920119E-4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1.5357782931323651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0.56129563973427832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0.56137760637593015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0.38579048148669592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8.4542965771754297E-2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0.95504225850659608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0.96645236641697063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1.2150959698387611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1.7270029126028887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1.8416294601038201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1.9131322178315968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0.82503993500916584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0.31434251988317374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4.15409281024718E-3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4.4402770517600661E-3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7.1805301586924551E-3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0.12396888907602417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0.1798903081765543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0.17076610340267095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0.11182026370781871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1.0732130251740487E-2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2.8125743736188416E-4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3.2133121622248312E-4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3.4340657393351539E-4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3.2940862970970121E-4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4.2144142642779969E-4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4.0676889541079266E-4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6.2160896932700511E-4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0.11498898515105672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0.14348875150606816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0.14393994209223282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0.14358721019808149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0.13727328812550346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3.9535882200605971E-2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1.9311922263276168E-4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2.1712850459268401E-4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2.2798520131421895E-4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2.5760244405562669E-4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2.8390282714180692E-4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3.6667831771972418E-4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6.9911858772717092E-2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8.4944371737393873E-2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8.5291082281744771E-2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8.5027029720367131E-2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8.5155746394529039E-2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8.1888095457554183E-2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1.8140525244256633E-2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1.49359348171926E-4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1.5603243582312223E-4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1.8288584203917131E-4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1.9417515036507051E-4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2.5046823333026586E-4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11.098927012431901</v>
      </c>
      <c r="G1533" s="1">
        <f t="shared" si="1719"/>
        <v>11.106450558086056</v>
      </c>
      <c r="H1533" s="1">
        <f t="shared" si="1719"/>
        <v>11.107239444205794</v>
      </c>
      <c r="I1533" s="1">
        <f t="shared" si="1719"/>
        <v>11.114037214432097</v>
      </c>
      <c r="J1533" s="1">
        <f t="shared" si="1719"/>
        <v>11.482283909322602</v>
      </c>
      <c r="K1533" s="1">
        <f t="shared" si="1719"/>
        <v>11.577524080422503</v>
      </c>
      <c r="L1533" s="1">
        <f t="shared" ref="L1533:O1533" si="1720">IFERROR(L1519/L1499,"-")</f>
        <v>11.745612011929964</v>
      </c>
      <c r="M1533" s="1">
        <f t="shared" si="1720"/>
        <v>11.912959925279088</v>
      </c>
      <c r="N1533" s="1">
        <f t="shared" si="1720"/>
        <v>11.913608627263018</v>
      </c>
      <c r="O1533" s="1">
        <f t="shared" si="1720"/>
        <v>11.913862498205889</v>
      </c>
      <c r="P1533" s="1">
        <f t="shared" ref="P1533:Q1536" si="1721">IFERROR(P1519/P1499,"-")</f>
        <v>11.913862498205896</v>
      </c>
      <c r="Q1533" s="1">
        <f t="shared" si="1721"/>
        <v>11.913862498205889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6.2845243629360006</v>
      </c>
      <c r="G1534" s="1">
        <f t="shared" si="1719"/>
        <v>6.2875333817762256</v>
      </c>
      <c r="H1534" s="1">
        <f t="shared" si="1719"/>
        <v>6.2893339540505435</v>
      </c>
      <c r="I1534" s="1">
        <f t="shared" si="1719"/>
        <v>6.295645273395321</v>
      </c>
      <c r="J1534" s="1">
        <f t="shared" si="1719"/>
        <v>6.4415014903149279</v>
      </c>
      <c r="K1534" s="1">
        <f t="shared" si="1719"/>
        <v>6.5473370211380697</v>
      </c>
      <c r="L1534" s="1">
        <f t="shared" ref="L1534:O1534" si="1722">IFERROR(L1520/L1500,"-")</f>
        <v>6.609455249051571</v>
      </c>
      <c r="M1534" s="1">
        <f t="shared" si="1722"/>
        <v>6.6933092754370715</v>
      </c>
      <c r="N1534" s="1">
        <f t="shared" si="1722"/>
        <v>6.7326412584776198</v>
      </c>
      <c r="O1534" s="1">
        <f t="shared" si="1722"/>
        <v>6.7466492376300007</v>
      </c>
      <c r="P1534" s="1">
        <f t="shared" si="1721"/>
        <v>6.74664923762999</v>
      </c>
      <c r="Q1534" s="1">
        <f t="shared" si="1721"/>
        <v>6.7466492376300042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4.0901432735634895</v>
      </c>
      <c r="G1535" s="1">
        <f t="shared" si="1719"/>
        <v>4.0950963308484472</v>
      </c>
      <c r="H1535" s="1">
        <f t="shared" si="1719"/>
        <v>4.0991572659644113</v>
      </c>
      <c r="I1535" s="1">
        <f t="shared" si="1719"/>
        <v>4.1070971485509107</v>
      </c>
      <c r="J1535" s="1">
        <f t="shared" si="1719"/>
        <v>4.1325932023058778</v>
      </c>
      <c r="K1535" s="1">
        <f t="shared" si="1719"/>
        <v>4.1985944807483069</v>
      </c>
      <c r="L1535" s="1">
        <f t="shared" ref="L1535:O1535" si="1723">IFERROR(L1521/L1501,"-")</f>
        <v>4.3244790863874289</v>
      </c>
      <c r="M1535" s="1">
        <f t="shared" si="1723"/>
        <v>4.3680758382923992</v>
      </c>
      <c r="N1535" s="1">
        <f t="shared" si="1723"/>
        <v>4.4002691002169865</v>
      </c>
      <c r="O1535" s="1">
        <f t="shared" si="1723"/>
        <v>4.4284410909371923</v>
      </c>
      <c r="P1535" s="1">
        <f t="shared" si="1721"/>
        <v>4.4389918965394273</v>
      </c>
      <c r="Q1535" s="1">
        <f t="shared" si="1721"/>
        <v>4.4389918965394148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3.7650534829600382</v>
      </c>
      <c r="G1536" s="1">
        <f t="shared" si="1719"/>
        <v>3.7756695805021732</v>
      </c>
      <c r="H1536" s="1">
        <f t="shared" si="1719"/>
        <v>3.7873958460242849</v>
      </c>
      <c r="I1536" s="1">
        <f t="shared" si="1719"/>
        <v>3.8075571341991963</v>
      </c>
      <c r="J1536" s="1">
        <f t="shared" si="1719"/>
        <v>3.8407224414091141</v>
      </c>
      <c r="K1536" s="1">
        <f t="shared" si="1719"/>
        <v>3.876977796886298</v>
      </c>
      <c r="L1536" s="1">
        <f t="shared" ref="L1536:O1536" si="1724">IFERROR(L1522/L1502,"-")</f>
        <v>3.9502928824222021</v>
      </c>
      <c r="M1536" s="1">
        <f t="shared" si="1724"/>
        <v>4.039251731695348</v>
      </c>
      <c r="N1536" s="1">
        <f t="shared" si="1724"/>
        <v>4.0716075469614594</v>
      </c>
      <c r="O1536" s="1">
        <f t="shared" si="1724"/>
        <v>4.0989770030105293</v>
      </c>
      <c r="P1536" s="1">
        <f t="shared" si="1721"/>
        <v>4.1162539295965512</v>
      </c>
      <c r="Q1536" s="1">
        <f t="shared" si="1721"/>
        <v>4.1237577328637212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4.6391179485367804</v>
      </c>
      <c r="J1537" s="1">
        <f t="shared" si="1725"/>
        <v>4.6875720056257615</v>
      </c>
      <c r="K1537" s="1">
        <f t="shared" si="1725"/>
        <v>4.7530933403927884</v>
      </c>
      <c r="L1537" s="1">
        <f t="shared" ref="L1537:O1537" si="1726">IFERROR(L1523/L1504,"-")</f>
        <v>4.8246319086562082</v>
      </c>
      <c r="M1537" s="1">
        <f t="shared" si="1726"/>
        <v>4.9059757195715905</v>
      </c>
      <c r="N1537" s="1">
        <f t="shared" si="1726"/>
        <v>4.9303007987512233</v>
      </c>
      <c r="O1537" s="1">
        <f t="shared" si="1726"/>
        <v>4.9376073198960189</v>
      </c>
      <c r="P1537" s="1">
        <f t="shared" ref="P1537:Q1540" si="1727">IFERROR(P1523/P1504,"-")</f>
        <v>4.9376073198960126</v>
      </c>
      <c r="Q1537" s="1">
        <f t="shared" si="1727"/>
        <v>4.9376073198960171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2.7008868509993591</v>
      </c>
      <c r="J1538" s="1">
        <f t="shared" si="1725"/>
        <v>2.7258296913105942</v>
      </c>
      <c r="K1538" s="1">
        <f t="shared" si="1725"/>
        <v>2.7549861043132453</v>
      </c>
      <c r="L1538" s="1">
        <f t="shared" ref="L1538:O1538" si="1728">IFERROR(L1524/L1505,"-")</f>
        <v>2.7922239877162003</v>
      </c>
      <c r="M1538" s="1">
        <f t="shared" si="1728"/>
        <v>2.8318265305265924</v>
      </c>
      <c r="N1538" s="1">
        <f t="shared" si="1728"/>
        <v>2.8549109956412413</v>
      </c>
      <c r="O1538" s="1">
        <f t="shared" si="1728"/>
        <v>2.8629122117594537</v>
      </c>
      <c r="P1538" s="1">
        <f t="shared" si="1727"/>
        <v>2.8629122117594492</v>
      </c>
      <c r="Q1538" s="1">
        <f t="shared" si="1727"/>
        <v>2.8629122117594497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1.7606485351727301</v>
      </c>
      <c r="J1539" s="1">
        <f t="shared" si="1725"/>
        <v>1.7792730165833344</v>
      </c>
      <c r="K1539" s="1">
        <f t="shared" si="1725"/>
        <v>1.7944171567392917</v>
      </c>
      <c r="L1539" s="1">
        <f t="shared" ref="L1539:O1539" si="1729">IFERROR(L1525/L1506,"-")</f>
        <v>1.8147005346717666</v>
      </c>
      <c r="M1539" s="1">
        <f t="shared" si="1729"/>
        <v>1.8395294305320442</v>
      </c>
      <c r="N1539" s="1">
        <f t="shared" si="1729"/>
        <v>1.8570645184183856</v>
      </c>
      <c r="O1539" s="1">
        <f t="shared" si="1729"/>
        <v>1.8701125285563203</v>
      </c>
      <c r="P1539" s="1">
        <f t="shared" si="1727"/>
        <v>1.8752252137143</v>
      </c>
      <c r="Q1539" s="1">
        <f t="shared" si="1727"/>
        <v>1.8752252137143008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1.5620411785777202</v>
      </c>
      <c r="J1540" s="1">
        <f t="shared" si="1725"/>
        <v>1.5795999490334587</v>
      </c>
      <c r="K1540" s="1">
        <f t="shared" si="1725"/>
        <v>1.5964065311537958</v>
      </c>
      <c r="L1540" s="1">
        <f t="shared" ref="L1540:O1540" si="1730">IFERROR(L1526/L1507,"-")</f>
        <v>1.615231719552225</v>
      </c>
      <c r="M1540" s="1">
        <f t="shared" si="1730"/>
        <v>1.6366311089393106</v>
      </c>
      <c r="N1540" s="1">
        <f t="shared" si="1730"/>
        <v>1.6538454776942157</v>
      </c>
      <c r="O1540" s="1">
        <f t="shared" si="1730"/>
        <v>1.6665705180107242</v>
      </c>
      <c r="P1540" s="1">
        <f t="shared" si="1727"/>
        <v>1.6746378172029923</v>
      </c>
      <c r="Q1540" s="1">
        <f t="shared" si="1727"/>
        <v>1.67798560821974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0.77116510534577798</v>
      </c>
      <c r="G1541" s="1">
        <f t="shared" si="1731"/>
        <v>0.78723832996731935</v>
      </c>
      <c r="H1541" s="1">
        <f t="shared" si="1731"/>
        <v>0.81134816689963329</v>
      </c>
      <c r="I1541" s="1">
        <f t="shared" si="1731"/>
        <v>0.85153122845348861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1.9078836334110894</v>
      </c>
      <c r="G1542" s="1">
        <f t="shared" si="1731"/>
        <v>1.9240595839035319</v>
      </c>
      <c r="H1542" s="1">
        <f t="shared" si="1731"/>
        <v>1.9243941274478835</v>
      </c>
      <c r="I1542" s="1">
        <f t="shared" si="1731"/>
        <v>1.9527164172308011</v>
      </c>
      <c r="J1542" s="1">
        <f t="shared" si="1731"/>
        <v>2.0350565458420782</v>
      </c>
      <c r="K1542" s="1">
        <f t="shared" si="1731"/>
        <v>2.0567245028325454</v>
      </c>
      <c r="L1542" s="1">
        <f t="shared" ref="L1542:O1542" si="1734">IFERROR(L1528/L1514,"-")</f>
        <v>2.1020107410308926</v>
      </c>
      <c r="M1542" s="1">
        <f t="shared" si="1734"/>
        <v>2.1328728273673763</v>
      </c>
      <c r="N1542" s="1">
        <f t="shared" si="1734"/>
        <v>2.1409405905985044</v>
      </c>
      <c r="O1542" s="1">
        <f t="shared" si="1734"/>
        <v>2.18827851851995</v>
      </c>
      <c r="P1542" s="1">
        <f t="shared" si="1733"/>
        <v>2.18827851851995</v>
      </c>
      <c r="Q1542" s="1">
        <f t="shared" si="1733"/>
        <v>2.1882785185199505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1.102762984747321</v>
      </c>
      <c r="G1543" s="1">
        <f t="shared" si="1731"/>
        <v>1.104293541438792</v>
      </c>
      <c r="H1543" s="1">
        <f t="shared" si="1731"/>
        <v>1.1043550793497243</v>
      </c>
      <c r="I1543" s="1">
        <f t="shared" si="1731"/>
        <v>1.1045841790032476</v>
      </c>
      <c r="J1543" s="1">
        <f t="shared" si="1731"/>
        <v>1.1089426763713937</v>
      </c>
      <c r="K1543" s="1">
        <f t="shared" si="1731"/>
        <v>1.1830856472570752</v>
      </c>
      <c r="L1543" s="1">
        <f t="shared" ref="L1543:O1543" si="1735">IFERROR(L1529/L1515,"-")</f>
        <v>1.2065033276075141</v>
      </c>
      <c r="M1543" s="1">
        <f t="shared" si="1735"/>
        <v>1.2318039205947011</v>
      </c>
      <c r="N1543" s="1">
        <f t="shared" si="1735"/>
        <v>1.2507720480513733</v>
      </c>
      <c r="O1543" s="1">
        <f t="shared" si="1735"/>
        <v>1.2575779131572382</v>
      </c>
      <c r="P1543" s="1">
        <f t="shared" si="1733"/>
        <v>1.2575779131572398</v>
      </c>
      <c r="Q1543" s="1">
        <f t="shared" si="1733"/>
        <v>1.2575779131572393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0.72942698043637055</v>
      </c>
      <c r="G1544" s="1">
        <f t="shared" si="1731"/>
        <v>0.73017201000518661</v>
      </c>
      <c r="H1544" s="1">
        <f t="shared" si="1731"/>
        <v>0.73017682115777993</v>
      </c>
      <c r="I1544" s="1">
        <f t="shared" si="1731"/>
        <v>0.73018565991367035</v>
      </c>
      <c r="J1544" s="1">
        <f t="shared" si="1731"/>
        <v>0.73024083480389512</v>
      </c>
      <c r="K1544" s="1">
        <f t="shared" si="1731"/>
        <v>0.73128683689803831</v>
      </c>
      <c r="L1544" s="1">
        <f t="shared" ref="L1544:O1544" si="1736">IFERROR(L1530/L1516,"-")</f>
        <v>0.78851032714454539</v>
      </c>
      <c r="M1544" s="1">
        <f t="shared" si="1736"/>
        <v>0.80517830852469408</v>
      </c>
      <c r="N1544" s="1">
        <f t="shared" si="1736"/>
        <v>0.81700803249491016</v>
      </c>
      <c r="O1544" s="1">
        <f t="shared" si="1736"/>
        <v>0.82774059969442948</v>
      </c>
      <c r="P1544" s="1">
        <f t="shared" si="1733"/>
        <v>0.83134781163543126</v>
      </c>
      <c r="Q1544" s="1">
        <f t="shared" si="1733"/>
        <v>0.8313478116354327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0.67580166525687391</v>
      </c>
      <c r="G1545" s="1">
        <f t="shared" si="1731"/>
        <v>0.6764133015514433</v>
      </c>
      <c r="H1545" s="1">
        <f t="shared" si="1731"/>
        <v>0.67641701152888334</v>
      </c>
      <c r="I1545" s="1">
        <f t="shared" si="1731"/>
        <v>0.67642449810172256</v>
      </c>
      <c r="J1545" s="1">
        <f t="shared" si="1731"/>
        <v>0.67643788687733197</v>
      </c>
      <c r="K1545" s="1">
        <f t="shared" si="1731"/>
        <v>0.6764822394963611</v>
      </c>
      <c r="L1545" s="1">
        <f t="shared" ref="L1545:O1545" si="1737">IFERROR(L1531/L1517,"-")</f>
        <v>0.67762008543790153</v>
      </c>
      <c r="M1545" s="1">
        <f t="shared" si="1737"/>
        <v>0.74252573745119477</v>
      </c>
      <c r="N1545" s="1">
        <f t="shared" si="1737"/>
        <v>0.75479974422328033</v>
      </c>
      <c r="O1545" s="1">
        <f t="shared" si="1737"/>
        <v>0.76408935734257366</v>
      </c>
      <c r="P1545" s="1">
        <f t="shared" si="1733"/>
        <v>0.76997446009430126</v>
      </c>
      <c r="Q1545" s="1">
        <f t="shared" si="1733"/>
        <v>0.77223175790060383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16.710078744879308</v>
      </c>
      <c r="G1546" s="3">
        <f t="shared" ref="G1546:K1546" si="1738">G1547+G1550+G1552+G1559+G1567</f>
        <v>15.613016490329546</v>
      </c>
      <c r="H1546" s="3">
        <f t="shared" si="1738"/>
        <v>14.000042079425567</v>
      </c>
      <c r="I1546" s="3">
        <f t="shared" si="1738"/>
        <v>11.331332206997487</v>
      </c>
      <c r="J1546" s="3">
        <f t="shared" si="1738"/>
        <v>8.4896132628640988</v>
      </c>
      <c r="K1546" s="3">
        <f t="shared" si="1738"/>
        <v>7.3589416091240096</v>
      </c>
      <c r="L1546" s="3">
        <f t="shared" ref="L1546:O1546" si="1739">L1547+L1550+L1552+L1559+L1567</f>
        <v>7.6657283208598352</v>
      </c>
      <c r="M1546" s="3">
        <f t="shared" si="1739"/>
        <v>7.9725983879960767</v>
      </c>
      <c r="N1546" s="3">
        <f t="shared" si="1739"/>
        <v>8.3459372780193348</v>
      </c>
      <c r="O1546" s="3">
        <f t="shared" si="1739"/>
        <v>8.8703309548824034</v>
      </c>
      <c r="P1546" s="3">
        <f>P1547+P1550+P1552+P1559+P1567</f>
        <v>9.4525087199813882</v>
      </c>
      <c r="Q1546" s="3">
        <f>Q1547+Q1550+Q1552+Q1559+Q1567</f>
        <v>10.09245442022063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7.6079091028955312E-2</v>
      </c>
      <c r="G1547" s="1">
        <f t="shared" ref="G1547:K1547" si="1742">SUM(G1548:G1549)</f>
        <v>0.11332558277855907</v>
      </c>
      <c r="H1547" s="1">
        <f t="shared" si="1742"/>
        <v>0.14290659761923488</v>
      </c>
      <c r="I1547" s="1">
        <f t="shared" si="1742"/>
        <v>1.6929330230618194</v>
      </c>
      <c r="J1547" s="1">
        <f t="shared" si="1742"/>
        <v>4.7081948743901094</v>
      </c>
      <c r="K1547" s="1">
        <f t="shared" si="1742"/>
        <v>7.3587516328676248</v>
      </c>
      <c r="L1547" s="1">
        <f t="shared" ref="L1547:O1547" si="1743">SUM(L1548:L1549)</f>
        <v>7.6657283208598352</v>
      </c>
      <c r="M1547" s="1">
        <f t="shared" si="1743"/>
        <v>7.9725983879960767</v>
      </c>
      <c r="N1547" s="1">
        <f t="shared" si="1743"/>
        <v>8.3459372780193348</v>
      </c>
      <c r="O1547" s="1">
        <f t="shared" si="1743"/>
        <v>8.8703309548824034</v>
      </c>
      <c r="P1547" s="1">
        <f>SUM(P1548:P1549)</f>
        <v>9.4525087199813882</v>
      </c>
      <c r="Q1547" s="1">
        <f>SUM(Q1548:Q1549)</f>
        <v>10.092453156821405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4.0544633178033862E-2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3.4831506016937575E-2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2.6414447359771557E-2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1.3172674074483177E-2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3.553445785092145E-2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7.8494076761621498E-2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0.11649215025946331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1.6797603489873363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4.7081948743901094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7.3587516328676248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7.6657283208598352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7.9725983879960767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8.3459372780193348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8.8703309548824034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9.4525087199813882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10.092453156821405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2.2890249059855719E-5</v>
      </c>
      <c r="H1550" s="1">
        <f t="shared" si="1745"/>
        <v>2.982153332840686E-5</v>
      </c>
      <c r="I1550" s="1">
        <f t="shared" si="1745"/>
        <v>0</v>
      </c>
      <c r="J1550" s="1">
        <f t="shared" si="1745"/>
        <v>0</v>
      </c>
      <c r="K1550" s="1">
        <f t="shared" si="1745"/>
        <v>0</v>
      </c>
      <c r="L1550" s="1">
        <f t="shared" si="1745"/>
        <v>0</v>
      </c>
      <c r="M1550" s="1">
        <f t="shared" si="1745"/>
        <v>0</v>
      </c>
      <c r="N1550" s="1">
        <f t="shared" si="1745"/>
        <v>0</v>
      </c>
      <c r="O1550" s="1">
        <f t="shared" si="1745"/>
        <v>0</v>
      </c>
      <c r="P1550" s="1">
        <f>P1551</f>
        <v>0</v>
      </c>
      <c r="Q1550" s="1">
        <f>Q1551</f>
        <v>1.2633992253669115E-6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2.2890249059855719E-5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2.982153332840686E-5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0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0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0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0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0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0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0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1.2633992253669115E-6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1.0796583409634857</v>
      </c>
      <c r="G1552" s="1">
        <f t="shared" ref="G1552:K1552" si="1746">SUM(G1557:G1558)</f>
        <v>2.0112923407470733</v>
      </c>
      <c r="H1552" s="1">
        <f t="shared" si="1746"/>
        <v>1.3079905784164563</v>
      </c>
      <c r="I1552" s="1">
        <f t="shared" si="1746"/>
        <v>1.6316857325189829</v>
      </c>
      <c r="J1552" s="1">
        <f t="shared" si="1746"/>
        <v>0.96974037064545338</v>
      </c>
      <c r="K1552" s="1">
        <f t="shared" si="1746"/>
        <v>6.4847165929225368E-5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1.0205574949458311</v>
      </c>
      <c r="G1553" s="1">
        <f t="shared" ref="G1553:K1553" si="1748">IF(G1552-G1554&lt;0,0,G1552-G1554)</f>
        <v>1.9011937762793241</v>
      </c>
      <c r="H1553" s="1">
        <f t="shared" si="1748"/>
        <v>1.2363908348769883</v>
      </c>
      <c r="I1553" s="1">
        <f t="shared" si="1748"/>
        <v>1.5423406598514862</v>
      </c>
      <c r="J1553" s="1">
        <f t="shared" si="1748"/>
        <v>0.90976698072690454</v>
      </c>
      <c r="K1553" s="1">
        <f t="shared" si="1748"/>
        <v>5.9885145631709112E-5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5.9100846017654488E-2</v>
      </c>
      <c r="G1554" s="1">
        <f t="shared" ref="G1554:K1554" si="1750">SUM(G1555:G1556)</f>
        <v>0.11009856446774918</v>
      </c>
      <c r="H1554" s="1">
        <f t="shared" si="1750"/>
        <v>7.1599743539467894E-2</v>
      </c>
      <c r="I1554" s="1">
        <f t="shared" si="1750"/>
        <v>8.9345072667496792E-2</v>
      </c>
      <c r="J1554" s="1">
        <f t="shared" si="1750"/>
        <v>5.9973389918548864E-2</v>
      </c>
      <c r="K1554" s="1">
        <f t="shared" si="1750"/>
        <v>4.9620202975162551E-6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5.9100846017654488E-2</v>
      </c>
      <c r="G1555" s="1">
        <f>[1]Transport!C$25/SUM([1]Transport!C$21,[1]Transport!C$25)*G1552*(G$35+G$600)/(G$35+G$600+G$39)</f>
        <v>0.11009856446774918</v>
      </c>
      <c r="H1555" s="1">
        <f>[1]Transport!D$25/SUM([1]Transport!D$21,[1]Transport!D$25)*H1552*(H$35+H$600)/(H$35+H$600+H$39)</f>
        <v>7.1599743539467894E-2</v>
      </c>
      <c r="I1555" s="1">
        <f>[1]Transport!E$25/SUM([1]Transport!E$21,[1]Transport!E$25)*I1552*(I$35+I$600)/(I$35+I$600+I$39)</f>
        <v>8.9345072667496792E-2</v>
      </c>
      <c r="J1555" s="1">
        <f>[1]Transport!F$25/SUM([1]Transport!F$21,[1]Transport!F$25)*J1552*(J$35+J$600)/(J$35+J$600+J$39)</f>
        <v>5.9973389918548864E-2</v>
      </c>
      <c r="K1555" s="1">
        <f>[1]Transport!G$25/SUM([1]Transport!G$21,[1]Transport!G$25)*K1552*(K$35+K$600)/(K$35+K$600+K$39)</f>
        <v>3.550662657230092E-6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1.4113576402861631E-6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0.72091969571967141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1.4343146883285847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0.54189385694484615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0.2708584456963618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0.35873864524381416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0.57697765241848853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0.76609672147161012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1.360827286822621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0.96974037064545338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6.4847165929225368E-5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15.528695736046652</v>
      </c>
      <c r="G1559" s="1">
        <f t="shared" ref="G1559:K1559" si="1752">SUM(G1564:G1566)</f>
        <v>13.466073862032966</v>
      </c>
      <c r="H1559" s="1">
        <f t="shared" si="1752"/>
        <v>12.517616213790522</v>
      </c>
      <c r="I1559" s="1">
        <f t="shared" si="1752"/>
        <v>8.0067134514166849</v>
      </c>
      <c r="J1559" s="1">
        <f t="shared" si="1752"/>
        <v>2.8116780178285361</v>
      </c>
      <c r="K1559" s="1">
        <f t="shared" si="1752"/>
        <v>1.2512909045548937E-4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15.143483684036338</v>
      </c>
      <c r="G1560" s="1">
        <f t="shared" ref="G1560:K1560" si="1754">IF(G1559-G1561&lt;0,0,G1559-G1561)</f>
        <v>13.112552707360566</v>
      </c>
      <c r="H1560" s="1">
        <f t="shared" si="1754"/>
        <v>11.955847032381234</v>
      </c>
      <c r="I1560" s="1">
        <f t="shared" si="1754"/>
        <v>7.6227294252446498</v>
      </c>
      <c r="J1560" s="1">
        <f t="shared" si="1754"/>
        <v>2.5982947151328606</v>
      </c>
      <c r="K1560" s="1">
        <f t="shared" si="1754"/>
        <v>1.1203974677903193E-4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0.38521205201031311</v>
      </c>
      <c r="G1561" s="1">
        <f t="shared" ref="G1561:K1561" si="1756">SUM(G1562:G1563)</f>
        <v>0.35352115467240014</v>
      </c>
      <c r="H1561" s="1">
        <f t="shared" si="1756"/>
        <v>0.56176918140928711</v>
      </c>
      <c r="I1561" s="1">
        <f t="shared" si="1756"/>
        <v>0.38398402617203486</v>
      </c>
      <c r="J1561" s="1">
        <f t="shared" si="1756"/>
        <v>0.21338330269567543</v>
      </c>
      <c r="K1561" s="1">
        <f t="shared" si="1756"/>
        <v>1.3089343676457454E-5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0.38521205201031311</v>
      </c>
      <c r="G1562" s="1">
        <f>[1]Transport!C$26/SUM([1]Transport!C$22,[1]Transport!C$26)*G1559*(G$34+G$582)/(G$34+G$582+G$38)</f>
        <v>0.35352115467240014</v>
      </c>
      <c r="H1562" s="1">
        <f>[1]Transport!D$26/SUM([1]Transport!D$22,[1]Transport!D$26)*H1559*(H$34+H$582)/(H$34+H$582+H$38)</f>
        <v>0.56176918140928711</v>
      </c>
      <c r="I1562" s="1">
        <f>[1]Transport!E$26/SUM([1]Transport!E$22,[1]Transport!E$26)*I1559*(I$34+I$582)/(I$34+I$582+I$38)</f>
        <v>0.38398402617203486</v>
      </c>
      <c r="J1562" s="1">
        <f>[1]Transport!F$26/SUM([1]Transport!F$22,[1]Transport!F$26)*J1559*(J$34+J$582)/(J$34+J$582+J$38)</f>
        <v>0.21338330269567543</v>
      </c>
      <c r="K1562" s="1">
        <f>[1]Transport!G$26/SUM([1]Transport!G$22,[1]Transport!G$26)*K1559*(K$34+K$582)/(K$34+K$582+K$38)</f>
        <v>1.3074512797552097E-5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1.4830878905356138E-8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11.079044969913582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7.7854510199370379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5.4508985925989144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2.7253123848026912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4.44965076613307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5.2485087857599506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5.1012595858811043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2.0819402766546213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1.1189008009238552E-3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6.706035733712129E-5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0.43211405633597827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1.9654580353105022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3.1994607899593723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2.8105591170276121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5.8068733118368069E-5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2.5645576840216233E-2</v>
      </c>
      <c r="G1567" s="1">
        <f t="shared" ref="G1567:K1567" si="1758">G1572</f>
        <v>2.2301814521888161E-2</v>
      </c>
      <c r="H1567" s="1">
        <f t="shared" si="1758"/>
        <v>3.1498868066025469E-2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2.3694827883412001E-2</v>
      </c>
      <c r="G1568" s="1">
        <f t="shared" ref="G1568:K1568" si="1760">IF(G1567-G1569&lt;0,0,G1567-G1569)</f>
        <v>1.9473017279489791E-2</v>
      </c>
      <c r="H1568" s="1">
        <f t="shared" si="1760"/>
        <v>3.1254123635343023E-2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1.9507489568042315E-3</v>
      </c>
      <c r="G1569" s="1">
        <f t="shared" ref="G1569:K1569" si="1762">SUM(G1570:G1571)</f>
        <v>2.828797242398371E-3</v>
      </c>
      <c r="H1569" s="1">
        <f t="shared" si="1762"/>
        <v>2.4474443068244525E-4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1.9507489568042315E-3</v>
      </c>
      <c r="G1570" s="1">
        <f>IF(SUM([1]Transport!C$24,[1]Transport!C$27)=0,0,[1]Transport!C$27/SUM([1]Transport!C$24,[1]Transport!C$27)*G1567*(G$47+G$614)/(G$47+G$614+G$49))</f>
        <v>2.828797242398371E-3</v>
      </c>
      <c r="H1570" s="1">
        <f>IF(SUM([1]Transport!D$24,[1]Transport!D$27)=0,0,[1]Transport!D$27/SUM([1]Transport!D$24,[1]Transport!D$27)*H1567*(H$47+H$614)/(H$47+H$614+H$49))</f>
        <v>2.4474443068244525E-4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2.5645576840216233E-2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2.2301814521888161E-2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3.1498868066025469E-2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4.7786608603977907</v>
      </c>
      <c r="G1573" s="3">
        <f t="shared" ref="G1573:K1573" si="1764">SUM(G1574:G1582)</f>
        <v>4.7700862872999981</v>
      </c>
      <c r="H1573" s="3">
        <f t="shared" si="1764"/>
        <v>4.7152261547251459</v>
      </c>
      <c r="I1573" s="3">
        <f t="shared" si="1764"/>
        <v>4.6617777358203103</v>
      </c>
      <c r="J1573" s="3">
        <f t="shared" si="1764"/>
        <v>4.8439631033038806</v>
      </c>
      <c r="K1573" s="3">
        <f t="shared" si="1764"/>
        <v>5.0140136052208657</v>
      </c>
      <c r="L1573" s="3">
        <f t="shared" ref="L1573:O1573" si="1765">SUM(L1574:L1582)</f>
        <v>5.223102020626877</v>
      </c>
      <c r="M1573" s="3">
        <f t="shared" si="1765"/>
        <v>5.432190263862374</v>
      </c>
      <c r="N1573" s="3">
        <f t="shared" si="1765"/>
        <v>5.6865675427378566</v>
      </c>
      <c r="O1573" s="3">
        <f t="shared" si="1765"/>
        <v>6.043867144104401</v>
      </c>
      <c r="P1573" s="3">
        <f>SUM(P1574:P1582)</f>
        <v>6.4405383714133642</v>
      </c>
      <c r="Q1573" s="3">
        <f>SUM(Q1574:Q1582)</f>
        <v>6.8765701219112181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2.7944287768023279E-2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2.4230412857644053E-2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1.8629628932310578E-2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9.2904472583299064E-3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2.4211671850928592E-2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5.3482533398063296E-2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7.9372808419477608E-2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1.1445174294907139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3.2079642184832546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5.0139411304640387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5.223102020626877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5.432190263862374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5.6865675427378566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6.043867144104401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6.4405383714133642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6.8765693578041143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1.0646333390551185E-5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1.4077211687397604E-5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0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0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0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0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0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0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0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7.6410710386192766E-7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0.20011523655102473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0.40185243463583425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0.15392547412221774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7.6937603442998367E-2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0.12599963523443294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0.20265163708175263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0.26907585435662607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0.47796284016231133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0.34060153427403289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2.2776244938751915E-5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2.8698785419717856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2.0860139928496246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1.5332761928511291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0.76659958476827506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1.5222901067958561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1.7955910294813862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1.7452149411116489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0.71226198474120539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3.8279220308621632E-4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2.2942321520933929E-5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0.19910415348664617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0.90561936737775572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1.4742078459564765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1.2950145583435064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2.6756190366983017E-5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8.2213802257393356E-3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7.1494471756561795E-3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1.0097810342292582E-2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0.68922285337539679</v>
      </c>
      <c r="G1584" s="1">
        <f t="shared" ref="G1584:K1584" si="1766">IFERROR(G1574/G1548,"-")</f>
        <v>0.69564643130450599</v>
      </c>
      <c r="H1584" s="1">
        <f t="shared" si="1766"/>
        <v>0.70528179819816961</v>
      </c>
      <c r="I1584" s="1">
        <f t="shared" si="1766"/>
        <v>0.70528179819816972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0.6813575699537725</v>
      </c>
      <c r="G1585" s="1">
        <f t="shared" ref="G1585:K1585" si="1768">IFERROR(G1575/G1549,"-")</f>
        <v>0.68135756995377239</v>
      </c>
      <c r="H1585" s="1">
        <f t="shared" si="1768"/>
        <v>0.68135756995377217</v>
      </c>
      <c r="I1585" s="1">
        <f t="shared" si="1768"/>
        <v>0.6813575699537735</v>
      </c>
      <c r="J1585" s="1">
        <f t="shared" si="1768"/>
        <v>0.68135756995377306</v>
      </c>
      <c r="K1585" s="1">
        <f t="shared" si="1768"/>
        <v>0.68135756995377228</v>
      </c>
      <c r="L1585" s="1">
        <f t="shared" ref="L1585:O1585" si="1769">IFERROR(L1575/L1549,"-")</f>
        <v>0.68135756995377339</v>
      </c>
      <c r="M1585" s="1">
        <f t="shared" si="1769"/>
        <v>0.68135756995377295</v>
      </c>
      <c r="N1585" s="1">
        <f t="shared" si="1769"/>
        <v>0.6813575699537725</v>
      </c>
      <c r="O1585" s="1">
        <f t="shared" si="1769"/>
        <v>0.6813575699537725</v>
      </c>
      <c r="P1585" s="1">
        <f>IFERROR(P1575/P1549,"-")</f>
        <v>0.68135756995377261</v>
      </c>
      <c r="Q1585" s="1">
        <f>IFERROR(Q1575/Q1549,"-")</f>
        <v>0.68135756995377272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0.46510343171505408</v>
      </c>
      <c r="H1586" s="1">
        <f t="shared" si="1770"/>
        <v>0.47204855405567586</v>
      </c>
      <c r="I1586" s="1" t="str">
        <f t="shared" si="1770"/>
        <v>-</v>
      </c>
      <c r="J1586" s="1" t="str">
        <f t="shared" si="1770"/>
        <v>-</v>
      </c>
      <c r="K1586" s="1" t="str">
        <f t="shared" si="1770"/>
        <v>-</v>
      </c>
      <c r="L1586" s="1" t="str">
        <f t="shared" ref="L1586:O1586" si="1771">IFERROR(L1576/L1551,"-")</f>
        <v>-</v>
      </c>
      <c r="M1586" s="1" t="str">
        <f t="shared" si="1771"/>
        <v>-</v>
      </c>
      <c r="N1586" s="1" t="str">
        <f t="shared" si="1771"/>
        <v>-</v>
      </c>
      <c r="O1586" s="1" t="str">
        <f t="shared" si="1771"/>
        <v>-</v>
      </c>
      <c r="P1586" s="1" t="str">
        <f>IFERROR(P1576/P1551,"-")</f>
        <v>-</v>
      </c>
      <c r="Q1586" s="1">
        <f>IFERROR(Q1576/Q1551,"-")</f>
        <v>0.60480257429318796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772">IFERROR(G1577/G1557,"-")</f>
        <v>0.28017034051580081</v>
      </c>
      <c r="H1587" s="1">
        <f t="shared" si="1772"/>
        <v>0.28405096708428684</v>
      </c>
      <c r="I1587" s="1">
        <f t="shared" si="1772"/>
        <v>0.28405096708428684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0.35122961215622084</v>
      </c>
      <c r="G1588" s="1">
        <f t="shared" ref="G1588:K1588" si="1774">IFERROR(G1578/G1558,"-")</f>
        <v>0.351229612156221</v>
      </c>
      <c r="H1588" s="1">
        <f t="shared" si="1774"/>
        <v>0.35122961215622095</v>
      </c>
      <c r="I1588" s="1">
        <f t="shared" si="1774"/>
        <v>0.35122961215622073</v>
      </c>
      <c r="J1588" s="1">
        <f t="shared" si="1774"/>
        <v>0.35122961215622134</v>
      </c>
      <c r="K1588" s="1">
        <f t="shared" si="1774"/>
        <v>0.35122961215622073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0.2590366362592868</v>
      </c>
      <c r="G1589" s="1">
        <f t="shared" ref="G1589:K1589" si="1776">IFERROR(G1579/G1564,"-")</f>
        <v>0.26793746277611219</v>
      </c>
      <c r="H1589" s="1">
        <f t="shared" si="1776"/>
        <v>0.28128870255135013</v>
      </c>
      <c r="I1589" s="1">
        <f t="shared" si="1776"/>
        <v>0.28128870255135019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0.34211451343153138</v>
      </c>
      <c r="G1590" s="1">
        <f t="shared" ref="G1590:K1590" si="1779">IFERROR(G1580/G1565,"-")</f>
        <v>0.34211451343153199</v>
      </c>
      <c r="H1590" s="1">
        <f t="shared" si="1779"/>
        <v>0.34211451343153132</v>
      </c>
      <c r="I1590" s="1">
        <f t="shared" si="1779"/>
        <v>0.34211451343153226</v>
      </c>
      <c r="J1590" s="1">
        <f t="shared" si="1779"/>
        <v>0.34211451343153215</v>
      </c>
      <c r="K1590" s="1">
        <f t="shared" si="1779"/>
        <v>0.34211451343153215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0.46076759264650785</v>
      </c>
      <c r="H1591" s="1">
        <f t="shared" si="1781"/>
        <v>0.46076759264650813</v>
      </c>
      <c r="I1591" s="1">
        <f t="shared" si="1781"/>
        <v>0.46076759264650852</v>
      </c>
      <c r="J1591" s="1">
        <f t="shared" si="1781"/>
        <v>0.46076759264650746</v>
      </c>
      <c r="K1591" s="1">
        <f t="shared" si="1781"/>
        <v>0.46076759264650818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0.32057692743518013</v>
      </c>
      <c r="G1592" s="1">
        <f t="shared" ref="G1592:K1592" si="1783">IFERROR(G1582/G1572,"-")</f>
        <v>0.32057692743517979</v>
      </c>
      <c r="H1592" s="1">
        <f t="shared" si="1783"/>
        <v>0.32057692743518085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24.511439427891759</v>
      </c>
      <c r="G1593" s="3">
        <f t="shared" ref="G1593" si="1785">G1594+G1597+G1599+G1606+G1614</f>
        <v>21.033692087390104</v>
      </c>
      <c r="H1593" s="3">
        <f t="shared" ref="H1593" si="1786">H1594+H1597+H1599+H1606+H1614</f>
        <v>20.50508841691283</v>
      </c>
      <c r="I1593" s="3">
        <f t="shared" ref="I1593" si="1787">I1594+I1597+I1599+I1606+I1614</f>
        <v>16.610858419958834</v>
      </c>
      <c r="J1593" s="3">
        <f t="shared" ref="J1593" si="1788">J1594+J1597+J1599+J1606+J1614</f>
        <v>13.555866955875798</v>
      </c>
      <c r="K1593" s="3">
        <f t="shared" ref="K1593" si="1789">K1594+K1597+K1599+K1606+K1614</f>
        <v>13.23645947541659</v>
      </c>
      <c r="L1593" s="3">
        <f t="shared" ref="L1593:O1593" si="1790">L1594+L1597+L1599+L1606+L1614</f>
        <v>10.518276138249258</v>
      </c>
      <c r="M1593" s="3">
        <f t="shared" si="1790"/>
        <v>9.1148311153598769</v>
      </c>
      <c r="N1593" s="3">
        <f t="shared" si="1790"/>
        <v>8.2877112281472201</v>
      </c>
      <c r="O1593" s="3">
        <f t="shared" si="1790"/>
        <v>8.5765242757172331</v>
      </c>
      <c r="P1593" s="3">
        <f>P1594+P1597+P1599+P1606+P1614</f>
        <v>8.8819647110027979</v>
      </c>
      <c r="Q1593" s="3">
        <f>Q1594+Q1597+Q1599+Q1606+Q1614</f>
        <v>9.2296935626561893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5.6620430967236381E-3</v>
      </c>
      <c r="G1594" s="1">
        <f t="shared" ref="G1594" si="1793">SUM(G1595:G1596)</f>
        <v>1.2789267352629379E-2</v>
      </c>
      <c r="H1594" s="1">
        <f t="shared" ref="H1594" si="1794">SUM(H1595:H1596)</f>
        <v>1.2915168120650121E-2</v>
      </c>
      <c r="I1594" s="1">
        <f t="shared" ref="I1594" si="1795">SUM(I1595:I1596)</f>
        <v>4.050655595587596E-3</v>
      </c>
      <c r="J1594" s="1">
        <f t="shared" ref="J1594" si="1796">SUM(J1595:J1596)</f>
        <v>1.4352284704713816</v>
      </c>
      <c r="K1594" s="1">
        <f t="shared" ref="K1594" si="1797">SUM(K1595:K1596)</f>
        <v>2.4104478581297788</v>
      </c>
      <c r="L1594" s="1">
        <f t="shared" ref="L1594:O1594" si="1798">SUM(L1595:L1596)</f>
        <v>5.5140798253994214</v>
      </c>
      <c r="M1594" s="1">
        <f t="shared" si="1798"/>
        <v>7.2294176821203751</v>
      </c>
      <c r="N1594" s="1">
        <f t="shared" si="1798"/>
        <v>8.2876961636308604</v>
      </c>
      <c r="O1594" s="1">
        <f t="shared" si="1798"/>
        <v>8.5765120538127864</v>
      </c>
      <c r="P1594" s="1">
        <f>SUM(P1595:P1596)</f>
        <v>8.8819500384493981</v>
      </c>
      <c r="Q1594" s="1">
        <f>SUM(Q1595:Q1596)</f>
        <v>9.2296735455444985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5.6620430967236381E-3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1.2789267352629379E-2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1.2915168120650121E-2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4.050655595587596E-3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1.4352284704713816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2.4104478581297788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5.5140798253994214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7.2294176821203751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8.2876961636308604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8.5765120538127864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8.8819500384493981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9.2296735455444985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2.5377977257057512E-3</v>
      </c>
      <c r="G1597" s="1">
        <f t="shared" ref="G1597" si="1800">G1598</f>
        <v>8.2308926283340841E-4</v>
      </c>
      <c r="H1597" s="1">
        <f t="shared" ref="H1597" si="1801">H1598</f>
        <v>8.1656246716235086E-4</v>
      </c>
      <c r="I1597" s="1">
        <f t="shared" ref="I1597" si="1802">I1598</f>
        <v>1.8976099253471299E-5</v>
      </c>
      <c r="J1597" s="1">
        <f t="shared" ref="J1597" si="1803">J1598</f>
        <v>2.3028494128619468E-5</v>
      </c>
      <c r="K1597" s="1">
        <f t="shared" ref="K1597:O1597" si="1804">K1598</f>
        <v>2.0217412170299528E-5</v>
      </c>
      <c r="L1597" s="1">
        <f t="shared" si="1804"/>
        <v>1.8078043733894607E-5</v>
      </c>
      <c r="M1597" s="1">
        <f t="shared" si="1804"/>
        <v>1.6350399356344697E-5</v>
      </c>
      <c r="N1597" s="1">
        <f t="shared" si="1804"/>
        <v>1.5064516359410657E-5</v>
      </c>
      <c r="O1597" s="1">
        <f t="shared" si="1804"/>
        <v>1.2221904446905066E-5</v>
      </c>
      <c r="P1597" s="1">
        <f>P1598</f>
        <v>1.467255339911127E-5</v>
      </c>
      <c r="Q1597" s="1">
        <f>Q1598</f>
        <v>2.001711169061581E-5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2.5377977257057512E-3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8.2308926283340841E-4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8.1656246716235086E-4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1.8976099253471299E-5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2.3028494128619468E-5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2.0217412170299528E-5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1.8078043733894607E-5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1.6350399356344697E-5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1.5064516359410657E-5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1.2221904446905066E-5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1.467255339911127E-5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2.001711169061581E-5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24.491361847757794</v>
      </c>
      <c r="G1606" s="1">
        <f t="shared" ref="G1606:K1606" si="1811">SUM(G1611:G1613)</f>
        <v>21.018911537484879</v>
      </c>
      <c r="H1606" s="1">
        <f t="shared" si="1811"/>
        <v>20.48986915437235</v>
      </c>
      <c r="I1606" s="1">
        <f t="shared" si="1811"/>
        <v>16.605338235663901</v>
      </c>
      <c r="J1606" s="1">
        <f t="shared" si="1811"/>
        <v>12.119327959303179</v>
      </c>
      <c r="K1606" s="1">
        <f t="shared" si="1811"/>
        <v>10.824627741937061</v>
      </c>
      <c r="L1606" s="1">
        <f t="shared" ref="L1606:O1606" si="1812">SUM(L1611:L1613)</f>
        <v>5.0029237211773934</v>
      </c>
      <c r="M1606" s="1">
        <f t="shared" si="1812"/>
        <v>1.8848005650062296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23.883817729805767</v>
      </c>
      <c r="G1607" s="1">
        <f t="shared" ref="G1607:K1607" si="1813">IF(G1606-G1608&lt;0,0,G1606-G1608)</f>
        <v>20.467107800715024</v>
      </c>
      <c r="H1607" s="1">
        <f t="shared" si="1813"/>
        <v>19.570318912102255</v>
      </c>
      <c r="I1607" s="1">
        <f t="shared" si="1813"/>
        <v>15.808983442855563</v>
      </c>
      <c r="J1607" s="1">
        <f t="shared" si="1813"/>
        <v>11.199570359033796</v>
      </c>
      <c r="K1607" s="1">
        <f t="shared" si="1813"/>
        <v>9.6922989431887761</v>
      </c>
      <c r="L1607" s="1">
        <f t="shared" ref="L1607:O1607" si="1814">IF(L1606-L1608&lt;0,0,L1606-L1608)</f>
        <v>4.0661939319437828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0.60754411795202745</v>
      </c>
      <c r="G1608" s="1">
        <f t="shared" ref="G1608:K1608" si="1815">SUM(G1609:G1610)</f>
        <v>0.55180373676985683</v>
      </c>
      <c r="H1608" s="1">
        <f t="shared" si="1815"/>
        <v>0.91955024227009619</v>
      </c>
      <c r="I1608" s="1">
        <f t="shared" si="1815"/>
        <v>0.79635479280833699</v>
      </c>
      <c r="J1608" s="1">
        <f t="shared" si="1815"/>
        <v>0.91975760026938391</v>
      </c>
      <c r="K1608" s="1">
        <f t="shared" si="1815"/>
        <v>1.1323287987482851</v>
      </c>
      <c r="L1608" s="1">
        <f t="shared" ref="L1608:O1608" si="1816">SUM(L1609:L1610)</f>
        <v>0.93672978923361105</v>
      </c>
      <c r="M1608" s="1">
        <f t="shared" si="1816"/>
        <v>3.2721444224319431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0.60754411795202745</v>
      </c>
      <c r="G1609" s="1">
        <f>[1]Transport!C$26/SUM([1]Transport!C$22,[1]Transport!C$26)*G1606*(G$34+G$582)/(G$34+G$582+G$38)</f>
        <v>0.55180373676985683</v>
      </c>
      <c r="H1609" s="1">
        <f>[1]Transport!D$26/SUM([1]Transport!D$22,[1]Transport!D$26)*H1606*(H$34+H$582)/(H$34+H$582+H$38)</f>
        <v>0.91955024227009619</v>
      </c>
      <c r="I1609" s="1">
        <f>[1]Transport!E$26/SUM([1]Transport!E$22,[1]Transport!E$26)*I1606*(I$34+I$582)/(I$34+I$582+I$38)</f>
        <v>0.79635479280833699</v>
      </c>
      <c r="J1609" s="1">
        <f>[1]Transport!F$26/SUM([1]Transport!F$22,[1]Transport!F$26)*J1606*(J$34+J$582)/(J$34+J$582+J$38)</f>
        <v>0.91975760026938391</v>
      </c>
      <c r="K1609" s="1">
        <f>[1]Transport!G$26/SUM([1]Transport!G$22,[1]Transport!G$26)*K1606*(K$34+K$582)/(K$34+K$582+K$38)</f>
        <v>1.1310458137713157</v>
      </c>
      <c r="L1609" s="1">
        <f>[1]Transport!H$26/SUM([1]Transport!H$22,[1]Transport!H$26)*L1606*(L$34+L$582)/(L$34+L$582+L$38)</f>
        <v>0.93536256034857679</v>
      </c>
      <c r="M1609" s="1">
        <f>[1]Transport!I$26/SUM([1]Transport!I$22,[1]Transport!I$26)*M1606*(M$34+M$582)/(M$34+M$582+M$38)</f>
        <v>1.0577831620475369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1.2829849769693136E-3</v>
      </c>
      <c r="L1610" s="1">
        <f>(L$38+L$718)/([1]Transport!H$22+[1]Transport!H$26)*L1606</f>
        <v>1.3672288850343016E-3</v>
      </c>
      <c r="M1610" s="1">
        <f>(M$38+M$718)/([1]Transport!I$22+[1]Transport!I$26)*M1606</f>
        <v>2.2143612603844063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19.238073621336923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11.803372534334258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11.485052128048416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4.945998687225841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5.2532882264208709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6.1493058386937296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4.8015014222791672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0.43995686347600543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3.15844324189848E-4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2.9980749363687213E-4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3.3132033944224186E-4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1.7009721102257595E-4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3.0662331644568921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4.2033156040447661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11.219382684962055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12.11901211497899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10.824327934443424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5.0025924008379512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1.884630467795207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1.1877739311536916E-2</v>
      </c>
      <c r="G1614" s="1">
        <f t="shared" ref="G1614:K1614" si="1817">G1619</f>
        <v>1.1681932897609907E-3</v>
      </c>
      <c r="H1614" s="1">
        <f t="shared" si="1817"/>
        <v>1.4875319526669606E-3</v>
      </c>
      <c r="I1614" s="1">
        <f t="shared" si="1817"/>
        <v>1.450552600092723E-3</v>
      </c>
      <c r="J1614" s="1">
        <f t="shared" si="1817"/>
        <v>1.287497607108317E-3</v>
      </c>
      <c r="K1614" s="1">
        <f t="shared" si="1817"/>
        <v>1.3636579375799897E-3</v>
      </c>
      <c r="L1614" s="1">
        <f t="shared" ref="L1614:O1614" si="1818">L1619</f>
        <v>1.2545136287087555E-3</v>
      </c>
      <c r="M1614" s="1">
        <f t="shared" si="1818"/>
        <v>5.9651783391600967E-4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1.0974250662576665E-2</v>
      </c>
      <c r="G1615" s="1">
        <f t="shared" ref="G1615:K1615" si="1819">IF(G1614-G1616&lt;0,0,G1614-G1616)</f>
        <v>1.0200178149169649E-3</v>
      </c>
      <c r="H1615" s="1">
        <f t="shared" si="1819"/>
        <v>1.4759739131807701E-3</v>
      </c>
      <c r="I1615" s="1">
        <f t="shared" si="1819"/>
        <v>1.4429306561004795E-3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9.0348864896025037E-4</v>
      </c>
      <c r="G1616" s="1">
        <f t="shared" ref="G1616:K1616" si="1821">SUM(G1617:G1618)</f>
        <v>1.4817547484402593E-4</v>
      </c>
      <c r="H1616" s="1">
        <f t="shared" si="1821"/>
        <v>1.1558039486190308E-5</v>
      </c>
      <c r="I1616" s="1">
        <f t="shared" si="1821"/>
        <v>7.621943992243445E-6</v>
      </c>
      <c r="J1616" s="1">
        <f t="shared" si="1821"/>
        <v>1.322044448259486E-3</v>
      </c>
      <c r="K1616" s="1">
        <f t="shared" si="1821"/>
        <v>2.1303034028042215E-3</v>
      </c>
      <c r="L1616" s="1">
        <f t="shared" ref="L1616:O1616" si="1822">SUM(L1617:L1618)</f>
        <v>1.2757817125675318E-3</v>
      </c>
      <c r="M1616" s="1">
        <f t="shared" si="1822"/>
        <v>8.4720462838024037E-4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9.0348864896025037E-4</v>
      </c>
      <c r="G1617" s="1">
        <f>IF(SUM([1]Transport!C$24,[1]Transport!C$27)=0,0,[1]Transport!C$27/SUM([1]Transport!C$24,[1]Transport!C$27)*G1614*(G$47+G$614)/(G$47+G$614+G$49))</f>
        <v>1.4817547484402593E-4</v>
      </c>
      <c r="H1617" s="1">
        <f>IF(SUM([1]Transport!D$24,[1]Transport!D$27)=0,0,[1]Transport!D$27/SUM([1]Transport!D$24,[1]Transport!D$27)*H1614*(H$47+H$614)/(H$47+H$614+H$49))</f>
        <v>1.1558039486190308E-5</v>
      </c>
      <c r="I1617" s="1">
        <f>IF(SUM([1]Transport!E$24,[1]Transport!E$27)=0,0,[1]Transport!E$27/SUM([1]Transport!E$24,[1]Transport!E$27)*I1614*(I$47+I$614)/(I$47+I$614+I$49))</f>
        <v>7.621943992243445E-6</v>
      </c>
      <c r="J1617" s="1">
        <f>IF(SUM([1]Transport!F$24,[1]Transport!F$27)=0,0,[1]Transport!F$27/SUM([1]Transport!F$24,[1]Transport!F$27)*J1614*(J$47+J$614)/(J$47+J$614+J$49))</f>
        <v>3.4546841151168945E-5</v>
      </c>
      <c r="K1617" s="1">
        <f>IF(SUM([1]Transport!G$24,[1]Transport!G$27)=0,0,[1]Transport!G$27/SUM([1]Transport!G$24,[1]Transport!G$27)*K1614*(K$47+K$614)/(K$47+K$614+K$49))</f>
        <v>7.666454652242319E-4</v>
      </c>
      <c r="L1617" s="1">
        <f>IF(SUM([1]Transport!H$24,[1]Transport!H$27)=0,0,[1]Transport!H$27/SUM([1]Transport!H$24,[1]Transport!H$27)*L1614*(L$47+L$614)/(L$47+L$614+L$49))</f>
        <v>2.1268083858776375E-5</v>
      </c>
      <c r="M1617" s="1">
        <f>IF(SUM([1]Transport!I$24,[1]Transport!I$27)=0,0,[1]Transport!I$27/SUM([1]Transport!I$24,[1]Transport!I$27)*M1614*(M$47+M$614)/(M$47+M$614+M$49))</f>
        <v>2.5068679446423069E-4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1.287497607108317E-3</v>
      </c>
      <c r="K1618" s="1">
        <f>IF(([1]Transport!G$24+[1]Transport!G$27)=0,0,IF((K$49+K$716)/([1]Transport!G$24+[1]Transport!G$27)*K1614&gt;K1614,K1614,(K$49+K$716)/([1]Transport!G$24+[1]Transport!G$27)*K1614))</f>
        <v>1.3636579375799897E-3</v>
      </c>
      <c r="L1618" s="1">
        <f>IF(([1]Transport!H$24+[1]Transport!H$27)=0,0,IF((L$49+L$716)/([1]Transport!H$24+[1]Transport!H$27)*L1614&gt;L1614,L1614,(L$49+L$716)/([1]Transport!H$24+[1]Transport!H$27)*L1614))</f>
        <v>1.2545136287087555E-3</v>
      </c>
      <c r="M1618" s="1">
        <f>IF(([1]Transport!I$24+[1]Transport!I$27)=0,0,IF((M$49+M$716)/([1]Transport!I$24+[1]Transport!I$27)*M1614&gt;M1614,M1614,(M$49+M$716)/([1]Transport!I$24+[1]Transport!I$27)*M1614))</f>
        <v>5.9651783391600967E-4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1.1877739311536916E-2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1.1681932897609907E-3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1.4875319526669606E-3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1.450552600092723E-3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1.287497607108317E-3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1.3636579375799897E-3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1.2545136287087555E-3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5.9651783391600967E-4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2.2034047110037758</v>
      </c>
      <c r="G1620" s="3">
        <f t="shared" ref="G1620" si="1823">SUM(G1621:G1629)</f>
        <v>2.2263411206538257</v>
      </c>
      <c r="H1620" s="3">
        <f t="shared" ref="H1620" si="1824">SUM(H1621:H1629)</f>
        <v>2.2607483623300149</v>
      </c>
      <c r="I1620" s="3">
        <f t="shared" ref="I1620" si="1825">SUM(I1621:I1629)</f>
        <v>2.3180922797225971</v>
      </c>
      <c r="J1620" s="3">
        <f t="shared" ref="J1620" si="1826">SUM(J1621:J1629)</f>
        <v>2.4189041329335064</v>
      </c>
      <c r="K1620" s="3">
        <f t="shared" ref="K1620" si="1827">SUM(K1621:K1629)</f>
        <v>2.5201019089720589</v>
      </c>
      <c r="L1620" s="3">
        <f t="shared" ref="L1620:O1620" si="1828">SUM(L1621:L1629)</f>
        <v>2.6223374412809473</v>
      </c>
      <c r="M1620" s="3">
        <f t="shared" si="1828"/>
        <v>2.7245730237859562</v>
      </c>
      <c r="N1620" s="3">
        <f t="shared" si="1828"/>
        <v>2.8129661935700887</v>
      </c>
      <c r="O1620" s="3">
        <f t="shared" si="1828"/>
        <v>2.9109938250767637</v>
      </c>
      <c r="P1620" s="3">
        <f>SUM(P1621:P1629)</f>
        <v>3.0146643924933718</v>
      </c>
      <c r="Q1620" s="3">
        <f>SUM(Q1621:Q1629)</f>
        <v>3.1326879059706059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1.5215481819907315E-3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3.465586991834255E-3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3.5035790863365396E-3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1.1090497119573058E-3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0.43765695602335314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0.7504827563085984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1.8043801843681635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2.4164000119575504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2.8129628957996591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2.9109911495819709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3.0146611805274799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3.1326835240284683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4.4274097139804209E-4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1.4418957579323601E-4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1.4309015527729261E-4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3.4133092505394883E-6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4.4867023994749564E-6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4.0346807095936218E-6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3.7720765410548079E-6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3.5158964884080887E-6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3.297770429440166E-6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2.675494792852652E-6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3.2119658918717459E-6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4.3819421374836882E-6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1.5766305806253358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0.99143856536903929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0.99988902567760873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0.43059881254655835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0.62358377757695138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0.72994421762028816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0.56995509591254456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5.2224426125614135E-2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3.7491831461669681E-5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3.5588203306204959E-5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3.9328888869711681E-5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2.019113683336361E-5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0.50122748318844901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0.68710277016238008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1.8339971699796196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1.9810567609580887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1.7694188135064683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0.81775803208814279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0.30807460993612301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1.2260636480998048E-3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1.2107790842205673E-4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1.5480133586779767E-4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1.5940804959714314E-4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1.4843741820321871E-4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1.6071627297622513E-4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1.5612385922994713E-4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7.469485896100756E-5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0.26872776416540894</v>
      </c>
      <c r="G1632" s="1">
        <f t="shared" ref="G1632:K1632" si="1832">IFERROR(G1622/G1596,"-")</f>
        <v>0.27097619404459128</v>
      </c>
      <c r="H1632" s="1">
        <f t="shared" si="1832"/>
        <v>0.2712763050087324</v>
      </c>
      <c r="I1632" s="1">
        <f t="shared" si="1832"/>
        <v>0.27379511434282405</v>
      </c>
      <c r="J1632" s="1">
        <f t="shared" si="1832"/>
        <v>0.30493887560606331</v>
      </c>
      <c r="K1632" s="1">
        <f t="shared" si="1832"/>
        <v>0.31134577492619314</v>
      </c>
      <c r="L1632" s="1">
        <f t="shared" ref="L1632:O1632" si="1833">IFERROR(L1622/L1596,"-")</f>
        <v>0.32723142237743363</v>
      </c>
      <c r="M1632" s="1">
        <f t="shared" si="1833"/>
        <v>0.33424545630192787</v>
      </c>
      <c r="N1632" s="1">
        <f t="shared" si="1833"/>
        <v>0.33941433665773929</v>
      </c>
      <c r="O1632" s="1">
        <f t="shared" si="1833"/>
        <v>0.33941433665773918</v>
      </c>
      <c r="P1632" s="1">
        <f>IFERROR(P1622/P1596,"-")</f>
        <v>0.33941433665773879</v>
      </c>
      <c r="Q1632" s="1">
        <f>IFERROR(Q1622/Q1596,"-")</f>
        <v>0.33941433665773901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0.17445873125089889</v>
      </c>
      <c r="G1633" s="1">
        <f t="shared" ref="G1633:K1633" si="1834">IFERROR(G1623/G1598,"-")</f>
        <v>0.17518097040517425</v>
      </c>
      <c r="H1633" s="1">
        <f t="shared" si="1834"/>
        <v>0.17523479345621587</v>
      </c>
      <c r="I1633" s="1">
        <f t="shared" si="1834"/>
        <v>0.17987412507420836</v>
      </c>
      <c r="J1633" s="1">
        <f t="shared" si="1834"/>
        <v>0.19483264404592351</v>
      </c>
      <c r="K1633" s="1">
        <f t="shared" si="1834"/>
        <v>0.19956464633593343</v>
      </c>
      <c r="L1633" s="1">
        <f t="shared" ref="L1633:O1633" si="1835">IFERROR(L1623/L1598,"-")</f>
        <v>0.20865512865103453</v>
      </c>
      <c r="M1633" s="1">
        <f t="shared" si="1835"/>
        <v>0.21503428826304241</v>
      </c>
      <c r="N1633" s="1">
        <f t="shared" si="1835"/>
        <v>0.21890981102623192</v>
      </c>
      <c r="O1633" s="1">
        <f t="shared" si="1835"/>
        <v>0.21890981102623194</v>
      </c>
      <c r="P1633" s="1">
        <f>IFERROR(P1623/P1598,"-")</f>
        <v>0.218909811026232</v>
      </c>
      <c r="Q1633" s="1">
        <f>IFERROR(Q1623/Q1598,"-")</f>
        <v>0.21890981102623208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8.1953661871669775E-2</v>
      </c>
      <c r="G1636" s="1">
        <f t="shared" ref="G1636:K1636" si="1840">IFERROR(G1626/G1611,"-")</f>
        <v>8.3996210615660205E-2</v>
      </c>
      <c r="H1636" s="1">
        <f t="shared" si="1840"/>
        <v>8.7060033731646086E-2</v>
      </c>
      <c r="I1636" s="1">
        <f t="shared" si="1840"/>
        <v>8.7060033731645961E-2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0.11870351496053484</v>
      </c>
      <c r="G1637" s="1">
        <f t="shared" ref="G1637:K1637" si="1843">IFERROR(G1627/G1612,"-")</f>
        <v>0.1187035149605353</v>
      </c>
      <c r="H1637" s="1">
        <f t="shared" si="1843"/>
        <v>0.11870351496053487</v>
      </c>
      <c r="I1637" s="1">
        <f t="shared" si="1843"/>
        <v>0.11870351496053516</v>
      </c>
      <c r="J1637" s="1">
        <f t="shared" si="1843"/>
        <v>0.11870351496053498</v>
      </c>
      <c r="K1637" s="1">
        <f t="shared" si="1843"/>
        <v>0.11870351496053502</v>
      </c>
      <c r="L1637" s="1">
        <f t="shared" ref="L1637:O1637" si="1844">IFERROR(L1627/L1612,"-")</f>
        <v>0.11870351496053497</v>
      </c>
      <c r="M1637" s="1">
        <f t="shared" si="1844"/>
        <v>0.11870351496053493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0.16346685209675799</v>
      </c>
      <c r="H1638" s="1">
        <f t="shared" si="1845"/>
        <v>0.16346685209675782</v>
      </c>
      <c r="I1638" s="1">
        <f t="shared" si="1845"/>
        <v>0.16346685209675799</v>
      </c>
      <c r="J1638" s="1">
        <f t="shared" si="1845"/>
        <v>0.16346685209675799</v>
      </c>
      <c r="K1638" s="1">
        <f t="shared" si="1845"/>
        <v>0.1634668520967579</v>
      </c>
      <c r="L1638" s="1">
        <f t="shared" ref="L1638:O1638" si="1846">IFERROR(L1628/L1613,"-")</f>
        <v>0.16346685209675799</v>
      </c>
      <c r="M1638" s="1">
        <f t="shared" si="1846"/>
        <v>0.16346685209675804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0.10322365358775994</v>
      </c>
      <c r="G1639" s="1">
        <f t="shared" ref="G1639:K1639" si="1847">IFERROR(G1629/G1619,"-")</f>
        <v>0.10364544077019049</v>
      </c>
      <c r="H1639" s="1">
        <f t="shared" si="1847"/>
        <v>0.10406588953619318</v>
      </c>
      <c r="I1639" s="1">
        <f t="shared" si="1847"/>
        <v>0.10989470467113938</v>
      </c>
      <c r="J1639" s="1">
        <f t="shared" si="1847"/>
        <v>0.11529141288006346</v>
      </c>
      <c r="K1639" s="1">
        <f t="shared" si="1847"/>
        <v>0.11785673558388085</v>
      </c>
      <c r="L1639" s="1">
        <f t="shared" ref="L1639:O1639" si="1848">IFERROR(L1629/L1619,"-")</f>
        <v>0.12444971155127436</v>
      </c>
      <c r="M1639" s="1">
        <f t="shared" si="1848"/>
        <v>0.1252181489204641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10.966836425364562</v>
      </c>
      <c r="G1640" s="1">
        <f t="shared" ref="G1640:K1640" si="1849">G1641+G1645+G1649+G1655</f>
        <v>10.359823381804752</v>
      </c>
      <c r="H1640" s="1">
        <f t="shared" si="1849"/>
        <v>11.550831263007131</v>
      </c>
      <c r="I1640" s="1">
        <f t="shared" si="1849"/>
        <v>12.708903133054765</v>
      </c>
      <c r="J1640" s="1">
        <f t="shared" si="1849"/>
        <v>13.678548584149762</v>
      </c>
      <c r="K1640" s="1">
        <f t="shared" si="1849"/>
        <v>14.725846573043755</v>
      </c>
      <c r="L1640" s="1">
        <f t="shared" ref="L1640:O1640" si="1850">L1641+L1645+L1649+L1655</f>
        <v>17.108728513014601</v>
      </c>
      <c r="M1640" s="1">
        <f t="shared" si="1850"/>
        <v>19.192141978276357</v>
      </c>
      <c r="N1640" s="1">
        <f t="shared" si="1850"/>
        <v>19.746770445773667</v>
      </c>
      <c r="O1640" s="1">
        <f t="shared" si="1850"/>
        <v>20.31571960820532</v>
      </c>
      <c r="P1640" s="1">
        <f>P1641+P1645+P1649+P1655</f>
        <v>20.822086790368726</v>
      </c>
      <c r="Q1640" s="1">
        <f>Q1641+Q1645+Q1649+Q1655</f>
        <v>21.326788448053005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9.2070286616362047</v>
      </c>
      <c r="G1641" s="1">
        <f t="shared" ref="G1641:K1641" si="1853">SUM(G1642:G1644)</f>
        <v>9.56348589119232</v>
      </c>
      <c r="H1641" s="1">
        <f t="shared" si="1853"/>
        <v>9.954299435237278</v>
      </c>
      <c r="I1641" s="1">
        <f t="shared" si="1853"/>
        <v>10.606242339942225</v>
      </c>
      <c r="J1641" s="1">
        <f t="shared" si="1853"/>
        <v>11.575860489653849</v>
      </c>
      <c r="K1641" s="1">
        <f t="shared" si="1853"/>
        <v>13.65054259938008</v>
      </c>
      <c r="L1641" s="1">
        <f t="shared" ref="L1641:O1641" si="1854">SUM(L1642:L1644)</f>
        <v>16.900909154897924</v>
      </c>
      <c r="M1641" s="1">
        <f t="shared" si="1854"/>
        <v>19.189876784261138</v>
      </c>
      <c r="N1641" s="1">
        <f t="shared" si="1854"/>
        <v>19.744404812127659</v>
      </c>
      <c r="O1641" s="1">
        <f t="shared" si="1854"/>
        <v>20.313412995583707</v>
      </c>
      <c r="P1641" s="1">
        <f>SUM(P1642:P1644)</f>
        <v>20.819828332752071</v>
      </c>
      <c r="Q1641" s="1">
        <f>SUM(Q1642:Q1644)</f>
        <v>21.324114737216739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9.7091405126149368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10.080498605016777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10.452453456169206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10.945897640728401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11.438263547476309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11.929400467170069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12.419230941220981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1.502308648535259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1.6575783293634421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1.7463950581125154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1.8944269132534843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1.9814701278370752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2.0282475277787113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2.1043450298869053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2.1804469232293133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2.2150258920273509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2.2673643112634694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2.2822900043845396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2.3117793285102826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2.124977954947784E-6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2.9248204094036613E-6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5.4295126600208489E-6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0.38418498488617225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1.9131545589864316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4.7160655199942436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6.5569764048626169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6.5834812793719069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6.6077851368439307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6.6081378611974628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6.5931044674854755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1.272421003635469E-5</v>
      </c>
      <c r="K1645" s="1">
        <f t="shared" si="1856"/>
        <v>2.3094708146658063E-3</v>
      </c>
      <c r="L1645" s="1">
        <f t="shared" ref="L1645:O1645" si="1857">SUM(L1646:L1648)</f>
        <v>2.3217442536950551E-3</v>
      </c>
      <c r="M1645" s="1">
        <f t="shared" si="1857"/>
        <v>2.2651940152194133E-3</v>
      </c>
      <c r="N1645" s="1">
        <f t="shared" si="1857"/>
        <v>2.3656336460064833E-3</v>
      </c>
      <c r="O1645" s="1">
        <f t="shared" si="1857"/>
        <v>2.306612621611743E-3</v>
      </c>
      <c r="P1645" s="1">
        <f>SUM(P1646:P1648)</f>
        <v>2.2584576166566066E-3</v>
      </c>
      <c r="Q1645" s="1">
        <f>SUM(Q1646:Q1648)</f>
        <v>2.6737108362667205E-3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2.2887335451040661E-4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2.2953428599660667E-4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1.3749940768809137E-4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2.3812110725426576E-4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1.4822981035899824E-4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1.1671853600409208E-4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2.6576305704406703E-4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2.8849034770181127E-5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5.0533181017039857E-5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8.4041524841990984E-5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7.0778407490681937E-5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3.3510905590884065E-4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1.272421003635469E-5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2.0805974601553995E-3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2.0922099676984485E-3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2.0988455727611408E-3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2.0769793577351779E-3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2.0743412864107536E-3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2.0709606731618324E-3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2.0728387233138129E-3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0.79633749061243175</v>
      </c>
      <c r="H1649" s="1">
        <f t="shared" si="1859"/>
        <v>1.5965318277698535</v>
      </c>
      <c r="I1649" s="1">
        <f t="shared" si="1859"/>
        <v>2.1026607931125385</v>
      </c>
      <c r="J1649" s="1">
        <f t="shared" si="1859"/>
        <v>2.1026753702858776</v>
      </c>
      <c r="K1649" s="1">
        <f t="shared" si="1859"/>
        <v>1.0729945028490095</v>
      </c>
      <c r="L1649" s="1">
        <f t="shared" ref="L1649:O1649" si="1860">L1654</f>
        <v>0.20549761386298279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1.6634753188069695</v>
      </c>
      <c r="G1650" s="1">
        <f t="shared" ref="G1650:K1650" si="1862">G1649-G1651</f>
        <v>0.75274580939730207</v>
      </c>
      <c r="H1650" s="1">
        <f t="shared" si="1862"/>
        <v>1.5091372613966672</v>
      </c>
      <c r="I1650" s="1">
        <f t="shared" si="1862"/>
        <v>1.987526868967896</v>
      </c>
      <c r="J1650" s="1">
        <f t="shared" si="1862"/>
        <v>1.9726358528319949</v>
      </c>
      <c r="K1650" s="1">
        <f t="shared" si="1862"/>
        <v>0.99089036728707858</v>
      </c>
      <c r="L1650" s="1">
        <f t="shared" ref="L1650:O1650" si="1863">L1649-L1651</f>
        <v>0.1205541073928306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9.6332444921388413E-2</v>
      </c>
      <c r="G1651" s="1">
        <f t="shared" ref="G1651:K1651" si="1864">SUM(G1652:G1653)</f>
        <v>4.3591681215129699E-2</v>
      </c>
      <c r="H1651" s="1">
        <f t="shared" si="1864"/>
        <v>8.7394566373186378E-2</v>
      </c>
      <c r="I1651" s="1">
        <f t="shared" si="1864"/>
        <v>0.11513392414464262</v>
      </c>
      <c r="J1651" s="1">
        <f t="shared" si="1864"/>
        <v>0.13003951745388265</v>
      </c>
      <c r="K1651" s="1">
        <f t="shared" si="1864"/>
        <v>8.2104135561930941E-2</v>
      </c>
      <c r="L1651" s="1">
        <f t="shared" ref="L1651:O1651" si="1865">SUM(L1652:L1653)</f>
        <v>8.4943506470152197E-2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9.6332444921388413E-2</v>
      </c>
      <c r="G1652" s="1">
        <f>[1]Transport!C$25/SUM([1]Transport!C$21,[1]Transport!C$25)*G1649*(G$35+G$600)/(G$35+G$600+G$39)</f>
        <v>4.3591681215129699E-2</v>
      </c>
      <c r="H1652" s="1">
        <f>[1]Transport!D$25/SUM([1]Transport!D$21,[1]Transport!D$25)*H1649*(H$35+H$600)/(H$35+H$600+H$39)</f>
        <v>8.7394566373186378E-2</v>
      </c>
      <c r="I1652" s="1">
        <f>[1]Transport!E$25/SUM([1]Transport!E$21,[1]Transport!E$25)*I1649*(I$35+I$600)/(I$35+I$600+I$39)</f>
        <v>0.11513392414464262</v>
      </c>
      <c r="J1652" s="1">
        <f>[1]Transport!F$25/SUM([1]Transport!F$21,[1]Transport!F$25)*J1649*(J$35+J$600)/(J$35+J$600+J$39)</f>
        <v>0.13003951745388265</v>
      </c>
      <c r="K1652" s="1">
        <f>[1]Transport!G$25/SUM([1]Transport!G$21,[1]Transport!G$25)*K1649*(K$35+K$600)/(K$35+K$600+K$39)</f>
        <v>5.8751087392735608E-2</v>
      </c>
      <c r="L1652" s="1">
        <f>[1]Transport!H$25/SUM([1]Transport!H$21,[1]Transport!H$25)*L1649*(L$35+L$600)/(L$35+L$600+L$39)</f>
        <v>7.8834509212833193E-2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2.335304816919534E-2</v>
      </c>
      <c r="L1653" s="1">
        <f>(L$39+L$719)/([1]Transport!H$21+[1]Transport!H$25)*L1649</f>
        <v>6.1089972573190113E-3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0.79633749061243175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1.5965318277698535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2.1026607931125385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2.1026753702858776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1.0729945028490095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0.20549761386298279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0.39609145459103223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0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0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0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0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0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0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7.5011886001194616E-5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17.38040133607468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15.762752182079096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14.414808824561124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13.875473338178685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12.117167903591511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6.3606226781060613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2.0429227954742659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2.0429198399539397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2.0429202510114459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2.0429193023233543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2.0429191407622005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30.629601461724366</v>
      </c>
      <c r="G1663" s="1">
        <f>IF([1]Transport!C$23+[1]Transport_Aviation_Intl!C$11&lt;0,0,[1]Transport!C$23+[1]Transport_Aviation_Intl!C$11)</f>
        <v>59.879992515237824</v>
      </c>
      <c r="H1663" s="1">
        <f>IF([1]Transport!D$23+[1]Transport_Aviation_Intl!D$11&lt;0,0,[1]Transport!D$23+[1]Transport_Aviation_Intl!D$11)</f>
        <v>85.344467508869968</v>
      </c>
      <c r="I1663" s="1">
        <f>IF([1]Transport!E$23+[1]Transport_Aviation_Intl!E$11&lt;0,0,[1]Transport!E$23+[1]Transport_Aviation_Intl!E$11)</f>
        <v>85.555799493328863</v>
      </c>
      <c r="J1663" s="1">
        <f>IF([1]Transport!F$23+[1]Transport_Aviation_Intl!F$11&lt;0,0,[1]Transport!F$23+[1]Transport_Aviation_Intl!F$11)</f>
        <v>76.381754709451542</v>
      </c>
      <c r="K1663" s="1">
        <f>IF([1]Transport!G$23+[1]Transport_Aviation_Intl!G$11&lt;0,0,[1]Transport!G$23+[1]Transport_Aviation_Intl!G$11)</f>
        <v>54.630177185568314</v>
      </c>
      <c r="L1663" s="1">
        <f>IF([1]Transport!H$23+[1]Transport_Aviation_Intl!H$11&lt;0,0,[1]Transport!H$23+[1]Transport_Aviation_Intl!H$11)</f>
        <v>28.160204747247889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1.3641265899000388E-4</v>
      </c>
      <c r="O1663" s="1">
        <f>IF([1]Transport!K$23+[1]Transport_Aviation_Intl!K$11&lt;0,0,[1]Transport!K$23+[1]Transport_Aviation_Intl!K$11)</f>
        <v>1.6806667135993436E-4</v>
      </c>
      <c r="P1663" s="1">
        <f>IF([1]Transport!L$23+[1]Transport_Aviation_Intl!L$11&lt;0,0,[1]Transport!L$23+[1]Transport_Aviation_Intl!L$11)</f>
        <v>1.4594714410987031E-4</v>
      </c>
      <c r="Q1663" s="1">
        <f>IF([1]Transport!M$23+[1]Transport_Aviation_Intl!M$11&lt;0,0,[1]Transport!M$23+[1]Transport_Aviation_Intl!M$11)</f>
        <v>2.7408886515001285E-4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3.9856209762403303E-4</v>
      </c>
      <c r="G1664" s="1">
        <f t="shared" si="1871"/>
        <v>7.5012117595722202E-6</v>
      </c>
      <c r="H1664" s="1">
        <f t="shared" si="1871"/>
        <v>4.9306122533093104E-4</v>
      </c>
      <c r="I1664" s="1">
        <f t="shared" si="1871"/>
        <v>5.3266775924688519</v>
      </c>
      <c r="J1664" s="1">
        <f t="shared" si="1871"/>
        <v>5.3266775924688519</v>
      </c>
      <c r="K1664" s="1">
        <f t="shared" si="1871"/>
        <v>18.512721647110418</v>
      </c>
      <c r="L1664" s="1">
        <f t="shared" ref="L1664:O1664" si="1872">L36</f>
        <v>38.847386653838335</v>
      </c>
      <c r="M1664" s="1">
        <f t="shared" si="1872"/>
        <v>68.659338921021089</v>
      </c>
      <c r="N1664" s="1">
        <f t="shared" si="1872"/>
        <v>95.362745071811503</v>
      </c>
      <c r="O1664" s="1">
        <f t="shared" si="1872"/>
        <v>95.543940363031055</v>
      </c>
      <c r="P1664" s="1">
        <f>P36</f>
        <v>96.256797720059467</v>
      </c>
      <c r="Q1664" s="1">
        <f>Q36</f>
        <v>97.823900877406444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13.186044054641567</v>
      </c>
      <c r="K1665" s="1">
        <f t="shared" si="1873"/>
        <v>20.334665006727917</v>
      </c>
      <c r="L1665" s="1">
        <f t="shared" ref="L1665:O1665" si="1874">L40</f>
        <v>29.811952267182754</v>
      </c>
      <c r="M1665" s="1">
        <f t="shared" si="1874"/>
        <v>26.884601442009966</v>
      </c>
      <c r="N1665" s="1">
        <f t="shared" si="1874"/>
        <v>0</v>
      </c>
      <c r="O1665" s="1">
        <f t="shared" si="1874"/>
        <v>0.7128573570284118</v>
      </c>
      <c r="P1665" s="1">
        <f>P40</f>
        <v>1.5671031573469776</v>
      </c>
      <c r="Q1665" s="1">
        <f>Q40</f>
        <v>1.579528183504479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0.24502105747551267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0.25420862886703577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0.26339767656976409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0.27583227408074784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0.28823969941905619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0.30061615477161396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0.31295968821274406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2.5094612068618204E-2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2.7688241819868301E-2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2.9171839318514654E-2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3.1644568196287151E-2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3.3098540857171697E-2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3.3879912052936625E-2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3.5151047179967872E-2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3.6422255658316874E-2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3.6999863867232981E-2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3.7874126508465618E-2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3.8123445767256882E-2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3.8616036387581668E-2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5.2431521279690198E-6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7.2166764449416698E-6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1.33967323241819E-5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0.53297939069015299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3.2003562440223301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9.6756108908596907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14.128980476608501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14.128980560483701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14.128996017080899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14.128986535669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14.128985499240899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4.1064191327211288E-6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4.2764488276604193E-6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2.6564991961504228E-6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4.6005182178118732E-6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2.8638114060640591E-6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2.2550111472049565E-6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5.1345628266672794E-6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1.7119305220213427E-7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2.998689406666654E-7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4.9871079791872071E-7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4.2000613555571557E-7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1.9885705902683097E-6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2.28205940869406E-5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3.7315063144091401E-3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3.7523330942417902E-3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3.7642339076694401E-3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3.7250173263729102E-3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3.7202860028018999E-3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3.7142229464315699E-3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3.7175911885519602E-3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0.72181007179756995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1.44711603662337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1.9058775405328201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1.9058907534615801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0.97257538200820604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0.18626555846641701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1.6053879313818009E-3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0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0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0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0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0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0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3.0402871634997348E-7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17.176525407343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15.577851633561901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14.245719947971301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13.712710985416299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11.9750308601381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6.2860111757168999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2.0189588619493199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2.0189559410979001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2.0189563473336198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2.0189554097738398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2.0189552501078398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2.523612230734127E-2</v>
      </c>
      <c r="L1678" s="7">
        <f t="shared" ref="L1678:O1678" si="1879">IFERROR(L1667/L1642,"-")</f>
        <v>2.521786261053827E-2</v>
      </c>
      <c r="M1678" s="7">
        <f t="shared" si="1879"/>
        <v>2.5199602913735297E-2</v>
      </c>
      <c r="N1678" s="7">
        <f t="shared" si="1879"/>
        <v>2.5199602913735308E-2</v>
      </c>
      <c r="O1678" s="7">
        <f t="shared" si="1879"/>
        <v>2.5199602913735294E-2</v>
      </c>
      <c r="P1678" s="7">
        <f t="shared" ref="P1678:Q1680" si="1880">IFERROR(P1667/P1642,"-")</f>
        <v>2.5199602913735287E-2</v>
      </c>
      <c r="Q1678" s="7">
        <f t="shared" si="1880"/>
        <v>2.5199602913735318E-2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1.670403221940131E-2</v>
      </c>
      <c r="G1679" s="7">
        <f t="shared" si="1878"/>
        <v>1.6704032219401289E-2</v>
      </c>
      <c r="H1679" s="7">
        <f t="shared" si="1878"/>
        <v>1.6704032219401296E-2</v>
      </c>
      <c r="I1679" s="7">
        <f t="shared" si="1878"/>
        <v>1.67040322194013E-2</v>
      </c>
      <c r="J1679" s="7">
        <f t="shared" si="1878"/>
        <v>1.6704032219401289E-2</v>
      </c>
      <c r="K1679" s="7">
        <f t="shared" si="1878"/>
        <v>1.67040322194013E-2</v>
      </c>
      <c r="L1679" s="7">
        <f t="shared" ref="L1679:O1679" si="1881">IFERROR(L1668/L1643,"-")</f>
        <v>1.6704032219401307E-2</v>
      </c>
      <c r="M1679" s="7">
        <f t="shared" si="1881"/>
        <v>1.6704032219401296E-2</v>
      </c>
      <c r="N1679" s="7">
        <f t="shared" si="1881"/>
        <v>1.6704032219401303E-2</v>
      </c>
      <c r="O1679" s="7">
        <f t="shared" si="1881"/>
        <v>1.6704032219401293E-2</v>
      </c>
      <c r="P1679" s="7">
        <f t="shared" si="1880"/>
        <v>1.67040322194013E-2</v>
      </c>
      <c r="Q1679" s="7">
        <f t="shared" si="1880"/>
        <v>1.6704032219401303E-2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2.4673913043478408</v>
      </c>
      <c r="H1680">
        <f t="shared" si="1878"/>
        <v>2.4673913043478355</v>
      </c>
      <c r="I1680">
        <f t="shared" si="1878"/>
        <v>2.4673913043478302</v>
      </c>
      <c r="J1680">
        <f t="shared" si="1878"/>
        <v>1.3872988577314287</v>
      </c>
      <c r="K1680">
        <f t="shared" si="1878"/>
        <v>1.6728163592375118</v>
      </c>
      <c r="L1680">
        <f t="shared" ref="L1680:O1680" si="1882">IFERROR(L1669/L1644,"-")</f>
        <v>2.0516277498348878</v>
      </c>
      <c r="M1680">
        <f t="shared" si="1882"/>
        <v>2.1548011772820361</v>
      </c>
      <c r="N1680">
        <f t="shared" si="1882"/>
        <v>2.1461260328565359</v>
      </c>
      <c r="O1680">
        <f t="shared" si="1882"/>
        <v>2.1382347828321362</v>
      </c>
      <c r="P1680">
        <f t="shared" si="1880"/>
        <v>2.1381192148900903</v>
      </c>
      <c r="Q1680">
        <f t="shared" si="1880"/>
        <v>2.142994331262206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1.7941883805152228E-2</v>
      </c>
      <c r="L1681">
        <f t="shared" ref="L1681:O1681" si="1884">IFERROR(L1670/L1646,"-")</f>
        <v>1.8630980592257318E-2</v>
      </c>
      <c r="M1681">
        <f t="shared" si="1884"/>
        <v>1.9320077379362401E-2</v>
      </c>
      <c r="N1681">
        <f t="shared" si="1884"/>
        <v>1.9320077379362421E-2</v>
      </c>
      <c r="O1681">
        <f t="shared" si="1884"/>
        <v>1.9320077379362394E-2</v>
      </c>
      <c r="P1681">
        <f t="shared" ref="P1681:Q1683" si="1885">IFERROR(P1670/P1646,"-")</f>
        <v>1.9320077379362411E-2</v>
      </c>
      <c r="Q1681">
        <f t="shared" si="1885"/>
        <v>1.9320077379362404E-2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 t="str">
        <f t="shared" si="1883"/>
        <v>-</v>
      </c>
      <c r="L1682" t="str">
        <f t="shared" ref="L1682:O1682" si="1886">IFERROR(L1671/L1647,"-")</f>
        <v>-</v>
      </c>
      <c r="M1682">
        <f t="shared" si="1886"/>
        <v>5.9340998257273563E-3</v>
      </c>
      <c r="N1682">
        <f t="shared" si="1886"/>
        <v>5.9340998257273606E-3</v>
      </c>
      <c r="O1682">
        <f t="shared" si="1886"/>
        <v>5.9340998257273649E-3</v>
      </c>
      <c r="P1682">
        <f t="shared" si="1885"/>
        <v>5.9340998257273571E-3</v>
      </c>
      <c r="Q1682">
        <f t="shared" si="1885"/>
        <v>5.9340998257273545E-3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1.793478260869575</v>
      </c>
      <c r="K1683">
        <f t="shared" si="1883"/>
        <v>1.7934782608695652</v>
      </c>
      <c r="L1683">
        <f t="shared" ref="L1683:O1683" si="1887">IFERROR(L1672/L1648,"-")</f>
        <v>1.7934782608695687</v>
      </c>
      <c r="M1683">
        <f t="shared" si="1887"/>
        <v>1.7934782608695665</v>
      </c>
      <c r="N1683">
        <f t="shared" si="1887"/>
        <v>1.793478260869583</v>
      </c>
      <c r="O1683">
        <f t="shared" si="1887"/>
        <v>1.7934782608695676</v>
      </c>
      <c r="P1683">
        <f t="shared" si="1885"/>
        <v>1.7934782608695761</v>
      </c>
      <c r="Q1683">
        <f t="shared" si="1885"/>
        <v>1.7934782608695716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0.90641226905247707</v>
      </c>
      <c r="H1684" s="4">
        <f t="shared" si="1888"/>
        <v>0.90641226905247618</v>
      </c>
      <c r="I1684" s="4">
        <f t="shared" si="1888"/>
        <v>0.90641226905247851</v>
      </c>
      <c r="J1684" s="4">
        <f t="shared" si="1888"/>
        <v>0.90641226905247729</v>
      </c>
      <c r="K1684" s="4">
        <f t="shared" si="1888"/>
        <v>0.90641226905247774</v>
      </c>
      <c r="L1684" s="4">
        <f t="shared" ref="L1684:O1684" si="1889">IFERROR(L1673/L1654,"-")</f>
        <v>0.90641226905248196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4.0530738867855087E-3</v>
      </c>
      <c r="G1686" s="1" t="str">
        <f t="shared" si="1890"/>
        <v>-</v>
      </c>
      <c r="H1686" t="str">
        <f t="shared" si="1890"/>
        <v>-</v>
      </c>
      <c r="I1686" t="str">
        <f t="shared" si="1890"/>
        <v>-</v>
      </c>
      <c r="J1686" t="str">
        <f t="shared" si="1890"/>
        <v>-</v>
      </c>
      <c r="K1686" t="str">
        <f t="shared" si="1890"/>
        <v>-</v>
      </c>
      <c r="L1686" t="str">
        <f t="shared" ref="L1686:O1686" si="1893">IFERROR(L1675/L1661,"-")</f>
        <v>-</v>
      </c>
      <c r="M1686" t="str">
        <f t="shared" si="1893"/>
        <v>-</v>
      </c>
      <c r="N1686" t="str">
        <f t="shared" si="1893"/>
        <v>-</v>
      </c>
      <c r="O1686" t="str">
        <f t="shared" si="1893"/>
        <v>-</v>
      </c>
      <c r="P1686" t="str">
        <f t="shared" si="1892"/>
        <v>-</v>
      </c>
      <c r="Q1686">
        <f t="shared" si="1892"/>
        <v>4.0530738867855104E-3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0.98826978015124911</v>
      </c>
      <c r="H1687" s="4">
        <f t="shared" si="1890"/>
        <v>0.98826978015124722</v>
      </c>
      <c r="I1687" s="4">
        <f t="shared" si="1890"/>
        <v>0.98826978015124867</v>
      </c>
      <c r="J1687" s="4">
        <f t="shared" si="1890"/>
        <v>0.98826978015124423</v>
      </c>
      <c r="K1687" s="4">
        <f t="shared" si="1890"/>
        <v>0.98826978015124456</v>
      </c>
      <c r="L1687" s="4">
        <f t="shared" ref="L1687:O1687" si="1894">IFERROR(L1676/L1662,"-")</f>
        <v>0.98826978015124489</v>
      </c>
      <c r="M1687" s="4">
        <f t="shared" si="1894"/>
        <v>0.98826978015124511</v>
      </c>
      <c r="N1687" s="4">
        <f t="shared" si="1894"/>
        <v>0.98826978015124678</v>
      </c>
      <c r="O1687" s="4">
        <f t="shared" si="1894"/>
        <v>0.98826978015125089</v>
      </c>
      <c r="P1687" s="4">
        <f t="shared" si="1892"/>
        <v>0.98826978015124678</v>
      </c>
      <c r="Q1687" s="4">
        <f t="shared" si="1892"/>
        <v>0.98826978015124967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34.610520748388168</v>
      </c>
      <c r="G1688" s="3">
        <f t="shared" ref="G1688:K1688" si="1895">SUM(G1689:G1691,G1694:G1696,-G1701)</f>
        <v>32.355728230830415</v>
      </c>
      <c r="H1688" s="3">
        <f t="shared" si="1895"/>
        <v>30.878646875146423</v>
      </c>
      <c r="I1688" s="3">
        <f t="shared" si="1895"/>
        <v>24.628318461546002</v>
      </c>
      <c r="J1688" s="3">
        <f t="shared" si="1895"/>
        <v>17.968337506040825</v>
      </c>
      <c r="K1688" s="3">
        <f t="shared" si="1895"/>
        <v>13.143216247336357</v>
      </c>
      <c r="L1688" s="3">
        <f t="shared" ref="L1688:O1688" si="1896">SUM(L1689:L1691,L1694:L1696,-L1701)</f>
        <v>6.5659192606014809</v>
      </c>
      <c r="M1688" s="3">
        <f>SUM(M1689:M1691,M1694:M1696,-M1701)</f>
        <v>-1.1377300309341698E-2</v>
      </c>
      <c r="N1688" s="3">
        <f t="shared" si="1896"/>
        <v>-1.4073940119466908</v>
      </c>
      <c r="O1688" s="3">
        <f t="shared" si="1896"/>
        <v>-2.8034135151662092</v>
      </c>
      <c r="P1688" s="3">
        <f>SUM(P1689:P1691,P1694:P1696,-P1701)</f>
        <v>-3.6366979263161592</v>
      </c>
      <c r="Q1688" s="3">
        <f>SUM(Q1689:Q1691,Q1694:Q1696,-Q1701)</f>
        <v>-4.4699849385009092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2.6031368392343079</v>
      </c>
      <c r="G1689" s="1">
        <f>[1]Summary!C53+[1]Summary!C59</f>
        <v>2.3718846128948989</v>
      </c>
      <c r="H1689" s="1">
        <f>[1]Summary!D53+[1]Summary!D59</f>
        <v>2.3736838989745772</v>
      </c>
      <c r="I1689" s="1">
        <f>[1]Summary!E53+[1]Summary!E59</f>
        <v>2.2433471598954244</v>
      </c>
      <c r="J1689" s="1">
        <f>[1]Summary!F53+[1]Summary!F59</f>
        <v>2.2405475297595712</v>
      </c>
      <c r="K1689" s="1">
        <f>[1]Summary!G53+[1]Summary!G59</f>
        <v>1.1931361450278852</v>
      </c>
      <c r="L1689" s="1">
        <f>[1]Summary!H53+[1]Summary!H59</f>
        <v>9.1835074978531051E-2</v>
      </c>
      <c r="M1689" s="1">
        <f>[1]Summary!I53+[1]Summary!I59</f>
        <v>-9.1137655053143973E-2</v>
      </c>
      <c r="N1689" s="1">
        <f>[1]Summary!J53+[1]Summary!J59</f>
        <v>-9.1809499908439562E-2</v>
      </c>
      <c r="O1689" s="1">
        <f>[1]Summary!K53+[1]Summary!K59</f>
        <v>-9.2687614852928757E-2</v>
      </c>
      <c r="P1689" s="1">
        <f>[1]Summary!L53+[1]Summary!L59</f>
        <v>-9.2695209565274883E-2</v>
      </c>
      <c r="Q1689" s="1">
        <f>[1]Summary!M53+[1]Summary!M59</f>
        <v>-9.272276556201442E-2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-2.0569495139569061E-5</v>
      </c>
      <c r="L1690" s="1">
        <f>[1]Summary!H54+[1]Summary!H61+[1]Summary!H62</f>
        <v>-2.9445509046515057E-5</v>
      </c>
      <c r="M1690" s="1">
        <f>[1]Summary!I54+[1]Summary!I61+[1]Summary!I62</f>
        <v>-0.82993700486086897</v>
      </c>
      <c r="N1690" s="1">
        <f>[1]Summary!J54+[1]Summary!J61+[1]Summary!J62</f>
        <v>-1.3969652985570129</v>
      </c>
      <c r="O1690" s="1">
        <f>[1]Summary!K54+[1]Summary!K61+[1]Summary!K62</f>
        <v>-1.416472087261633</v>
      </c>
      <c r="P1690" s="1">
        <f>[1]Summary!L54+[1]Summary!L61+[1]Summary!L62</f>
        <v>-1.5879249913633398</v>
      </c>
      <c r="Q1690" s="1">
        <f>[1]Summary!M54+[1]Summary!M61+[1]Summary!M62</f>
        <v>-1.7121180036786738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6.4915468187795495</v>
      </c>
      <c r="G1691" s="1">
        <f>[1]Summary!C55+[1]Summary!C60</f>
        <v>6.1218734672878083</v>
      </c>
      <c r="H1691" s="1">
        <f>[1]Summary!D55+[1]Summary!D60</f>
        <v>5.5839213830368513</v>
      </c>
      <c r="I1691" s="1">
        <f>[1]Summary!E55+[1]Summary!E60</f>
        <v>4.8947572076101791</v>
      </c>
      <c r="J1691" s="1">
        <f>[1]Summary!F55+[1]Summary!F60</f>
        <v>4.03167493991731</v>
      </c>
      <c r="K1691" s="1">
        <f>[1]Summary!G55+[1]Summary!G60</f>
        <v>3.1954379320956185</v>
      </c>
      <c r="L1691" s="1">
        <f>[1]Summary!H55+[1]Summary!H60</f>
        <v>0.69450784419627665</v>
      </c>
      <c r="M1691" s="1">
        <f>[1]Summary!I55+[1]Summary!I60</f>
        <v>0.12027272522142063</v>
      </c>
      <c r="N1691" s="1">
        <f>[1]Summary!J55+[1]Summary!J60</f>
        <v>2.987012581600057E-2</v>
      </c>
      <c r="O1691" s="1">
        <f>[1]Summary!K55+[1]Summary!K60</f>
        <v>2.6587531987181556E-2</v>
      </c>
      <c r="P1691" s="1">
        <f>[1]Summary!L55+[1]Summary!L60</f>
        <v>2.359266285747097E-2</v>
      </c>
      <c r="Q1691" s="1">
        <f>[1]Summary!M55+[1]Summary!M60</f>
        <v>2.0768100663840272E-2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4.4022000182949093</v>
      </c>
      <c r="G1692" s="1">
        <f t="shared" ref="G1692:K1692" si="1901">G1691-G1693</f>
        <v>4.0108602974137284</v>
      </c>
      <c r="H1692" s="1">
        <f t="shared" si="1901"/>
        <v>3.4816519119755913</v>
      </c>
      <c r="I1692" s="1">
        <f t="shared" si="1901"/>
        <v>2.8011000575902787</v>
      </c>
      <c r="J1692" s="1">
        <f t="shared" si="1901"/>
        <v>1.9461398741773599</v>
      </c>
      <c r="K1692" s="1">
        <f t="shared" si="1901"/>
        <v>1.1180510506473853</v>
      </c>
      <c r="L1692" s="1">
        <f t="shared" ref="L1692:O1692" si="1902">L1691-L1693</f>
        <v>-0.34078208773668317</v>
      </c>
      <c r="M1692" s="1">
        <f t="shared" si="1902"/>
        <v>-0.91159986748066912</v>
      </c>
      <c r="N1692" s="1">
        <f t="shared" si="1902"/>
        <v>-1.0020017957831393</v>
      </c>
      <c r="O1692" s="1">
        <f t="shared" si="1902"/>
        <v>-1.0052833223704687</v>
      </c>
      <c r="P1692" s="1">
        <f>P1691-P1693</f>
        <v>-1.0082780529588389</v>
      </c>
      <c r="Q1692" s="1">
        <f>Q1691-Q1693</f>
        <v>-1.0111022753219794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2.0936571500199004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2.0855350657399501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2.0773868814482332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1.0352899319329598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1.0318725927020898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1.0318719215991399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1.0318708543576502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1.0318707158163098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1.0318703759858197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3.7896286203882399</v>
      </c>
      <c r="G1694" s="1">
        <f>[1]Summary!C56</f>
        <v>3.4138723022325603</v>
      </c>
      <c r="H1694" s="1">
        <f>[1]Summary!D56</f>
        <v>3.50016597260396</v>
      </c>
      <c r="I1694" s="1">
        <f>[1]Summary!E56</f>
        <v>3.00231150708571</v>
      </c>
      <c r="J1694" s="1">
        <f>[1]Summary!F56</f>
        <v>2.7257651280062301</v>
      </c>
      <c r="K1694" s="1">
        <f>[1]Summary!G56</f>
        <v>2.277201636329885</v>
      </c>
      <c r="L1694" s="1">
        <f>[1]Summary!H56</f>
        <v>1.6440091771805851</v>
      </c>
      <c r="M1694" s="1">
        <f>[1]Summary!I56</f>
        <v>0.35669873144383901</v>
      </c>
      <c r="N1694" s="1">
        <f>[1]Summary!J56</f>
        <v>0.22293908473331317</v>
      </c>
      <c r="O1694" s="1">
        <f>[1]Summary!K56</f>
        <v>0.11581574776359603</v>
      </c>
      <c r="P1694" s="1">
        <f>[1]Summary!L56</f>
        <v>7.3069962646546083E-2</v>
      </c>
      <c r="Q1694" s="1">
        <f>[1]Summary!M56</f>
        <v>2.6980960069514223E-2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7.1743314740154309</v>
      </c>
      <c r="G1695" s="1">
        <f>[1]Summary!C57</f>
        <v>6.5876383776695837</v>
      </c>
      <c r="H1695" s="1">
        <f>[1]Summary!D57</f>
        <v>6.5145776201976062</v>
      </c>
      <c r="I1695" s="1">
        <f>[1]Summary!E57</f>
        <v>6.1022782455961533</v>
      </c>
      <c r="J1695" s="1">
        <f>[1]Summary!F57</f>
        <v>4.5052419100420016</v>
      </c>
      <c r="K1695" s="1">
        <f>[1]Summary!G57</f>
        <v>3.6829902770810605</v>
      </c>
      <c r="L1695" s="1">
        <f>[1]Summary!H57</f>
        <v>2.67812686574824</v>
      </c>
      <c r="M1695" s="1">
        <f>[1]Summary!I57</f>
        <v>0.791846307531613</v>
      </c>
      <c r="N1695" s="1">
        <f>[1]Summary!J57</f>
        <v>0.35099082232503037</v>
      </c>
      <c r="O1695" s="1">
        <f>[1]Summary!K57</f>
        <v>0.20629055337051</v>
      </c>
      <c r="P1695" s="1">
        <f>[1]Summary!L57</f>
        <v>0.20236918424808864</v>
      </c>
      <c r="Q1695" s="1">
        <f>[1]Summary!M57</f>
        <v>0.11601331512430979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14.551876995970645</v>
      </c>
      <c r="G1696" s="1">
        <f>[1]Summary!C58</f>
        <v>13.860459470745564</v>
      </c>
      <c r="H1696" s="1">
        <f>[1]Summary!D58</f>
        <v>12.906298000333427</v>
      </c>
      <c r="I1696" s="1">
        <f>[1]Summary!E58</f>
        <v>8.3856243413585361</v>
      </c>
      <c r="J1696" s="1">
        <f>[1]Summary!F58</f>
        <v>4.4651079983157134</v>
      </c>
      <c r="K1696" s="1">
        <f>[1]Summary!G58</f>
        <v>2.7944728049471275</v>
      </c>
      <c r="L1696" s="1">
        <f>[1]Summary!H58</f>
        <v>1.4574731517204202</v>
      </c>
      <c r="M1696" s="1">
        <f>[1]Summary!I58</f>
        <v>2.045668579638503E-2</v>
      </c>
      <c r="N1696" s="1">
        <f>[1]Summary!J58</f>
        <v>1.699627209340809E-2</v>
      </c>
      <c r="O1696" s="1">
        <f>[1]Summary!K58</f>
        <v>1.5295085191587161E-2</v>
      </c>
      <c r="P1696" s="1">
        <f>[1]Summary!L58</f>
        <v>1.3948089325857194E-2</v>
      </c>
      <c r="Q1696" s="1">
        <f>[1]Summary!M58</f>
        <v>1.1949929607650275E-2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1.1325524217791019</v>
      </c>
      <c r="L1697" s="1">
        <f>-[1]Summary!H59</f>
        <v>2.2369145776378714</v>
      </c>
      <c r="M1697" s="1">
        <f>-[1]Summary!I59</f>
        <v>2.4085313113667883</v>
      </c>
      <c r="N1697" s="1">
        <f>-[1]Summary!J59</f>
        <v>2.4096162530196437</v>
      </c>
      <c r="O1697" s="1">
        <f>-[1]Summary!K59</f>
        <v>2.4104736258217403</v>
      </c>
      <c r="P1697" s="1">
        <f>-[1]Summary!L59</f>
        <v>2.4104368925389545</v>
      </c>
      <c r="Q1697" s="1">
        <f>-[1]Summary!M59</f>
        <v>2.410606591905359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0.70674309553001124</v>
      </c>
      <c r="L1698" s="1">
        <f>-[1]Summary!H60</f>
        <v>2.9016765643692852</v>
      </c>
      <c r="M1698" s="1">
        <f>-[1]Summary!I60</f>
        <v>3.0295365834727281</v>
      </c>
      <c r="N1698" s="1">
        <f>-[1]Summary!J60</f>
        <v>3.0219159261346902</v>
      </c>
      <c r="O1698" s="1">
        <f>-[1]Summary!K60</f>
        <v>3.0237854403780373</v>
      </c>
      <c r="P1698" s="1">
        <f>-[1]Summary!L60</f>
        <v>3.026770302399187</v>
      </c>
      <c r="Q1698" s="1">
        <f>-[1]Summary!M60</f>
        <v>3.0295797417921233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0.32071919712689517</v>
      </c>
      <c r="N1699" s="1">
        <f>-[1]Summary!J61</f>
        <v>0.69690800062799729</v>
      </c>
      <c r="O1699" s="1">
        <f>-[1]Summary!K61</f>
        <v>0.81206322024900435</v>
      </c>
      <c r="P1699" s="1">
        <f>-[1]Summary!L61</f>
        <v>0.89454315099955573</v>
      </c>
      <c r="Q1699" s="1">
        <f>-[1]Summary!M61</f>
        <v>1.0188688853346892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2.0569495139569061E-5</v>
      </c>
      <c r="L1700" s="1">
        <f>-[1]Summary!H62</f>
        <v>2.9445509046515057E-5</v>
      </c>
      <c r="M1700" s="1">
        <f>-[1]Summary!I62</f>
        <v>0.50921780773397374</v>
      </c>
      <c r="N1700" s="1">
        <f>-[1]Summary!J62</f>
        <v>0.70005729792901561</v>
      </c>
      <c r="O1700" s="1">
        <f>-[1]Summary!K62</f>
        <v>0.60440886701262864</v>
      </c>
      <c r="P1700" s="1">
        <f>-[1]Summary!L62</f>
        <v>0.69338184036378403</v>
      </c>
      <c r="Q1700" s="1">
        <f>-[1]Summary!M62</f>
        <v>0.69324911834398462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1.9786500818185115E-6</v>
      </c>
      <c r="L1701" s="1">
        <f>-[1]Summary!H63</f>
        <v>3.4077135257032587E-6</v>
      </c>
      <c r="M1701" s="1">
        <f>-[1]Summary!I63</f>
        <v>0.37957709038858645</v>
      </c>
      <c r="N1701" s="1">
        <f>-[1]Summary!J63</f>
        <v>0.53941551844899049</v>
      </c>
      <c r="O1701" s="1">
        <f>-[1]Summary!K63</f>
        <v>1.658242731364522</v>
      </c>
      <c r="P1701" s="1">
        <f>-[1]Summary!L63</f>
        <v>2.2690576244655074</v>
      </c>
      <c r="Q1701" s="1">
        <f>-[1]Summary!M63</f>
        <v>2.8408564747255354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1.8393110019066858</v>
      </c>
      <c r="K1702" s="3">
        <f t="shared" si="1903"/>
        <v>1.8393110019066858</v>
      </c>
      <c r="L1702" s="3">
        <f t="shared" ref="L1702:O1702" si="1904">SUM(L1703:L1705)</f>
        <v>5.1386156587099983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0.83333351660283794</v>
      </c>
      <c r="K1703" s="1">
        <f>[1]Summary!B$77</f>
        <v>0.83333351660283794</v>
      </c>
      <c r="L1703" s="1">
        <f>[1]Summary!C$77</f>
        <v>0.27320263602762518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1.7229536256322429E-2</v>
      </c>
      <c r="K1704" s="1">
        <f>[1]Summary!B$78</f>
        <v>1.7229536256322429E-2</v>
      </c>
      <c r="L1704" s="1">
        <f>[1]Summary!C$78</f>
        <v>1.7363423406403736E-2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0.9887479490475255</v>
      </c>
      <c r="K1705" s="1">
        <f>[1]Summary!B$79</f>
        <v>0.9887479490475255</v>
      </c>
      <c r="L1705" s="1">
        <f>[1]Summary!C$79</f>
        <v>4.8480495992759689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1.590012931321875E-5</v>
      </c>
      <c r="L1707" s="1">
        <f t="shared" ref="L1707:O1707" si="1909">SUM(L1708:L1709)</f>
        <v>2.6102433858398448E-5</v>
      </c>
      <c r="M1707" s="1">
        <f t="shared" si="1909"/>
        <v>2.7647524103369303</v>
      </c>
      <c r="N1707" s="1">
        <f t="shared" si="1909"/>
        <v>3.9289788360995246</v>
      </c>
      <c r="O1707" s="1">
        <f t="shared" si="1909"/>
        <v>12.078259474960181</v>
      </c>
      <c r="P1707" s="1">
        <f>SUM(P1708:P1709)</f>
        <v>16.527294969283133</v>
      </c>
      <c r="Q1707" s="1">
        <f>SUM(Q1708:Q1709)</f>
        <v>20.69214656205413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2.7437281134550031E-6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3.9131910320159121E-6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0.34541515225361336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0.4908681217885818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1.5090008855417152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2.0648424382636144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2.5851793920002382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1.3156401199763746E-5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2.2189242826382537E-5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2.419337258083317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3.4381107143109428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10.569258589418466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14.462452531019517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18.106967170053892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1.9786500818185115E-6</v>
      </c>
      <c r="L1710" s="1">
        <f t="shared" ref="L1710:O1710" si="1911">L1701</f>
        <v>3.4077135257032587E-6</v>
      </c>
      <c r="M1710" s="1">
        <f t="shared" si="1911"/>
        <v>0.37957709038858645</v>
      </c>
      <c r="N1710" s="1">
        <f t="shared" si="1911"/>
        <v>0.53941551844899049</v>
      </c>
      <c r="O1710" s="1">
        <f t="shared" si="1911"/>
        <v>1.658242731364522</v>
      </c>
      <c r="P1710" s="1">
        <f>P1701</f>
        <v>2.2690576244655074</v>
      </c>
      <c r="Q1710" s="1">
        <f>Q1701</f>
        <v>2.8408564747255354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962.41549498429606</v>
      </c>
      <c r="G1711" s="3">
        <f t="shared" ref="G1711:K1711" si="1912">SUM(G1712:G1713,G1730,G1739:G1740,G1741,G1742,G1747,G1750,,G1755:G1758,G1751)</f>
        <v>960.65854422972268</v>
      </c>
      <c r="H1711" s="3">
        <f t="shared" si="1912"/>
        <v>924.72645157349257</v>
      </c>
      <c r="I1711" s="3">
        <f t="shared" si="1912"/>
        <v>878.73350775177357</v>
      </c>
      <c r="J1711" s="3">
        <f t="shared" si="1912"/>
        <v>828.56548441067423</v>
      </c>
      <c r="K1711" s="3">
        <f t="shared" si="1912"/>
        <v>764.98109082027395</v>
      </c>
      <c r="L1711" s="3">
        <f t="shared" ref="L1711:O1711" si="1913">SUM(L1712:L1713,L1730,L1739:L1740,L1741,L1742,L1747,L1750,,L1755:L1758,L1751)</f>
        <v>720.64439203003542</v>
      </c>
      <c r="M1711" s="3">
        <f t="shared" si="1913"/>
        <v>822.61581125775547</v>
      </c>
      <c r="N1711" s="3">
        <f t="shared" si="1913"/>
        <v>819.15028671459527</v>
      </c>
      <c r="O1711" s="3">
        <f t="shared" si="1913"/>
        <v>832.17300162040715</v>
      </c>
      <c r="P1711" s="3">
        <f>SUM(P1712:P1713,P1730,P1739:P1740,P1741,P1742,P1747,P1750,,P1755:P1758,P1751)</f>
        <v>837.8625115677944</v>
      </c>
      <c r="Q1711" s="3">
        <f>SUM(Q1712:Q1713,Q1730,Q1739:Q1740,Q1741,Q1742,Q1747,Q1750,,Q1755:Q1758,Q1751)</f>
        <v>837.98746920743656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3.6600022116351432</v>
      </c>
      <c r="G1712" s="1">
        <f t="shared" si="1915"/>
        <v>3.5647169698523538</v>
      </c>
      <c r="H1712" s="1">
        <f t="shared" si="1915"/>
        <v>0.30982378793926296</v>
      </c>
      <c r="I1712" s="1">
        <f t="shared" si="1915"/>
        <v>5.4570704004918336E-4</v>
      </c>
      <c r="J1712" s="1">
        <f t="shared" si="1915"/>
        <v>2.4056592133937384E-4</v>
      </c>
      <c r="K1712" s="1">
        <f t="shared" si="1915"/>
        <v>4.4877285959406819E-4</v>
      </c>
      <c r="L1712" s="1">
        <f t="shared" ref="L1712:O1712" si="1916">L21</f>
        <v>3.0544674452875664E-4</v>
      </c>
      <c r="M1712" s="1">
        <f t="shared" si="1916"/>
        <v>1.6523490701011756E-4</v>
      </c>
      <c r="N1712" s="1">
        <f t="shared" si="1916"/>
        <v>1.4946446470022901E-4</v>
      </c>
      <c r="O1712" s="1">
        <f t="shared" si="1916"/>
        <v>1.5720536488797088E-4</v>
      </c>
      <c r="P1712" s="1">
        <f t="shared" ref="P1712:Q1722" si="1917">P21</f>
        <v>1.6407040159257595E-4</v>
      </c>
      <c r="Q1712" s="1">
        <f t="shared" si="1917"/>
        <v>7.6292597156592438E-5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310.6437929947848</v>
      </c>
      <c r="G1713" s="1">
        <f t="shared" si="1915"/>
        <v>286.95500215525999</v>
      </c>
      <c r="H1713" s="1">
        <f t="shared" si="1915"/>
        <v>270.521600425266</v>
      </c>
      <c r="I1713" s="1">
        <f t="shared" si="1915"/>
        <v>194.11041090198825</v>
      </c>
      <c r="J1713" s="1">
        <f t="shared" si="1915"/>
        <v>125.78759711784159</v>
      </c>
      <c r="K1713" s="1">
        <f t="shared" si="1915"/>
        <v>103.99880166537989</v>
      </c>
      <c r="L1713" s="1">
        <f t="shared" ref="L1713:O1713" si="1921">L22</f>
        <v>106.13322756462944</v>
      </c>
      <c r="M1713" s="1">
        <f t="shared" si="1921"/>
        <v>107.40327150358991</v>
      </c>
      <c r="N1713" s="1">
        <f t="shared" si="1921"/>
        <v>103.57504407781974</v>
      </c>
      <c r="O1713" s="1">
        <f t="shared" si="1921"/>
        <v>103.30528116848811</v>
      </c>
      <c r="P1713" s="1">
        <f t="shared" si="1917"/>
        <v>104.16844520125817</v>
      </c>
      <c r="Q1713" s="1">
        <f t="shared" si="1917"/>
        <v>102.44897736931648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303.91424427594808</v>
      </c>
      <c r="G1714" s="1">
        <f t="shared" si="1915"/>
        <v>280.17837442494152</v>
      </c>
      <c r="H1714" s="1">
        <f t="shared" si="1915"/>
        <v>262.09702237231431</v>
      </c>
      <c r="I1714" s="1">
        <f t="shared" si="1915"/>
        <v>181.450185793342</v>
      </c>
      <c r="J1714" s="1">
        <f t="shared" si="1915"/>
        <v>101.47927236562899</v>
      </c>
      <c r="K1714" s="1">
        <f t="shared" si="1915"/>
        <v>60.203018469843798</v>
      </c>
      <c r="L1714" s="1">
        <f t="shared" ref="L1714:O1714" si="1922">L23</f>
        <v>30.112212048879009</v>
      </c>
      <c r="M1714" s="1">
        <f t="shared" si="1922"/>
        <v>0</v>
      </c>
      <c r="N1714" s="1">
        <f t="shared" si="1922"/>
        <v>0.11322559428025328</v>
      </c>
      <c r="O1714" s="1">
        <f t="shared" si="1922"/>
        <v>0.11416617416253193</v>
      </c>
      <c r="P1714" s="1">
        <f t="shared" si="1917"/>
        <v>9.5966496389642233E-2</v>
      </c>
      <c r="Q1714" s="1">
        <f t="shared" si="1917"/>
        <v>8.6003071699661149E-2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101.72743867100972</v>
      </c>
      <c r="G1715" s="1">
        <f t="shared" si="1915"/>
        <v>88.577502307904496</v>
      </c>
      <c r="H1715" s="1">
        <f t="shared" si="1915"/>
        <v>85.266178975558006</v>
      </c>
      <c r="I1715" s="1">
        <f t="shared" si="1915"/>
        <v>67.369007850733468</v>
      </c>
      <c r="J1715" s="1">
        <f t="shared" si="1915"/>
        <v>40.696422659848842</v>
      </c>
      <c r="K1715" s="1">
        <f t="shared" si="1915"/>
        <v>22.36544156996959</v>
      </c>
      <c r="L1715" s="1">
        <f t="shared" ref="L1715:O1715" si="1923">L24</f>
        <v>10.483765491206315</v>
      </c>
      <c r="M1715" s="1">
        <f t="shared" si="1923"/>
        <v>0</v>
      </c>
      <c r="N1715" s="1">
        <f t="shared" si="1923"/>
        <v>6.9475957236327171E-3</v>
      </c>
      <c r="O1715" s="1">
        <f t="shared" si="1923"/>
        <v>7.3770717873800785E-3</v>
      </c>
      <c r="P1715" s="1">
        <f t="shared" si="1917"/>
        <v>6.0881398921300029E-3</v>
      </c>
      <c r="Q1715" s="1">
        <f t="shared" si="1917"/>
        <v>9.2156374010355386E-3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2.7763695086620785</v>
      </c>
      <c r="G1716" s="1">
        <f t="shared" si="1915"/>
        <v>2.4001311776989009</v>
      </c>
      <c r="H1716" s="1">
        <f t="shared" si="1915"/>
        <v>1.1220541769459927E-3</v>
      </c>
      <c r="I1716" s="1">
        <f t="shared" si="1915"/>
        <v>1.6999256353779111E-4</v>
      </c>
      <c r="J1716" s="1">
        <f t="shared" si="1915"/>
        <v>1.2365630582927665E-4</v>
      </c>
      <c r="K1716" s="1">
        <f t="shared" si="1915"/>
        <v>5.8358962389242766E-4</v>
      </c>
      <c r="L1716" s="1">
        <f t="shared" ref="L1716:O1716" si="1924">L25</f>
        <v>4.2462273285254703E-4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118.55107545824767</v>
      </c>
      <c r="G1717" s="1">
        <f t="shared" si="1915"/>
        <v>111.83942616018022</v>
      </c>
      <c r="H1717" s="1">
        <f t="shared" si="1915"/>
        <v>95.759264521407673</v>
      </c>
      <c r="I1717" s="1">
        <f t="shared" si="1915"/>
        <v>63.108048950839446</v>
      </c>
      <c r="J1717" s="1">
        <f t="shared" si="1915"/>
        <v>36.726515899871423</v>
      </c>
      <c r="K1717" s="1">
        <f t="shared" si="1915"/>
        <v>25.839437385908727</v>
      </c>
      <c r="L1717" s="1">
        <f t="shared" ref="L1717:O1717" si="1925">L26</f>
        <v>13.109369608661012</v>
      </c>
      <c r="M1717" s="1">
        <f t="shared" si="1925"/>
        <v>0</v>
      </c>
      <c r="N1717" s="1">
        <f t="shared" si="1925"/>
        <v>1.1032759707428138E-4</v>
      </c>
      <c r="O1717" s="1">
        <f t="shared" si="1925"/>
        <v>1.3711982114553197E-4</v>
      </c>
      <c r="P1717" s="1">
        <f t="shared" si="1917"/>
        <v>1.1404704171979677E-4</v>
      </c>
      <c r="Q1717" s="1">
        <f t="shared" si="1917"/>
        <v>2.064680368204355E-4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79.750379363441056</v>
      </c>
      <c r="G1718" s="1">
        <f t="shared" si="1915"/>
        <v>75.956107301595594</v>
      </c>
      <c r="H1718" s="1">
        <f t="shared" si="1915"/>
        <v>79.221997873147103</v>
      </c>
      <c r="I1718" s="1">
        <f t="shared" si="1915"/>
        <v>48.411582602326099</v>
      </c>
      <c r="J1718" s="1">
        <f t="shared" si="1915"/>
        <v>21.686764982973056</v>
      </c>
      <c r="K1718" s="1">
        <f t="shared" si="1915"/>
        <v>9.8458740896090688</v>
      </c>
      <c r="L1718" s="1">
        <f t="shared" ref="L1718:O1718" si="1926">L27</f>
        <v>4.5854499667694517</v>
      </c>
      <c r="M1718" s="1">
        <f t="shared" si="1926"/>
        <v>0</v>
      </c>
      <c r="N1718" s="1">
        <f t="shared" si="1926"/>
        <v>0.10606867030085931</v>
      </c>
      <c r="O1718" s="1">
        <f t="shared" si="1926"/>
        <v>0.1065292128258104</v>
      </c>
      <c r="P1718" s="1">
        <f t="shared" si="1917"/>
        <v>8.9661593272352111E-2</v>
      </c>
      <c r="Q1718" s="1">
        <f t="shared" si="1917"/>
        <v>7.6392140791451763E-2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1.1089812745874823</v>
      </c>
      <c r="G1719" s="1">
        <f t="shared" si="1915"/>
        <v>1.4052074775623535</v>
      </c>
      <c r="H1719" s="1">
        <f t="shared" si="1915"/>
        <v>1.8484589480245932</v>
      </c>
      <c r="I1719" s="1">
        <f t="shared" si="1915"/>
        <v>2.5613763968794401</v>
      </c>
      <c r="J1719" s="1">
        <f t="shared" si="1915"/>
        <v>2.3694451666298337</v>
      </c>
      <c r="K1719" s="1">
        <f t="shared" si="1915"/>
        <v>2.1516818347325124</v>
      </c>
      <c r="L1719" s="1">
        <f t="shared" ref="L1719:O1719" si="1927">L28</f>
        <v>1.9332023595093755</v>
      </c>
      <c r="M1719" s="1">
        <f t="shared" si="1927"/>
        <v>0</v>
      </c>
      <c r="N1719" s="1">
        <f t="shared" si="1927"/>
        <v>9.9000658686973421E-5</v>
      </c>
      <c r="O1719" s="1">
        <f t="shared" si="1927"/>
        <v>1.2276972819592031E-4</v>
      </c>
      <c r="P1719" s="1">
        <f t="shared" si="1917"/>
        <v>1.0271618344032128E-4</v>
      </c>
      <c r="Q1719" s="1">
        <f t="shared" si="1917"/>
        <v>1.8882547035341119E-4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6.7295487188367131</v>
      </c>
      <c r="G1720" s="1">
        <f t="shared" si="1915"/>
        <v>6.7766277303184692</v>
      </c>
      <c r="H1720" s="1">
        <f t="shared" si="1915"/>
        <v>8.4245780529516949</v>
      </c>
      <c r="I1720" s="1">
        <f t="shared" si="1915"/>
        <v>12.66022510864625</v>
      </c>
      <c r="J1720" s="1">
        <f t="shared" si="1915"/>
        <v>24.308324752212606</v>
      </c>
      <c r="K1720" s="1">
        <f t="shared" si="1915"/>
        <v>43.795783195536082</v>
      </c>
      <c r="L1720" s="1">
        <f t="shared" ref="L1720:O1720" si="1928">L29</f>
        <v>76.02101551575042</v>
      </c>
      <c r="M1720" s="1">
        <f t="shared" si="1928"/>
        <v>107.40327150358991</v>
      </c>
      <c r="N1720" s="1">
        <f t="shared" si="1928"/>
        <v>103.46181848353949</v>
      </c>
      <c r="O1720" s="1">
        <f t="shared" si="1928"/>
        <v>103.19111499432557</v>
      </c>
      <c r="P1720" s="1">
        <f t="shared" si="1917"/>
        <v>104.07247870486853</v>
      </c>
      <c r="Q1720" s="1">
        <f t="shared" si="1917"/>
        <v>102.36297429761682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2.2950000478525645</v>
      </c>
      <c r="G1721" s="1">
        <f t="shared" si="1915"/>
        <v>2.3780052058878005</v>
      </c>
      <c r="H1721" s="1">
        <f t="shared" si="1915"/>
        <v>4.0205304261853918</v>
      </c>
      <c r="I1721" s="1">
        <f t="shared" si="1915"/>
        <v>4.5291791289202612</v>
      </c>
      <c r="J1721" s="1">
        <f t="shared" si="1915"/>
        <v>4.366022402187248</v>
      </c>
      <c r="K1721" s="1">
        <f t="shared" si="1915"/>
        <v>4.3648844651907055</v>
      </c>
      <c r="L1721" s="1">
        <f t="shared" ref="L1721:O1721" si="1929">L30</f>
        <v>4.3653766771503086</v>
      </c>
      <c r="M1721" s="1">
        <f t="shared" si="1929"/>
        <v>10.296773566479601</v>
      </c>
      <c r="N1721" s="1">
        <f t="shared" si="1929"/>
        <v>6.7979024934613506</v>
      </c>
      <c r="O1721" s="1">
        <f t="shared" si="1929"/>
        <v>5.7646780415438172</v>
      </c>
      <c r="P1721" s="1">
        <f t="shared" si="1917"/>
        <v>5.1817713522214746</v>
      </c>
      <c r="Q1721" s="1">
        <f t="shared" si="1917"/>
        <v>2.0501860669826897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4.4341501088865245</v>
      </c>
      <c r="G1722" s="1">
        <f t="shared" si="1915"/>
        <v>4.3986150232189098</v>
      </c>
      <c r="H1722" s="1">
        <f t="shared" si="1915"/>
        <v>4.4035545655409711</v>
      </c>
      <c r="I1722" s="1">
        <f t="shared" si="1915"/>
        <v>2.8043683872571368</v>
      </c>
      <c r="J1722" s="1">
        <f t="shared" si="1915"/>
        <v>1.4295807029149403</v>
      </c>
      <c r="K1722" s="1">
        <f t="shared" si="1915"/>
        <v>0.58351207650704207</v>
      </c>
      <c r="L1722" s="1">
        <f t="shared" ref="L1722:O1722" si="1930">L31</f>
        <v>2.9962999175790168</v>
      </c>
      <c r="M1722" s="1">
        <f t="shared" si="1930"/>
        <v>1.5625575740792526</v>
      </c>
      <c r="N1722" s="1">
        <f t="shared" si="1930"/>
        <v>1.3011709182666402</v>
      </c>
      <c r="O1722" s="1">
        <f t="shared" si="1930"/>
        <v>1.1696392327222966</v>
      </c>
      <c r="P1722" s="1">
        <f t="shared" si="1917"/>
        <v>1.0668064752406037</v>
      </c>
      <c r="Q1722" s="1">
        <f t="shared" si="1917"/>
        <v>0.90935916972320474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6.7295487188367131</v>
      </c>
      <c r="G1723" s="1">
        <f t="shared" si="1931"/>
        <v>6.7766277303184692</v>
      </c>
      <c r="H1723" s="1">
        <f t="shared" si="1931"/>
        <v>8.4245780529516949</v>
      </c>
      <c r="I1723" s="1">
        <f t="shared" si="1931"/>
        <v>12.66022510864625</v>
      </c>
      <c r="J1723" s="1">
        <f t="shared" si="1931"/>
        <v>11.122280697571039</v>
      </c>
      <c r="K1723" s="1">
        <f t="shared" si="1931"/>
        <v>23.461118188808165</v>
      </c>
      <c r="L1723" s="1">
        <f t="shared" ref="L1723:O1723" si="1932">L33</f>
        <v>46.209063248567659</v>
      </c>
      <c r="M1723" s="1">
        <f t="shared" si="1932"/>
        <v>74.751075624020601</v>
      </c>
      <c r="N1723" s="1">
        <f t="shared" si="1932"/>
        <v>103.46181848353949</v>
      </c>
      <c r="O1723" s="1">
        <f t="shared" si="1932"/>
        <v>102.47825763729716</v>
      </c>
      <c r="P1723" s="1">
        <f t="shared" ref="P1723:Q1725" si="1933">P33</f>
        <v>102.50537554752154</v>
      </c>
      <c r="Q1723" s="1">
        <f t="shared" si="1933"/>
        <v>100.78344611411234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2.2950000478525645</v>
      </c>
      <c r="G1724" s="1">
        <f t="shared" si="1931"/>
        <v>2.3780052058878005</v>
      </c>
      <c r="H1724" s="1">
        <f t="shared" si="1931"/>
        <v>4.0205304261853918</v>
      </c>
      <c r="I1724" s="1">
        <f t="shared" si="1931"/>
        <v>4.5291791289202612</v>
      </c>
      <c r="J1724" s="1">
        <f t="shared" si="1931"/>
        <v>4.366022402187248</v>
      </c>
      <c r="K1724" s="1">
        <f t="shared" si="1931"/>
        <v>4.3648844651907055</v>
      </c>
      <c r="L1724" s="1">
        <f t="shared" ref="L1724:O1724" si="1934">L34</f>
        <v>4.3653766771503086</v>
      </c>
      <c r="M1724" s="1">
        <f t="shared" si="1934"/>
        <v>4.5291791289202612</v>
      </c>
      <c r="N1724" s="1">
        <f t="shared" si="1934"/>
        <v>6.7979024934613506</v>
      </c>
      <c r="O1724" s="1">
        <f t="shared" si="1934"/>
        <v>5.7646780415438172</v>
      </c>
      <c r="P1724" s="1">
        <f t="shared" si="1933"/>
        <v>5.1817713522214746</v>
      </c>
      <c r="Q1724" s="1">
        <f t="shared" si="1933"/>
        <v>2.0501860669826897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4.4341501088865245</v>
      </c>
      <c r="G1725" s="1">
        <f t="shared" si="1931"/>
        <v>4.3986150232189098</v>
      </c>
      <c r="H1725" s="1">
        <f t="shared" si="1931"/>
        <v>4.4035545655409711</v>
      </c>
      <c r="I1725" s="1">
        <f t="shared" si="1931"/>
        <v>2.8043683872571368</v>
      </c>
      <c r="J1725" s="1">
        <f t="shared" si="1931"/>
        <v>1.4295807029149403</v>
      </c>
      <c r="K1725" s="1">
        <f t="shared" si="1931"/>
        <v>0.58351207650704207</v>
      </c>
      <c r="L1725" s="1">
        <f t="shared" ref="L1725:O1725" si="1935">L35</f>
        <v>2.9962999175790168</v>
      </c>
      <c r="M1725" s="1">
        <f t="shared" si="1935"/>
        <v>1.5625575740792526</v>
      </c>
      <c r="N1725" s="1">
        <f t="shared" si="1935"/>
        <v>1.3011709182666402</v>
      </c>
      <c r="O1725" s="1">
        <f t="shared" si="1935"/>
        <v>1.1696392327222966</v>
      </c>
      <c r="P1725" s="1">
        <f t="shared" si="1933"/>
        <v>1.0668064752406037</v>
      </c>
      <c r="Q1725" s="1">
        <f t="shared" si="1933"/>
        <v>0.90935916972320474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13.186044054641567</v>
      </c>
      <c r="K1726" s="1">
        <f t="shared" si="1936"/>
        <v>20.334665006727917</v>
      </c>
      <c r="L1726" s="1">
        <f t="shared" ref="L1726:O1726" si="1937">L37</f>
        <v>29.811952267182754</v>
      </c>
      <c r="M1726" s="1">
        <f t="shared" si="1937"/>
        <v>32.652195879569305</v>
      </c>
      <c r="N1726" s="1">
        <f t="shared" si="1937"/>
        <v>0</v>
      </c>
      <c r="O1726" s="1">
        <f t="shared" si="1937"/>
        <v>0.7128573570284118</v>
      </c>
      <c r="P1726" s="1">
        <f t="shared" ref="P1726:Q1739" si="1938">P37</f>
        <v>1.5671031573469776</v>
      </c>
      <c r="Q1726" s="1">
        <f t="shared" si="1938"/>
        <v>1.579528183504479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5.7675944375593398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13.186044054641567</v>
      </c>
      <c r="K1729" s="1">
        <f t="shared" si="1936"/>
        <v>20.334665006727917</v>
      </c>
      <c r="L1729" s="1">
        <f t="shared" ref="L1729:O1729" si="1941">L40</f>
        <v>29.811952267182754</v>
      </c>
      <c r="M1729" s="1">
        <f t="shared" si="1941"/>
        <v>26.884601442009966</v>
      </c>
      <c r="N1729" s="1">
        <f t="shared" si="1941"/>
        <v>0</v>
      </c>
      <c r="O1729" s="1">
        <f t="shared" si="1941"/>
        <v>0.7128573570284118</v>
      </c>
      <c r="P1729" s="1">
        <f t="shared" si="1938"/>
        <v>1.5671031573469776</v>
      </c>
      <c r="Q1729" s="1">
        <f t="shared" si="1938"/>
        <v>1.579528183504479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116.98756717911843</v>
      </c>
      <c r="G1730" s="1">
        <f t="shared" si="1936"/>
        <v>107.23650042433977</v>
      </c>
      <c r="H1730" s="1">
        <f t="shared" si="1936"/>
        <v>112.45361344388552</v>
      </c>
      <c r="I1730" s="1">
        <f t="shared" si="1936"/>
        <v>109.56027219647339</v>
      </c>
      <c r="J1730" s="1">
        <f t="shared" si="1936"/>
        <v>97.725240685113889</v>
      </c>
      <c r="K1730" s="1">
        <f t="shared" si="1936"/>
        <v>100.03215118272082</v>
      </c>
      <c r="L1730" s="1">
        <f t="shared" ref="L1730:O1730" si="1942">L41</f>
        <v>84.710462397003568</v>
      </c>
      <c r="M1730" s="1">
        <f t="shared" si="1942"/>
        <v>38.543978478503625</v>
      </c>
      <c r="N1730" s="1">
        <f t="shared" si="1942"/>
        <v>33.312105567763503</v>
      </c>
      <c r="O1730" s="1">
        <f t="shared" si="1942"/>
        <v>39.13295896104281</v>
      </c>
      <c r="P1730" s="1">
        <f t="shared" si="1938"/>
        <v>45.215425245016284</v>
      </c>
      <c r="Q1730" s="1">
        <f t="shared" si="1938"/>
        <v>45.800068359675336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116.98756717911843</v>
      </c>
      <c r="G1731" s="1">
        <f t="shared" si="1936"/>
        <v>106.72000026745562</v>
      </c>
      <c r="H1731" s="1">
        <f t="shared" si="1936"/>
        <v>111.28647204960824</v>
      </c>
      <c r="I1731" s="1">
        <f t="shared" si="1936"/>
        <v>105.19332457425743</v>
      </c>
      <c r="J1731" s="1">
        <f t="shared" si="1936"/>
        <v>91.794742587186917</v>
      </c>
      <c r="K1731" s="1">
        <f t="shared" si="1936"/>
        <v>91.803898163252924</v>
      </c>
      <c r="L1731" s="1">
        <f t="shared" ref="L1731:O1731" si="1943">L42</f>
        <v>73.106154770521997</v>
      </c>
      <c r="M1731" s="1">
        <f t="shared" si="1943"/>
        <v>21.979214240143822</v>
      </c>
      <c r="N1731" s="1">
        <f t="shared" si="1943"/>
        <v>9.4586175412599207</v>
      </c>
      <c r="O1731" s="1">
        <f t="shared" si="1943"/>
        <v>4.5715850220498151</v>
      </c>
      <c r="P1731" s="1">
        <f t="shared" si="1938"/>
        <v>2.8398458084660132</v>
      </c>
      <c r="Q1731" s="1">
        <f t="shared" si="1938"/>
        <v>5.4190590369314583E-3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116.98756717911843</v>
      </c>
      <c r="G1732" s="1">
        <f t="shared" si="1936"/>
        <v>106.72000026745562</v>
      </c>
      <c r="H1732" s="1">
        <f t="shared" si="1936"/>
        <v>111.28647204960824</v>
      </c>
      <c r="I1732" s="1">
        <f t="shared" si="1936"/>
        <v>105.19315876956256</v>
      </c>
      <c r="J1732" s="1">
        <f t="shared" si="1936"/>
        <v>91.794362509963591</v>
      </c>
      <c r="K1732" s="1">
        <f t="shared" si="1936"/>
        <v>91.803589071545289</v>
      </c>
      <c r="L1732" s="1">
        <f t="shared" ref="L1732:O1732" si="1944">L43</f>
        <v>73.105849245082069</v>
      </c>
      <c r="M1732" s="1">
        <f t="shared" si="1944"/>
        <v>21.978837843525582</v>
      </c>
      <c r="N1732" s="1">
        <f t="shared" si="1944"/>
        <v>9.4583247263384163</v>
      </c>
      <c r="O1732" s="1">
        <f t="shared" si="1944"/>
        <v>4.5697772524333216</v>
      </c>
      <c r="P1732" s="1">
        <f t="shared" si="1938"/>
        <v>2.8386064341448431</v>
      </c>
      <c r="Q1732" s="1">
        <f t="shared" si="1938"/>
        <v>3.297111896742077E-3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1.6580469487749975E-4</v>
      </c>
      <c r="J1733" s="1">
        <f t="shared" si="1936"/>
        <v>3.800772233192942E-4</v>
      </c>
      <c r="K1733" s="1">
        <f t="shared" si="1936"/>
        <v>3.0909170764195973E-4</v>
      </c>
      <c r="L1733" s="1">
        <f t="shared" ref="L1733:O1733" si="1945">L44</f>
        <v>3.0552543992334928E-4</v>
      </c>
      <c r="M1733" s="1">
        <f t="shared" si="1945"/>
        <v>3.7639661823944931E-4</v>
      </c>
      <c r="N1733" s="1">
        <f t="shared" si="1945"/>
        <v>2.9281492150495981E-4</v>
      </c>
      <c r="O1733" s="1">
        <f t="shared" si="1945"/>
        <v>1.8077696164936789E-3</v>
      </c>
      <c r="P1733" s="1">
        <f t="shared" si="1938"/>
        <v>1.239374321170206E-3</v>
      </c>
      <c r="Q1733" s="1">
        <f t="shared" si="1938"/>
        <v>2.1219471401893813E-3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0.51650015688415551</v>
      </c>
      <c r="H1734" s="1">
        <f t="shared" si="1936"/>
        <v>1.1671413942772808</v>
      </c>
      <c r="I1734" s="1">
        <f t="shared" si="1936"/>
        <v>4.3669476222159531</v>
      </c>
      <c r="J1734" s="1">
        <f t="shared" si="1936"/>
        <v>5.9304980979269724</v>
      </c>
      <c r="K1734" s="1">
        <f t="shared" si="1936"/>
        <v>8.2282530194678962</v>
      </c>
      <c r="L1734" s="1">
        <f t="shared" ref="L1734:O1734" si="1946">L45</f>
        <v>11.604307626481571</v>
      </c>
      <c r="M1734" s="1">
        <f t="shared" si="1946"/>
        <v>16.564764238359803</v>
      </c>
      <c r="N1734" s="1">
        <f t="shared" si="1946"/>
        <v>23.853488026503584</v>
      </c>
      <c r="O1734" s="1">
        <f t="shared" si="1946"/>
        <v>34.561373938992993</v>
      </c>
      <c r="P1734" s="1">
        <f t="shared" si="1938"/>
        <v>42.375579436550268</v>
      </c>
      <c r="Q1734" s="1">
        <f t="shared" si="1938"/>
        <v>45.794649300638405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0.51650015688415551</v>
      </c>
      <c r="H1735" s="1">
        <f t="shared" si="1936"/>
        <v>1.1671413942772808</v>
      </c>
      <c r="I1735" s="1">
        <f t="shared" si="1936"/>
        <v>4.3669476222159531</v>
      </c>
      <c r="J1735" s="1">
        <f t="shared" si="1936"/>
        <v>4.3669476222159531</v>
      </c>
      <c r="K1735" s="1">
        <f t="shared" si="1936"/>
        <v>5.9304980979269724</v>
      </c>
      <c r="L1735" s="1">
        <f t="shared" ref="L1735:O1735" si="1947">L46</f>
        <v>8.2282530194678962</v>
      </c>
      <c r="M1735" s="1">
        <f t="shared" si="1947"/>
        <v>11.604307626481571</v>
      </c>
      <c r="N1735" s="1">
        <f t="shared" si="1947"/>
        <v>16.564764238359803</v>
      </c>
      <c r="O1735" s="1">
        <f t="shared" si="1947"/>
        <v>23.853488026503584</v>
      </c>
      <c r="P1735" s="1">
        <f t="shared" si="1938"/>
        <v>34.561373938992993</v>
      </c>
      <c r="Q1735" s="1">
        <f t="shared" si="1938"/>
        <v>42.375579436550268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0.51650015688415551</v>
      </c>
      <c r="H1736" s="1">
        <f t="shared" si="1936"/>
        <v>1.1671413942772808</v>
      </c>
      <c r="I1736" s="1">
        <f t="shared" si="1936"/>
        <v>4.3669476222159531</v>
      </c>
      <c r="J1736" s="1">
        <f t="shared" si="1936"/>
        <v>4.3669476222159531</v>
      </c>
      <c r="K1736" s="1">
        <f t="shared" si="1936"/>
        <v>5.9304980979269724</v>
      </c>
      <c r="L1736" s="1">
        <f t="shared" ref="L1736:O1736" si="1948">L47</f>
        <v>8.2282530194678962</v>
      </c>
      <c r="M1736" s="1">
        <f t="shared" si="1948"/>
        <v>11.604307626481571</v>
      </c>
      <c r="N1736" s="1">
        <f t="shared" si="1948"/>
        <v>16.564764238359803</v>
      </c>
      <c r="O1736" s="1">
        <f t="shared" si="1948"/>
        <v>23.853488026503584</v>
      </c>
      <c r="P1736" s="1">
        <f t="shared" si="1938"/>
        <v>34.561373938992993</v>
      </c>
      <c r="Q1736" s="1">
        <f t="shared" si="1938"/>
        <v>42.375579436550268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1.5635504757110192</v>
      </c>
      <c r="K1737" s="1">
        <f t="shared" si="1936"/>
        <v>2.2977549215409239</v>
      </c>
      <c r="L1737" s="1">
        <f t="shared" ref="L1737:O1737" si="1949">L48</f>
        <v>3.3760546070136748</v>
      </c>
      <c r="M1737" s="1">
        <f t="shared" si="1949"/>
        <v>4.9604566118782323</v>
      </c>
      <c r="N1737" s="1">
        <f t="shared" si="1949"/>
        <v>7.2887237881437805</v>
      </c>
      <c r="O1737" s="1">
        <f t="shared" si="1949"/>
        <v>10.707885912489409</v>
      </c>
      <c r="P1737" s="1">
        <f t="shared" si="1938"/>
        <v>7.8142054975572748</v>
      </c>
      <c r="Q1737" s="1">
        <f t="shared" si="1938"/>
        <v>3.4190698640881365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1.5635504757110192</v>
      </c>
      <c r="K1738" s="1">
        <f t="shared" si="1936"/>
        <v>2.2977549215409239</v>
      </c>
      <c r="L1738" s="1">
        <f t="shared" ref="L1738:O1738" si="1950">L49</f>
        <v>3.3760546070136748</v>
      </c>
      <c r="M1738" s="1">
        <f t="shared" si="1950"/>
        <v>4.9604566118782323</v>
      </c>
      <c r="N1738" s="1">
        <f t="shared" si="1950"/>
        <v>7.2887237881437805</v>
      </c>
      <c r="O1738" s="1">
        <f t="shared" si="1950"/>
        <v>10.707885912489409</v>
      </c>
      <c r="P1738" s="1">
        <f t="shared" si="1938"/>
        <v>7.8142054975572748</v>
      </c>
      <c r="Q1738" s="1">
        <f t="shared" si="1938"/>
        <v>3.4190698640881365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250.94817677736603</v>
      </c>
      <c r="G1739" s="1">
        <f t="shared" si="1936"/>
        <v>254.39253441547567</v>
      </c>
      <c r="H1739" s="1">
        <f t="shared" si="1936"/>
        <v>224.18690937556593</v>
      </c>
      <c r="I1739" s="1">
        <f t="shared" si="1936"/>
        <v>221.53743752467264</v>
      </c>
      <c r="J1739" s="1">
        <f t="shared" si="1936"/>
        <v>190.5000787825297</v>
      </c>
      <c r="K1739" s="1">
        <f t="shared" si="1936"/>
        <v>100.03560595461204</v>
      </c>
      <c r="L1739" s="1">
        <f t="shared" ref="L1739:O1739" si="1951">L50</f>
        <v>23.123131290159083</v>
      </c>
      <c r="M1739" s="1">
        <f t="shared" si="1951"/>
        <v>138.84142359246653</v>
      </c>
      <c r="N1739" s="1">
        <f t="shared" si="1951"/>
        <v>138.8414335895508</v>
      </c>
      <c r="O1739" s="1">
        <f t="shared" si="1951"/>
        <v>138.84147654161771</v>
      </c>
      <c r="P1739" s="1">
        <f t="shared" si="1938"/>
        <v>138.84154184043649</v>
      </c>
      <c r="Q1739" s="1">
        <f t="shared" si="1938"/>
        <v>138.84170855755434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-20.0100005619949</v>
      </c>
      <c r="G1740" s="1">
        <f t="shared" ref="G1740:K1740" si="1952">-G58+G51</f>
        <v>14.597243653024307</v>
      </c>
      <c r="H1740" s="1">
        <f t="shared" si="1952"/>
        <v>-13.97879318586142</v>
      </c>
      <c r="I1740" s="1">
        <f t="shared" si="1952"/>
        <v>-24.424482608705397</v>
      </c>
      <c r="J1740" s="1">
        <f t="shared" si="1952"/>
        <v>-2.6311908926776084</v>
      </c>
      <c r="K1740" s="1">
        <f t="shared" si="1952"/>
        <v>25.69980373261177</v>
      </c>
      <c r="L1740" s="1">
        <f t="shared" ref="L1740:O1740" si="1953">-L58+L51</f>
        <v>49.031446416095271</v>
      </c>
      <c r="M1740" s="1">
        <f t="shared" si="1953"/>
        <v>34.78402050977909</v>
      </c>
      <c r="N1740" s="1">
        <f t="shared" si="1953"/>
        <v>34.442899063247268</v>
      </c>
      <c r="O1740" s="1">
        <f t="shared" si="1953"/>
        <v>36.564295052667973</v>
      </c>
      <c r="P1740" s="1">
        <f>-P58+P51</f>
        <v>32.923647135722334</v>
      </c>
      <c r="Q1740" s="1">
        <f>-Q58+Q51</f>
        <v>27.048519409335462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4.7560242498562593</v>
      </c>
      <c r="L1741" s="1">
        <f t="shared" ref="L1741:O1741" si="1955">L56</f>
        <v>4.756042266212706</v>
      </c>
      <c r="M1741" s="1">
        <f t="shared" si="1955"/>
        <v>3.5208084014655441</v>
      </c>
      <c r="N1741" s="1">
        <f t="shared" si="1955"/>
        <v>3.1458591917521677</v>
      </c>
      <c r="O1741" s="1">
        <f t="shared" si="1955"/>
        <v>4.2228752305195485</v>
      </c>
      <c r="P1741" s="1">
        <f>P56</f>
        <v>3.3232890825181789</v>
      </c>
      <c r="Q1741" s="1">
        <f>Q56</f>
        <v>3.2105882494607254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44.972428752165179</v>
      </c>
      <c r="G1742" s="1">
        <f t="shared" si="1956"/>
        <v>48.19046772974486</v>
      </c>
      <c r="H1742" s="1">
        <f t="shared" si="1956"/>
        <v>48.190467978776823</v>
      </c>
      <c r="I1742" s="1">
        <f t="shared" si="1956"/>
        <v>48.190468160346768</v>
      </c>
      <c r="J1742" s="1">
        <f t="shared" si="1956"/>
        <v>48.190471157631748</v>
      </c>
      <c r="K1742" s="1">
        <f t="shared" si="1956"/>
        <v>48.190475490384628</v>
      </c>
      <c r="L1742" s="1">
        <f t="shared" ref="L1742:O1742" si="1957">L3</f>
        <v>48.955816931219971</v>
      </c>
      <c r="M1742" s="1">
        <f t="shared" si="1957"/>
        <v>62.702711855977</v>
      </c>
      <c r="N1742" s="1">
        <f t="shared" si="1957"/>
        <v>62.76148021662609</v>
      </c>
      <c r="O1742" s="1">
        <f t="shared" si="1957"/>
        <v>62.820236824902011</v>
      </c>
      <c r="P1742" s="1">
        <f t="shared" ref="P1742:Q1758" si="1958">P3</f>
        <v>62.879014640084115</v>
      </c>
      <c r="Q1742" s="1">
        <f t="shared" si="1958"/>
        <v>62.879030406528848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11.111876686952369</v>
      </c>
      <c r="G1743" s="1">
        <f t="shared" si="1956"/>
        <v>11.952883183534205</v>
      </c>
      <c r="H1743" s="1">
        <f t="shared" si="1956"/>
        <v>13.214393264958543</v>
      </c>
      <c r="I1743" s="1">
        <f t="shared" si="1956"/>
        <v>15.31691039505559</v>
      </c>
      <c r="J1743" s="1">
        <f t="shared" si="1956"/>
        <v>15.849139832858663</v>
      </c>
      <c r="K1743" s="1">
        <f t="shared" si="1956"/>
        <v>16.266396968834684</v>
      </c>
      <c r="L1743" s="1">
        <f t="shared" ref="L1743:O1743" si="1959">L4</f>
        <v>16.611695862764101</v>
      </c>
      <c r="M1743" s="1">
        <f t="shared" si="1959"/>
        <v>16.956994612011854</v>
      </c>
      <c r="N1743" s="1">
        <f t="shared" si="1959"/>
        <v>17.015762198218937</v>
      </c>
      <c r="O1743" s="1">
        <f t="shared" si="1959"/>
        <v>17.074529144955612</v>
      </c>
      <c r="P1743" s="1">
        <f t="shared" si="1958"/>
        <v>17.133296917237619</v>
      </c>
      <c r="Q1743" s="1">
        <f t="shared" si="1958"/>
        <v>17.192064075801195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7.5116697124540943</v>
      </c>
      <c r="G1744" s="1">
        <f t="shared" si="1956"/>
        <v>7.5431409241741747</v>
      </c>
      <c r="H1744" s="1">
        <f t="shared" si="1956"/>
        <v>7.5903480717912863</v>
      </c>
      <c r="I1744" s="1">
        <f t="shared" si="1956"/>
        <v>7.6690269871013257</v>
      </c>
      <c r="J1744" s="1">
        <f t="shared" si="1956"/>
        <v>7.669026868483682</v>
      </c>
      <c r="K1744" s="1">
        <f t="shared" si="1956"/>
        <v>7.6690270852565758</v>
      </c>
      <c r="L1744" s="1">
        <f t="shared" ref="L1744:O1744" si="1960">L5</f>
        <v>7.6690268326235378</v>
      </c>
      <c r="M1744" s="1">
        <f t="shared" si="1960"/>
        <v>7.6690272464758857</v>
      </c>
      <c r="N1744" s="1">
        <f t="shared" si="1960"/>
        <v>7.6690273183873172</v>
      </c>
      <c r="O1744" s="1">
        <f t="shared" si="1960"/>
        <v>7.6690269137129592</v>
      </c>
      <c r="P1744" s="1">
        <f t="shared" si="1958"/>
        <v>7.6690272594086384</v>
      </c>
      <c r="Q1744" s="1">
        <f t="shared" si="1958"/>
        <v>7.6690269747926321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3.1682434873250158</v>
      </c>
      <c r="G1745" s="1">
        <f t="shared" si="1956"/>
        <v>3.4956714929705539</v>
      </c>
      <c r="H1745" s="1">
        <f t="shared" si="1956"/>
        <v>3.9868142550479746</v>
      </c>
      <c r="I1745" s="1">
        <f t="shared" si="1956"/>
        <v>4.8053861208048101</v>
      </c>
      <c r="J1745" s="1">
        <f t="shared" si="1956"/>
        <v>4.8053856832011776</v>
      </c>
      <c r="K1745" s="1">
        <f t="shared" si="1956"/>
        <v>4.805385900387523</v>
      </c>
      <c r="L1745" s="1">
        <f t="shared" ref="L1745:O1745" si="1961">L6</f>
        <v>4.8053860704134559</v>
      </c>
      <c r="M1745" s="1">
        <f t="shared" si="1961"/>
        <v>4.8053865510829832</v>
      </c>
      <c r="N1745" s="1">
        <f t="shared" si="1961"/>
        <v>4.8053863350713435</v>
      </c>
      <c r="O1745" s="1">
        <f t="shared" si="1961"/>
        <v>4.8053861494310368</v>
      </c>
      <c r="P1745" s="1">
        <f t="shared" si="1958"/>
        <v>4.8053862275278387</v>
      </c>
      <c r="Q1745" s="1">
        <f t="shared" si="1958"/>
        <v>4.8053860842087124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23.1806388654337</v>
      </c>
      <c r="G1746" s="1">
        <f t="shared" si="1956"/>
        <v>25.198772129065926</v>
      </c>
      <c r="H1746" s="1">
        <f t="shared" si="1956"/>
        <v>23.398912386979024</v>
      </c>
      <c r="I1746" s="1">
        <f t="shared" si="1956"/>
        <v>20.399144657385044</v>
      </c>
      <c r="J1746" s="1">
        <f t="shared" si="1956"/>
        <v>19.866918773088223</v>
      </c>
      <c r="K1746" s="1">
        <f t="shared" si="1956"/>
        <v>19.449665535905847</v>
      </c>
      <c r="L1746" s="1">
        <f t="shared" ref="L1746:O1746" si="1962">L7</f>
        <v>19.869708165418878</v>
      </c>
      <c r="M1746" s="1">
        <f t="shared" si="1962"/>
        <v>33.271303446406279</v>
      </c>
      <c r="N1746" s="1">
        <f t="shared" si="1962"/>
        <v>33.271304364948492</v>
      </c>
      <c r="O1746" s="1">
        <f t="shared" si="1962"/>
        <v>33.271294616802408</v>
      </c>
      <c r="P1746" s="1">
        <f t="shared" si="1958"/>
        <v>33.271304235910016</v>
      </c>
      <c r="Q1746" s="1">
        <f t="shared" si="1958"/>
        <v>33.212553271726307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70.031495333401736</v>
      </c>
      <c r="G1747" s="1">
        <f t="shared" si="1956"/>
        <v>70.696976860274901</v>
      </c>
      <c r="H1747" s="1">
        <f t="shared" si="1956"/>
        <v>70.304059399844661</v>
      </c>
      <c r="I1747" s="1">
        <f t="shared" si="1956"/>
        <v>71.062175259053078</v>
      </c>
      <c r="J1747" s="1">
        <f t="shared" si="1956"/>
        <v>70.959816605513367</v>
      </c>
      <c r="K1747" s="1">
        <f t="shared" si="1956"/>
        <v>71.426135125828978</v>
      </c>
      <c r="L1747" s="1">
        <f t="shared" ref="L1747:O1747" si="1963">L8</f>
        <v>75.245233085005736</v>
      </c>
      <c r="M1747" s="1">
        <f t="shared" si="1963"/>
        <v>77.50367060871929</v>
      </c>
      <c r="N1747" s="1">
        <f t="shared" si="1963"/>
        <v>78.298965462283576</v>
      </c>
      <c r="O1747" s="1">
        <f t="shared" si="1963"/>
        <v>78.586016743253111</v>
      </c>
      <c r="P1747" s="1">
        <f t="shared" si="1958"/>
        <v>78.873029935494245</v>
      </c>
      <c r="Q1747" s="1">
        <f t="shared" si="1958"/>
        <v>79.127573552266114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35.931062985580667</v>
      </c>
      <c r="G1748" s="1">
        <f t="shared" si="1956"/>
        <v>35.882383321581585</v>
      </c>
      <c r="H1748" s="1">
        <f t="shared" si="1956"/>
        <v>35.489464133216373</v>
      </c>
      <c r="I1748" s="1">
        <f t="shared" si="1956"/>
        <v>35.039964246774126</v>
      </c>
      <c r="J1748" s="1">
        <f t="shared" si="1956"/>
        <v>34.937583898148056</v>
      </c>
      <c r="K1748" s="1">
        <f t="shared" si="1956"/>
        <v>35.403639091805836</v>
      </c>
      <c r="L1748" s="1">
        <f t="shared" ref="L1748:O1748" si="1964">L9</f>
        <v>35.381314195598769</v>
      </c>
      <c r="M1748" s="1">
        <f t="shared" si="1964"/>
        <v>35.603178255878291</v>
      </c>
      <c r="N1748" s="1">
        <f t="shared" si="1964"/>
        <v>35.603176078161326</v>
      </c>
      <c r="O1748" s="1">
        <f t="shared" si="1964"/>
        <v>35.603177338673895</v>
      </c>
      <c r="P1748" s="1">
        <f t="shared" si="1958"/>
        <v>35.603176499448132</v>
      </c>
      <c r="Q1748" s="1">
        <f t="shared" si="1958"/>
        <v>35.603178356574276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34.100432347821069</v>
      </c>
      <c r="G1749" s="1">
        <f t="shared" si="1956"/>
        <v>34.814593538693309</v>
      </c>
      <c r="H1749" s="1">
        <f t="shared" si="1956"/>
        <v>34.814595266628288</v>
      </c>
      <c r="I1749" s="1">
        <f t="shared" si="1956"/>
        <v>36.022211012278959</v>
      </c>
      <c r="J1749" s="1">
        <f t="shared" si="1956"/>
        <v>36.022232707365312</v>
      </c>
      <c r="K1749" s="1">
        <f t="shared" si="1956"/>
        <v>36.022496034023142</v>
      </c>
      <c r="L1749" s="1">
        <f t="shared" ref="L1749:O1749" si="1965">L10</f>
        <v>39.86391888940696</v>
      </c>
      <c r="M1749" s="1">
        <f t="shared" si="1965"/>
        <v>41.900492352840999</v>
      </c>
      <c r="N1749" s="1">
        <f t="shared" si="1965"/>
        <v>42.695789384122257</v>
      </c>
      <c r="O1749" s="1">
        <f t="shared" si="1965"/>
        <v>42.982839404579217</v>
      </c>
      <c r="P1749" s="1">
        <f t="shared" si="1958"/>
        <v>43.269853436046112</v>
      </c>
      <c r="Q1749" s="1">
        <f t="shared" si="1958"/>
        <v>43.524395195691845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3.7980809941163787</v>
      </c>
      <c r="G1750" s="1">
        <f t="shared" si="1956"/>
        <v>10.13831382579234</v>
      </c>
      <c r="H1750" s="1">
        <f t="shared" si="1956"/>
        <v>12.540328344685186</v>
      </c>
      <c r="I1750" s="1">
        <f t="shared" si="1956"/>
        <v>12.540425971386968</v>
      </c>
      <c r="J1750" s="1">
        <f t="shared" si="1956"/>
        <v>12.540426716231387</v>
      </c>
      <c r="K1750" s="1">
        <f t="shared" si="1956"/>
        <v>12.542855212489625</v>
      </c>
      <c r="L1750" s="1">
        <f t="shared" ref="L1750:O1750" si="1966">L11</f>
        <v>12.544551992784802</v>
      </c>
      <c r="M1750" s="1">
        <f t="shared" si="1966"/>
        <v>18.811460755593668</v>
      </c>
      <c r="N1750" s="1">
        <f t="shared" si="1966"/>
        <v>18.811463041604476</v>
      </c>
      <c r="O1750" s="1">
        <f t="shared" si="1966"/>
        <v>18.811533878498047</v>
      </c>
      <c r="P1750" s="1">
        <f t="shared" si="1958"/>
        <v>18.811541732581915</v>
      </c>
      <c r="Q1750" s="1">
        <f t="shared" si="1958"/>
        <v>18.812037864958558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149.4304817740142</v>
      </c>
      <c r="G1751" s="1">
        <f t="shared" si="1956"/>
        <v>125.60478009134515</v>
      </c>
      <c r="H1751" s="1">
        <f t="shared" si="1956"/>
        <v>140.86577239729533</v>
      </c>
      <c r="I1751" s="1">
        <f t="shared" si="1956"/>
        <v>151.12877136848707</v>
      </c>
      <c r="J1751" s="1">
        <f t="shared" si="1956"/>
        <v>151.55235363126235</v>
      </c>
      <c r="K1751" s="1">
        <f t="shared" si="1956"/>
        <v>151.61315354100662</v>
      </c>
      <c r="L1751" s="1">
        <f t="shared" ref="L1751:O1751" si="1967">L12</f>
        <v>151.70659824898897</v>
      </c>
      <c r="M1751" s="1">
        <f t="shared" si="1967"/>
        <v>153.52123318287778</v>
      </c>
      <c r="N1751" s="1">
        <f t="shared" si="1967"/>
        <v>152.51623871787757</v>
      </c>
      <c r="O1751" s="1">
        <f t="shared" si="1967"/>
        <v>152.71620072419813</v>
      </c>
      <c r="P1751" s="1">
        <f t="shared" si="1958"/>
        <v>153.59897277258216</v>
      </c>
      <c r="Q1751" s="1">
        <f t="shared" si="1958"/>
        <v>154.68205491484679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66.745680058725839</v>
      </c>
      <c r="G1752" s="1">
        <f t="shared" si="1968"/>
        <v>49.798799632544643</v>
      </c>
      <c r="H1752" s="1">
        <f t="shared" si="1968"/>
        <v>68.759543746199654</v>
      </c>
      <c r="I1752" s="1">
        <f t="shared" si="1968"/>
        <v>70.433369154031212</v>
      </c>
      <c r="J1752" s="1">
        <f t="shared" si="1968"/>
        <v>71.581917357674442</v>
      </c>
      <c r="K1752" s="1">
        <f t="shared" si="1968"/>
        <v>72.6663627003811</v>
      </c>
      <c r="L1752" s="1">
        <f t="shared" ref="L1752:O1752" si="1969">L13</f>
        <v>73.751623294715159</v>
      </c>
      <c r="M1752" s="1">
        <f t="shared" si="1969"/>
        <v>74.836043181596978</v>
      </c>
      <c r="N1752" s="1">
        <f t="shared" si="1969"/>
        <v>74.836043941547715</v>
      </c>
      <c r="O1752" s="1">
        <f t="shared" si="1969"/>
        <v>74.836048947307049</v>
      </c>
      <c r="P1752" s="1">
        <f t="shared" si="1958"/>
        <v>74.836049004635171</v>
      </c>
      <c r="Q1752" s="1">
        <f t="shared" si="1958"/>
        <v>74.836046894285602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66.632400530215136</v>
      </c>
      <c r="G1753" s="1">
        <f t="shared" si="1968"/>
        <v>55.763999963470731</v>
      </c>
      <c r="H1753" s="1">
        <f t="shared" si="1968"/>
        <v>65.550193435068593</v>
      </c>
      <c r="I1753" s="1">
        <f t="shared" si="1968"/>
        <v>64.714700449224253</v>
      </c>
      <c r="J1753" s="1">
        <f t="shared" si="1968"/>
        <v>63.735261755671004</v>
      </c>
      <c r="K1753" s="1">
        <f t="shared" si="1968"/>
        <v>62.65081828051909</v>
      </c>
      <c r="L1753" s="1">
        <f t="shared" ref="L1753:O1753" si="1970">L14</f>
        <v>61.565558966797418</v>
      </c>
      <c r="M1753" s="1">
        <f t="shared" si="1970"/>
        <v>60.481140562776197</v>
      </c>
      <c r="N1753" s="1">
        <f t="shared" si="1970"/>
        <v>60.481139752787094</v>
      </c>
      <c r="O1753" s="1">
        <f t="shared" si="1970"/>
        <v>60.481135504395539</v>
      </c>
      <c r="P1753" s="1">
        <f t="shared" si="1958"/>
        <v>60.481135516722418</v>
      </c>
      <c r="Q1753" s="1">
        <f t="shared" si="1958"/>
        <v>60.481141066463053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16.052401185073212</v>
      </c>
      <c r="G1754" s="1">
        <f t="shared" si="1968"/>
        <v>20.041980495329778</v>
      </c>
      <c r="H1754" s="1">
        <f t="shared" si="1968"/>
        <v>6.5560352160270972</v>
      </c>
      <c r="I1754" s="1">
        <f t="shared" si="1968"/>
        <v>15.980701765231604</v>
      </c>
      <c r="J1754" s="1">
        <f t="shared" si="1968"/>
        <v>16.235174517916906</v>
      </c>
      <c r="K1754" s="1">
        <f t="shared" si="1968"/>
        <v>16.295972560106449</v>
      </c>
      <c r="L1754" s="1">
        <f t="shared" ref="L1754:O1754" si="1971">L15</f>
        <v>16.389415987476394</v>
      </c>
      <c r="M1754" s="1">
        <f t="shared" si="1971"/>
        <v>18.204049438504605</v>
      </c>
      <c r="N1754" s="1">
        <f t="shared" si="1971"/>
        <v>17.199055023542762</v>
      </c>
      <c r="O1754" s="1">
        <f t="shared" si="1971"/>
        <v>17.39901627249554</v>
      </c>
      <c r="P1754" s="1">
        <f t="shared" si="1958"/>
        <v>18.281788251224548</v>
      </c>
      <c r="Q1754" s="1">
        <f t="shared" si="1958"/>
        <v>19.364866954098147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12.556449399672337</v>
      </c>
      <c r="G1755" s="1">
        <f t="shared" si="1968"/>
        <v>16.522147114981276</v>
      </c>
      <c r="H1755" s="1">
        <f t="shared" si="1968"/>
        <v>32.461641434762122</v>
      </c>
      <c r="I1755" s="1">
        <f t="shared" si="1968"/>
        <v>58.124009833136583</v>
      </c>
      <c r="J1755" s="1">
        <f t="shared" si="1968"/>
        <v>77.193809135724678</v>
      </c>
      <c r="K1755" s="1">
        <f t="shared" si="1968"/>
        <v>83.132642442121778</v>
      </c>
      <c r="L1755" s="1">
        <f t="shared" ref="L1755:O1755" si="1972">L16</f>
        <v>89.653304894774365</v>
      </c>
      <c r="M1755" s="1">
        <f t="shared" si="1972"/>
        <v>97.292902775202535</v>
      </c>
      <c r="N1755" s="1">
        <f t="shared" si="1972"/>
        <v>100.62621029708673</v>
      </c>
      <c r="O1755" s="1">
        <f t="shared" si="1972"/>
        <v>103.14923851157978</v>
      </c>
      <c r="P1755" s="1">
        <f t="shared" si="1958"/>
        <v>104.83829324705403</v>
      </c>
      <c r="Q1755" s="1">
        <f t="shared" si="1958"/>
        <v>108.57455946090369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0.52400409926952085</v>
      </c>
      <c r="G1756" s="1">
        <f t="shared" si="1968"/>
        <v>0.54529245077121069</v>
      </c>
      <c r="H1756" s="1">
        <f t="shared" si="1968"/>
        <v>0.50316506724409571</v>
      </c>
      <c r="I1756" s="1">
        <f t="shared" si="1968"/>
        <v>0.84944029291004408</v>
      </c>
      <c r="J1756" s="1">
        <f t="shared" si="1968"/>
        <v>0.88437981810104105</v>
      </c>
      <c r="K1756" s="1">
        <f t="shared" si="1968"/>
        <v>0.88440129057038597</v>
      </c>
      <c r="L1756" s="1">
        <f t="shared" ref="L1756:O1756" si="1973">L17</f>
        <v>0.98190991044279607</v>
      </c>
      <c r="M1756" s="1">
        <f t="shared" si="1973"/>
        <v>0.98193874187264762</v>
      </c>
      <c r="N1756" s="1">
        <f t="shared" si="1973"/>
        <v>0.98193767977678648</v>
      </c>
      <c r="O1756" s="1">
        <f t="shared" si="1973"/>
        <v>0.98194146468611954</v>
      </c>
      <c r="P1756" s="1">
        <f t="shared" si="1958"/>
        <v>0.9819426040003616</v>
      </c>
      <c r="Q1756" s="1">
        <f t="shared" si="1958"/>
        <v>0.98195271548974616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18.873016030747117</v>
      </c>
      <c r="G1757" s="1">
        <f t="shared" si="1968"/>
        <v>22.214568538860782</v>
      </c>
      <c r="H1757" s="1">
        <f t="shared" si="1968"/>
        <v>26.367863104088993</v>
      </c>
      <c r="I1757" s="1">
        <f t="shared" si="1968"/>
        <v>36.054033144984196</v>
      </c>
      <c r="J1757" s="1">
        <f t="shared" si="1968"/>
        <v>55.862261087480775</v>
      </c>
      <c r="K1757" s="1">
        <f t="shared" si="1968"/>
        <v>62.668463825893696</v>
      </c>
      <c r="L1757" s="1">
        <f t="shared" ref="L1757:O1757" si="1974">L18</f>
        <v>73.770573516826573</v>
      </c>
      <c r="M1757" s="1">
        <f t="shared" si="1974"/>
        <v>88.674816965849914</v>
      </c>
      <c r="N1757" s="1">
        <f t="shared" si="1974"/>
        <v>91.836500344741964</v>
      </c>
      <c r="O1757" s="1">
        <f t="shared" si="1974"/>
        <v>93.040789313588959</v>
      </c>
      <c r="P1757" s="1">
        <f t="shared" si="1958"/>
        <v>93.407204060644588</v>
      </c>
      <c r="Q1757" s="1">
        <f t="shared" si="1958"/>
        <v>95.580322054503341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1.2833393785846418E-4</v>
      </c>
      <c r="L1758" s="1">
        <f t="shared" ref="L1758:O1758" si="1975">L19</f>
        <v>3.178806914767833E-2</v>
      </c>
      <c r="M1758" s="1">
        <f t="shared" si="1975"/>
        <v>3.3408650950942871E-2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22.327989618643851</v>
      </c>
      <c r="G1759" s="3">
        <f t="shared" si="1976"/>
        <v>24.410776663590799</v>
      </c>
      <c r="H1759" s="3">
        <f t="shared" si="1976"/>
        <v>28.827810368401501</v>
      </c>
      <c r="I1759" s="3">
        <f t="shared" si="1976"/>
        <v>34.08148740895161</v>
      </c>
      <c r="J1759" s="3">
        <f t="shared" si="1976"/>
        <v>38.521934395340288</v>
      </c>
      <c r="K1759" s="3">
        <f t="shared" si="1976"/>
        <v>39.159639074470327</v>
      </c>
      <c r="L1759" s="3">
        <f t="shared" ref="L1759:O1759" si="1977">SUM(L1760,L1762,L1766,L1770,L1786,L1793,L1801,L1803,L1811,L1815,L1809)</f>
        <v>40.29188569872516</v>
      </c>
      <c r="M1759" s="3">
        <f t="shared" si="1977"/>
        <v>42.743316536053875</v>
      </c>
      <c r="N1759" s="3">
        <f t="shared" si="1977"/>
        <v>43.770395737704277</v>
      </c>
      <c r="O1759" s="3">
        <f t="shared" si="1977"/>
        <v>44.507951380899712</v>
      </c>
      <c r="P1759" s="3">
        <f>SUM(P1760,P1762,P1766,P1770,P1786,P1793,P1801,P1803,P1811,P1815,P1809)</f>
        <v>45.04022552444107</v>
      </c>
      <c r="Q1759" s="3">
        <f>SUM(Q1760,Q1762,Q1766,Q1770,Q1786,Q1793,Q1801,Q1803,Q1811,Q1815,Q1809)</f>
        <v>46.291134343622723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3.0935587219222112</v>
      </c>
      <c r="G1760" s="1">
        <f t="shared" ref="G1760:O1760" si="1978">+G1761</f>
        <v>3.0935586059265665</v>
      </c>
      <c r="H1760" s="1">
        <f t="shared" si="1978"/>
        <v>2.8346645344465911</v>
      </c>
      <c r="I1760" s="1">
        <f t="shared" si="1978"/>
        <v>2.7577517668168743</v>
      </c>
      <c r="J1760" s="1">
        <f t="shared" si="1978"/>
        <v>2.3634547159171495</v>
      </c>
      <c r="K1760" s="1">
        <f t="shared" si="1978"/>
        <v>1.3535293418839167</v>
      </c>
      <c r="L1760" s="1">
        <f t="shared" si="1978"/>
        <v>0.39176644107652875</v>
      </c>
      <c r="M1760" s="1">
        <f t="shared" si="1978"/>
        <v>1.8529622450534928</v>
      </c>
      <c r="N1760" s="1">
        <f t="shared" si="1978"/>
        <v>1.8209595588422389</v>
      </c>
      <c r="O1760" s="1">
        <f t="shared" si="1978"/>
        <v>1.7324042095442085</v>
      </c>
      <c r="P1760" s="1">
        <f>+P1761</f>
        <v>1.7324045307031752</v>
      </c>
      <c r="Q1760" s="1">
        <f>+Q1761</f>
        <v>1.7324070679245436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3.0935587219222112</v>
      </c>
      <c r="G1761" s="1">
        <f>'[1]Electricity and CHPs_CAP'!C$14</f>
        <v>3.0935586059265665</v>
      </c>
      <c r="H1761" s="1">
        <f>'[1]Electricity and CHPs_CAP'!D$14</f>
        <v>2.8346645344465911</v>
      </c>
      <c r="I1761" s="1">
        <f>'[1]Electricity and CHPs_CAP'!E$14</f>
        <v>2.7577517668168743</v>
      </c>
      <c r="J1761" s="1">
        <f>'[1]Electricity and CHPs_CAP'!F$14</f>
        <v>2.3634547159171495</v>
      </c>
      <c r="K1761" s="1">
        <f>'[1]Electricity and CHPs_CAP'!G$14</f>
        <v>1.3535293418839167</v>
      </c>
      <c r="L1761" s="1">
        <f>'[1]Electricity and CHPs_CAP'!H$14</f>
        <v>0.39176644107652875</v>
      </c>
      <c r="M1761" s="1">
        <f>'[1]Electricity and CHPs_CAP'!I$14</f>
        <v>1.8529622450534928</v>
      </c>
      <c r="N1761" s="1">
        <f>'[1]Electricity and CHPs_CAP'!J$14</f>
        <v>1.8209595588422389</v>
      </c>
      <c r="O1761" s="1">
        <f>'[1]Electricity and CHPs_CAP'!K$14</f>
        <v>1.7324042095442085</v>
      </c>
      <c r="P1761" s="1">
        <f>'[1]Electricity and CHPs_CAP'!L$14</f>
        <v>1.7324045307031752</v>
      </c>
      <c r="Q1761" s="1">
        <f>'[1]Electricity and CHPs_CAP'!M$14</f>
        <v>1.7324070679245436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16.118440275899982</v>
      </c>
      <c r="H1762" s="1">
        <f t="shared" si="1980"/>
        <v>16.560460040850778</v>
      </c>
      <c r="I1762" s="1">
        <f t="shared" si="1980"/>
        <v>16.654480308416115</v>
      </c>
      <c r="J1762" s="1">
        <f t="shared" si="1980"/>
        <v>16.675156774085362</v>
      </c>
      <c r="K1762" s="1">
        <f t="shared" si="1980"/>
        <v>16.716314001777683</v>
      </c>
      <c r="L1762" s="1">
        <f t="shared" ref="L1762:O1762" si="1981">SUM(L1763:L1765)</f>
        <v>16.825962808720558</v>
      </c>
      <c r="M1762" s="1">
        <f t="shared" si="1981"/>
        <v>16.935534535838762</v>
      </c>
      <c r="N1762" s="1">
        <f t="shared" si="1981"/>
        <v>16.935534907111997</v>
      </c>
      <c r="O1762" s="1">
        <f t="shared" si="1981"/>
        <v>16.935568532488773</v>
      </c>
      <c r="P1762" s="1">
        <f>SUM(P1763:P1765)</f>
        <v>16.935570016450903</v>
      </c>
      <c r="Q1762" s="1">
        <f>SUM(Q1763:Q1765)</f>
        <v>16.935787809561777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7.3401200829474078</v>
      </c>
      <c r="H1763" s="1">
        <f>'[1]Electricity and CHPs_CAP'!D$15</f>
        <v>7.3423683826582602</v>
      </c>
      <c r="I1763" s="1">
        <f>'[1]Electricity and CHPs_CAP'!E$15</f>
        <v>7.4149581301839405</v>
      </c>
      <c r="J1763" s="1">
        <f>'[1]Electricity and CHPs_CAP'!F$15</f>
        <v>7.42808881014588</v>
      </c>
      <c r="K1763" s="1">
        <f>'[1]Electricity and CHPs_CAP'!G$15</f>
        <v>7.4692455892421279</v>
      </c>
      <c r="L1763" s="1">
        <f>'[1]Electricity and CHPs_CAP'!H$15</f>
        <v>7.5788893742017516</v>
      </c>
      <c r="M1763" s="1">
        <f>'[1]Electricity and CHPs_CAP'!I$15</f>
        <v>7.6884363213511504</v>
      </c>
      <c r="N1763" s="1">
        <f>'[1]Electricity and CHPs_CAP'!J$15</f>
        <v>7.6884364331638384</v>
      </c>
      <c r="O1763" s="1">
        <f>'[1]Electricity and CHPs_CAP'!K$15</f>
        <v>7.6884369388369569</v>
      </c>
      <c r="P1763" s="1">
        <f>'[1]Electricity and CHPs_CAP'!L$15</f>
        <v>7.6884374775391233</v>
      </c>
      <c r="Q1763" s="1">
        <f>'[1]Electricity and CHPs_CAP'!M$15</f>
        <v>7.688438731602977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4.8072136354267387</v>
      </c>
      <c r="H1764" s="1">
        <f>'[1]Electricity and CHPs_CAP'!D$16</f>
        <v>4.8585640467877358</v>
      </c>
      <c r="I1764" s="1">
        <f>'[1]Electricity and CHPs_CAP'!E$16</f>
        <v>4.8799945668273903</v>
      </c>
      <c r="J1764" s="1">
        <f>'[1]Electricity and CHPs_CAP'!F$16</f>
        <v>4.8875400563368752</v>
      </c>
      <c r="K1764" s="1">
        <f>'[1]Electricity and CHPs_CAP'!G$16</f>
        <v>4.8875402836196056</v>
      </c>
      <c r="L1764" s="1">
        <f>'[1]Electricity and CHPs_CAP'!H$16</f>
        <v>4.8875405691373599</v>
      </c>
      <c r="M1764" s="1">
        <f>'[1]Electricity and CHPs_CAP'!I$16</f>
        <v>4.8875407062964795</v>
      </c>
      <c r="N1764" s="1">
        <f>'[1]Electricity and CHPs_CAP'!J$16</f>
        <v>4.8875408374804232</v>
      </c>
      <c r="O1764" s="1">
        <f>'[1]Electricity and CHPs_CAP'!K$16</f>
        <v>4.8875413470118225</v>
      </c>
      <c r="P1764" s="1">
        <f>'[1]Electricity and CHPs_CAP'!L$16</f>
        <v>4.8875419106252744</v>
      </c>
      <c r="Q1764" s="1">
        <f>'[1]Electricity and CHPs_CAP'!M$16</f>
        <v>4.8876231739400327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3.9711065575258346</v>
      </c>
      <c r="H1765" s="1">
        <f>'[1]Electricity and CHPs_CAP'!D$17</f>
        <v>4.3595276114047845</v>
      </c>
      <c r="I1765" s="1">
        <f>'[1]Electricity and CHPs_CAP'!E$17</f>
        <v>4.3595276114047845</v>
      </c>
      <c r="J1765" s="1">
        <f>'[1]Electricity and CHPs_CAP'!F$17</f>
        <v>4.3595279076026072</v>
      </c>
      <c r="K1765" s="1">
        <f>'[1]Electricity and CHPs_CAP'!G$17</f>
        <v>4.3595281289159473</v>
      </c>
      <c r="L1765" s="1">
        <f>'[1]Electricity and CHPs_CAP'!H$17</f>
        <v>4.3595328653814471</v>
      </c>
      <c r="M1765" s="1">
        <f>'[1]Electricity and CHPs_CAP'!I$17</f>
        <v>4.3595575081911342</v>
      </c>
      <c r="N1765" s="1">
        <f>'[1]Electricity and CHPs_CAP'!J$17</f>
        <v>4.3595576364677351</v>
      </c>
      <c r="O1765" s="1">
        <f>'[1]Electricity and CHPs_CAP'!K$17</f>
        <v>4.3595902466399918</v>
      </c>
      <c r="P1765" s="1">
        <f>'[1]Electricity and CHPs_CAP'!L$17</f>
        <v>4.3595906282865045</v>
      </c>
      <c r="Q1765" s="1">
        <f>'[1]Electricity and CHPs_CAP'!M$17</f>
        <v>4.3597259040187675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3.0836213736421907E-2</v>
      </c>
      <c r="G1766" s="1">
        <f t="shared" ref="G1766:K1766" si="1982">SUM(G1767:G1769)</f>
        <v>4.2669507050784081E-2</v>
      </c>
      <c r="H1766" s="1">
        <f t="shared" si="1982"/>
        <v>3.3314538558845475E-2</v>
      </c>
      <c r="I1766" s="1">
        <f t="shared" si="1982"/>
        <v>9.2587672077294958E-2</v>
      </c>
      <c r="J1766" s="1">
        <f t="shared" si="1982"/>
        <v>8.1820426065885299E-2</v>
      </c>
      <c r="K1766" s="1">
        <f t="shared" si="1982"/>
        <v>7.1339536443639981E-2</v>
      </c>
      <c r="L1766" s="1">
        <f t="shared" ref="L1766:O1766" si="1983">SUM(L1767:L1769)</f>
        <v>7.0991266095573616E-2</v>
      </c>
      <c r="M1766" s="1">
        <f t="shared" si="1983"/>
        <v>6.9757184088759652E-2</v>
      </c>
      <c r="N1766" s="1">
        <f t="shared" si="1983"/>
        <v>2.7621478524309944E-2</v>
      </c>
      <c r="O1766" s="1">
        <f t="shared" si="1983"/>
        <v>2.7637645675257626E-2</v>
      </c>
      <c r="P1766" s="1">
        <f>SUM(P1767:P1769)</f>
        <v>5.1745239820534049E-2</v>
      </c>
      <c r="Q1766" s="1">
        <f>SUM(Q1767:Q1769)</f>
        <v>5.5698602957054033E-2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2.1243694182192303E-2</v>
      </c>
      <c r="G1767" s="1">
        <f>'[1]Electricity and CHPs_CAP'!C$18</f>
        <v>2.1213026542154595E-2</v>
      </c>
      <c r="H1767" s="1">
        <f>'[1]Electricity and CHPs_CAP'!D$18</f>
        <v>1.1877324715175296E-2</v>
      </c>
      <c r="I1767" s="1">
        <f>'[1]Electricity and CHPs_CAP'!E$18</f>
        <v>7.1198327779836715E-2</v>
      </c>
      <c r="J1767" s="1">
        <f>'[1]Electricity and CHPs_CAP'!F$18</f>
        <v>7.1240799431238885E-2</v>
      </c>
      <c r="K1767" s="1">
        <f>'[1]Electricity and CHPs_CAP'!G$18</f>
        <v>7.1241844095427304E-2</v>
      </c>
      <c r="L1767" s="1">
        <f>'[1]Electricity and CHPs_CAP'!H$18</f>
        <v>7.0929773088277151E-2</v>
      </c>
      <c r="M1767" s="1">
        <f>'[1]Electricity and CHPs_CAP'!I$18</f>
        <v>6.9688762797940992E-2</v>
      </c>
      <c r="N1767" s="1">
        <f>'[1]Electricity and CHPs_CAP'!J$18</f>
        <v>2.7336581827630112E-2</v>
      </c>
      <c r="O1767" s="1">
        <f>'[1]Electricity and CHPs_CAP'!K$18</f>
        <v>2.7315127440393223E-2</v>
      </c>
      <c r="P1767" s="1">
        <f>'[1]Electricity and CHPs_CAP'!L$18</f>
        <v>2.6469324342650355E-2</v>
      </c>
      <c r="Q1767" s="1">
        <f>'[1]Electricity and CHPs_CAP'!M$18</f>
        <v>3.0475244409093258E-2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1.2872760604126302E-3</v>
      </c>
      <c r="G1768" s="1">
        <f>'[1]Electricity and CHPs_CAP'!C$28</f>
        <v>2.704641332031358E-4</v>
      </c>
      <c r="H1768" s="1">
        <f>'[1]Electricity and CHPs_CAP'!D$28</f>
        <v>2.5135107461687727E-4</v>
      </c>
      <c r="I1768" s="1">
        <f>'[1]Electricity and CHPs_CAP'!E$28</f>
        <v>2.0357320003892843E-4</v>
      </c>
      <c r="J1768" s="1">
        <f>'[1]Electricity and CHPs_CAP'!F$28</f>
        <v>1.9529433973968814E-4</v>
      </c>
      <c r="K1768" s="1">
        <f>'[1]Electricity and CHPs_CAP'!G$28</f>
        <v>9.769234821267427E-5</v>
      </c>
      <c r="L1768" s="1">
        <f>'[1]Electricity and CHPs_CAP'!H$28</f>
        <v>6.149300729647125E-5</v>
      </c>
      <c r="M1768" s="1">
        <f>'[1]Electricity and CHPs_CAP'!I$28</f>
        <v>6.842129081865601E-5</v>
      </c>
      <c r="N1768" s="1">
        <f>'[1]Electricity and CHPs_CAP'!J$28</f>
        <v>6.625269232018988E-5</v>
      </c>
      <c r="O1768" s="1">
        <f>'[1]Electricity and CHPs_CAP'!K$28</f>
        <v>8.070789958856778E-5</v>
      </c>
      <c r="P1768" s="1">
        <f>'[1]Electricity and CHPs_CAP'!L$28</f>
        <v>5.7513806258914521E-5</v>
      </c>
      <c r="Q1768" s="1">
        <f>'[1]Electricity and CHPs_CAP'!M$28</f>
        <v>4.9038830297879354E-5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8.3052434938169738E-3</v>
      </c>
      <c r="G1769" s="1">
        <f>'[1]Electricity and CHPs_CAP'!C$41</f>
        <v>2.1186016375426352E-2</v>
      </c>
      <c r="H1769" s="1">
        <f>'[1]Electricity and CHPs_CAP'!D$41</f>
        <v>2.11858627690533E-2</v>
      </c>
      <c r="I1769" s="1">
        <f>'[1]Electricity and CHPs_CAP'!E$41</f>
        <v>2.1185771097419308E-2</v>
      </c>
      <c r="J1769" s="1">
        <f>'[1]Electricity and CHPs_CAP'!F$41</f>
        <v>1.0384332294906725E-2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2.18644004359641E-4</v>
      </c>
      <c r="O1769" s="1">
        <f>'[1]Electricity and CHPs_CAP'!K$41</f>
        <v>2.4181033527583698E-4</v>
      </c>
      <c r="P1769" s="1">
        <f>'[1]Electricity and CHPs_CAP'!L$41</f>
        <v>2.5218401671624778E-2</v>
      </c>
      <c r="Q1769" s="1">
        <f>'[1]Electricity and CHPs_CAP'!M$41</f>
        <v>2.5174319717662898E-2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0.2210874605165144</v>
      </c>
      <c r="G1770" s="1">
        <f t="shared" ref="G1770:K1770" si="1985">SUM(G1771:G1785)</f>
        <v>0.21939697944285605</v>
      </c>
      <c r="H1770" s="1">
        <f t="shared" si="1985"/>
        <v>0.21261874872581038</v>
      </c>
      <c r="I1770" s="1">
        <f t="shared" si="1985"/>
        <v>0.21196593956758403</v>
      </c>
      <c r="J1770" s="1">
        <f t="shared" si="1985"/>
        <v>0.22514113496153673</v>
      </c>
      <c r="K1770" s="1">
        <f t="shared" si="1985"/>
        <v>0.26870514867210715</v>
      </c>
      <c r="L1770" s="1">
        <f t="shared" ref="L1770:O1770" si="1986">SUM(L1771:L1785)</f>
        <v>0.26629195176150311</v>
      </c>
      <c r="M1770" s="1">
        <f t="shared" si="1986"/>
        <v>0.27017651279095717</v>
      </c>
      <c r="N1770" s="1">
        <f t="shared" si="1986"/>
        <v>0.36906647737255255</v>
      </c>
      <c r="O1770" s="1">
        <f t="shared" si="1986"/>
        <v>0.39925876109261493</v>
      </c>
      <c r="P1770" s="1">
        <f>SUM(P1771:P1785)</f>
        <v>0.47217106280976517</v>
      </c>
      <c r="Q1770" s="1">
        <f>SUM(Q1771:Q1785)</f>
        <v>0.48777327653919772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1.1680997412295799E-6</v>
      </c>
      <c r="L1771" s="1">
        <f>'[1]Electricity and CHPs_CAP'!H$21</f>
        <v>1.5303989284926798E-6</v>
      </c>
      <c r="M1771" s="1">
        <f>'[1]Electricity and CHPs_CAP'!I$21</f>
        <v>3.2994944190595402E-6</v>
      </c>
      <c r="N1771" s="1">
        <f>'[1]Electricity and CHPs_CAP'!J$21</f>
        <v>1.0639668954439371E-4</v>
      </c>
      <c r="O1771" s="1">
        <f>'[1]Electricity and CHPs_CAP'!K$21</f>
        <v>1.5280972638422234E-4</v>
      </c>
      <c r="P1771" s="1">
        <f>'[1]Electricity and CHPs_CAP'!L$21</f>
        <v>2.0099652159168437E-4</v>
      </c>
      <c r="Q1771" s="1">
        <f>'[1]Electricity and CHPs_CAP'!M$21</f>
        <v>2.5229881057161463E-4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6.8086597397813996E-5</v>
      </c>
      <c r="K1772" s="1">
        <f>'[1]Electricity and CHPs_CAP'!G$22</f>
        <v>2.837484113762053E-4</v>
      </c>
      <c r="L1772" s="1">
        <f>'[1]Electricity and CHPs_CAP'!H$22</f>
        <v>4.0541357822727241E-4</v>
      </c>
      <c r="M1772" s="1">
        <f>'[1]Electricity and CHPs_CAP'!I$22</f>
        <v>5.3423299969122351E-4</v>
      </c>
      <c r="N1772" s="1">
        <f>'[1]Electricity and CHPs_CAP'!J$22</f>
        <v>4.5894602987011273E-3</v>
      </c>
      <c r="O1772" s="1">
        <f>'[1]Electricity and CHPs_CAP'!K$22</f>
        <v>4.529530843344942E-3</v>
      </c>
      <c r="P1772" s="1">
        <f>'[1]Electricity and CHPs_CAP'!L$22</f>
        <v>4.373413646125545E-3</v>
      </c>
      <c r="Q1772" s="1">
        <f>'[1]Electricity and CHPs_CAP'!M$22</f>
        <v>4.3439725600305391E-3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1.22861089301533E-6</v>
      </c>
      <c r="M1773" s="1">
        <f>'[1]Electricity and CHPs_CAP'!I$23</f>
        <v>2.5516904497253402E-6</v>
      </c>
      <c r="N1773" s="1">
        <f>'[1]Electricity and CHPs_CAP'!J$23</f>
        <v>3.0537778129622744E-4</v>
      </c>
      <c r="O1773" s="1">
        <f>'[1]Electricity and CHPs_CAP'!K$23</f>
        <v>5.5286835104899552E-4</v>
      </c>
      <c r="P1773" s="1">
        <f>'[1]Electricity and CHPs_CAP'!L$23</f>
        <v>5.8897449612547819E-4</v>
      </c>
      <c r="Q1773" s="1">
        <f>'[1]Electricity and CHPs_CAP'!M$23</f>
        <v>6.265356067270139E-4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4.4874343290554897E-2</v>
      </c>
      <c r="G1774" s="1">
        <f>IF('[1]Electricity and CHPs_CAP'!C$24&lt;0,0,'[1]Electricity and CHPs_CAP'!C$24)</f>
        <v>3.5798888675039886E-5</v>
      </c>
      <c r="H1774" s="1">
        <f>IF('[1]Electricity and CHPs_CAP'!D$24&lt;0,0,'[1]Electricity and CHPs_CAP'!D$24)</f>
        <v>3.5775773842838809E-5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2.5187706446301902E-2</v>
      </c>
      <c r="G1776" s="1">
        <f>'[1]Electricity and CHPs_CAP'!C$39</f>
        <v>1.8628934171802253E-2</v>
      </c>
      <c r="H1776" s="1">
        <f>'[1]Electricity and CHPs_CAP'!D$39</f>
        <v>1.1849652177508274E-2</v>
      </c>
      <c r="I1776" s="1">
        <f>'[1]Electricity and CHPs_CAP'!E$39</f>
        <v>1.121480196365153E-2</v>
      </c>
      <c r="J1776" s="1">
        <f>'[1]Electricity and CHPs_CAP'!F$39</f>
        <v>3.0189474554568916E-2</v>
      </c>
      <c r="K1776" s="1">
        <f>'[1]Electricity and CHPs_CAP'!G$39</f>
        <v>6.7373056664331618E-2</v>
      </c>
      <c r="L1776" s="1">
        <f>'[1]Electricity and CHPs_CAP'!H$39</f>
        <v>6.495824766217137E-2</v>
      </c>
      <c r="M1776" s="1">
        <f>'[1]Electricity and CHPs_CAP'!I$39</f>
        <v>6.1499175301313699E-2</v>
      </c>
      <c r="N1776" s="1">
        <f>'[1]Electricity and CHPs_CAP'!J$39</f>
        <v>5.6498276094526692E-2</v>
      </c>
      <c r="O1776" s="1">
        <f>'[1]Electricity and CHPs_CAP'!K$39</f>
        <v>4.415637755551502E-2</v>
      </c>
      <c r="P1776" s="1">
        <f>'[1]Electricity and CHPs_CAP'!L$39</f>
        <v>4.924801233762751E-2</v>
      </c>
      <c r="Q1776" s="1">
        <f>'[1]Electricity and CHPs_CAP'!M$39</f>
        <v>4.7542539520039895E-2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1.98626251074262E-4</v>
      </c>
      <c r="L1777" s="1">
        <f>'[1]Electricity and CHPs_CAP'!H$40</f>
        <v>1.1016998743167175E-2</v>
      </c>
      <c r="M1777" s="1">
        <f>'[1]Electricity and CHPs_CAP'!I$40</f>
        <v>1.8230222026082626E-2</v>
      </c>
      <c r="N1777" s="1">
        <f>'[1]Electricity and CHPs_CAP'!J$40</f>
        <v>1.8205866653264496E-2</v>
      </c>
      <c r="O1777" s="1">
        <f>'[1]Electricity and CHPs_CAP'!K$40</f>
        <v>1.8037149376161108E-2</v>
      </c>
      <c r="P1777" s="1">
        <f>'[1]Electricity and CHPs_CAP'!L$40</f>
        <v>1.7471911152844695E-2</v>
      </c>
      <c r="Q1777" s="1">
        <f>'[1]Electricity and CHPs_CAP'!M$40</f>
        <v>1.7698165155533966E-2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2.6719806327368501E-5</v>
      </c>
      <c r="J1778" s="1">
        <f>'[1]Electricity and CHPs_CAP'!F$47</f>
        <v>4.6543812773306372E-5</v>
      </c>
      <c r="K1778" s="1">
        <f>'[1]Electricity and CHPs_CAP'!G$47</f>
        <v>1.2997679370812938E-4</v>
      </c>
      <c r="L1778" s="1">
        <f>'[1]Electricity and CHPs_CAP'!H$47</f>
        <v>1.095599890273369E-4</v>
      </c>
      <c r="M1778" s="1">
        <f>'[1]Electricity and CHPs_CAP'!I$47</f>
        <v>1.0700102753282353E-4</v>
      </c>
      <c r="N1778" s="1">
        <f>'[1]Electricity and CHPs_CAP'!J$47</f>
        <v>7.5888404543948717E-5</v>
      </c>
      <c r="O1778" s="1">
        <f>'[1]Electricity and CHPs_CAP'!K$47</f>
        <v>1.0928039648021185E-4</v>
      </c>
      <c r="P1778" s="1">
        <f>'[1]Electricity and CHPs_CAP'!L$47</f>
        <v>9.0352091636893391E-5</v>
      </c>
      <c r="Q1778" s="1">
        <f>'[1]Electricity and CHPs_CAP'!M$47</f>
        <v>1.0515397884151164E-4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3.9505957382234905E-3</v>
      </c>
      <c r="G1779" s="1">
        <f>'[1]Electricity and CHPs_CAP'!C$48</f>
        <v>4.6262378913916597E-4</v>
      </c>
      <c r="H1779" s="1">
        <f>'[1]Electricity and CHPs_CAP'!D$48</f>
        <v>4.6211047258692804E-4</v>
      </c>
      <c r="I1779" s="1">
        <f>'[1]Electricity and CHPs_CAP'!E$48</f>
        <v>4.5357101143213497E-4</v>
      </c>
      <c r="J1779" s="1">
        <f>'[1]Electricity and CHPs_CAP'!F$48</f>
        <v>4.163763999582012E-4</v>
      </c>
      <c r="K1779" s="1">
        <f>'[1]Electricity and CHPs_CAP'!G$48</f>
        <v>1.8462063632733203E-4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8.5608127806552001E-5</v>
      </c>
      <c r="O1779" s="1">
        <f>'[1]Electricity and CHPs_CAP'!K$48</f>
        <v>1.569063738993292E-4</v>
      </c>
      <c r="P1779" s="1">
        <f>'[1]Electricity and CHPs_CAP'!L$48</f>
        <v>2.102764435261678E-4</v>
      </c>
      <c r="Q1779" s="1">
        <f>'[1]Electricity and CHPs_CAP'!M$48</f>
        <v>2.4569748266100818E-4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3.6043071782784097E-5</v>
      </c>
      <c r="O1780" s="1">
        <f>'[1]Electricity and CHPs_CAP'!K$49</f>
        <v>6.3211765401906326E-5</v>
      </c>
      <c r="P1780" s="1">
        <f>'[1]Electricity and CHPs_CAP'!L$49</f>
        <v>6.3451344153414127E-5</v>
      </c>
      <c r="Q1780" s="1">
        <f>'[1]Electricity and CHPs_CAP'!M$49</f>
        <v>1.2216427739065989E-4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8.3621150414341407E-3</v>
      </c>
      <c r="G1781" s="1">
        <f>'[1]Electricity and CHPs_CAP'!C$51</f>
        <v>1.3241960204964855E-2</v>
      </c>
      <c r="H1781" s="1">
        <f>'[1]Electricity and CHPs_CAP'!D$51</f>
        <v>1.3241844173294987E-2</v>
      </c>
      <c r="I1781" s="1">
        <f>'[1]Electricity and CHPs_CAP'!E$51</f>
        <v>1.3241701670303564E-2</v>
      </c>
      <c r="J1781" s="1">
        <f>'[1]Electricity and CHPs_CAP'!F$51</f>
        <v>1.3241060547008087E-2</v>
      </c>
      <c r="K1781" s="1">
        <f>'[1]Electricity and CHPs_CAP'!G$51</f>
        <v>6.4708321836855409E-3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8.9003702575257508E-5</v>
      </c>
      <c r="O1781" s="1">
        <f>'[1]Electricity and CHPs_CAP'!K$51</f>
        <v>2.48699541782648E-4</v>
      </c>
      <c r="P1781" s="1">
        <f>'[1]Electricity and CHPs_CAP'!L$51</f>
        <v>2.4779895759037584E-4</v>
      </c>
      <c r="Q1781" s="1">
        <f>'[1]Electricity and CHPs_CAP'!M$51</f>
        <v>3.4676539782540052E-4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8.7933446383180392E-5</v>
      </c>
      <c r="O1782" s="1">
        <f>'[1]Electricity and CHPs_CAP'!K$52</f>
        <v>1.731400649469878E-4</v>
      </c>
      <c r="P1782" s="1">
        <f>'[1]Electricity and CHPs_CAP'!L$52</f>
        <v>1.7347653803361082E-4</v>
      </c>
      <c r="Q1782" s="1">
        <f>'[1]Electricity and CHPs_CAP'!M$52</f>
        <v>3.0219406498526E-4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8.474463344278664E-2</v>
      </c>
      <c r="H1783" s="1">
        <f>'[1]Electricity and CHPs_CAP'!D$54</f>
        <v>8.474654672824608E-2</v>
      </c>
      <c r="I1783" s="1">
        <f>'[1]Electricity and CHPs_CAP'!E$54</f>
        <v>8.4746617266209814E-2</v>
      </c>
      <c r="J1783" s="1">
        <f>'[1]Electricity and CHPs_CAP'!F$54</f>
        <v>8.4747814253919418E-2</v>
      </c>
      <c r="K1783" s="1">
        <f>'[1]Electricity and CHPs_CAP'!G$54</f>
        <v>0.13604091074989508</v>
      </c>
      <c r="L1783" s="1">
        <f>'[1]Electricity and CHPs_CAP'!H$54</f>
        <v>0.18979897277908847</v>
      </c>
      <c r="M1783" s="1">
        <f>'[1]Electricity and CHPs_CAP'!I$54</f>
        <v>0.18980003025146799</v>
      </c>
      <c r="N1783" s="1">
        <f>'[1]Electricity and CHPs_CAP'!J$54</f>
        <v>0.28885235156681072</v>
      </c>
      <c r="O1783" s="1">
        <f>'[1]Electricity and CHPs_CAP'!K$54</f>
        <v>0.33088798488990206</v>
      </c>
      <c r="P1783" s="1">
        <f>'[1]Electricity and CHPs_CAP'!L$54</f>
        <v>0.39932616102973689</v>
      </c>
      <c r="Q1783" s="1">
        <f>'[1]Electricity and CHPs_CAP'!M$54</f>
        <v>0.41585622202538808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6.5199999999999994E-2</v>
      </c>
      <c r="G1784" s="1">
        <f>'[1]Electricity and CHPs_CAP'!C$55</f>
        <v>0.1022830289454881</v>
      </c>
      <c r="H1784" s="1">
        <f>'[1]Electricity and CHPs_CAP'!D$55</f>
        <v>0.10228281940033125</v>
      </c>
      <c r="I1784" s="1">
        <f>'[1]Electricity and CHPs_CAP'!E$55</f>
        <v>0.1022825278496596</v>
      </c>
      <c r="J1784" s="1">
        <f>'[1]Electricity and CHPs_CAP'!F$55</f>
        <v>9.6431778795911E-2</v>
      </c>
      <c r="K1784" s="1">
        <f>'[1]Electricity and CHPs_CAP'!G$55</f>
        <v>5.8022208881967713E-2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8.4764646014285201E-5</v>
      </c>
      <c r="O1784" s="1">
        <f>'[1]Electricity and CHPs_CAP'!K$55</f>
        <v>9.9719716123232557E-5</v>
      </c>
      <c r="P1784" s="1">
        <f>'[1]Electricity and CHPs_CAP'!L$55</f>
        <v>9.9781954278541372E-5</v>
      </c>
      <c r="Q1784" s="1">
        <f>'[1]Electricity and CHPs_CAP'!M$55</f>
        <v>1.736507777887882E-4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4.9506889302805099E-5</v>
      </c>
      <c r="O1785" s="1">
        <f>'[1]Electricity and CHPs_CAP'!K$58</f>
        <v>9.108249162423742E-5</v>
      </c>
      <c r="P1785" s="1">
        <f>'[1]Electricity and CHPs_CAP'!L$58</f>
        <v>7.6456296494311769E-5</v>
      </c>
      <c r="Q1785" s="1">
        <f>'[1]Electricity and CHPs_CAP'!M$58</f>
        <v>1.5791688141398092E-4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0.40418268489294301</v>
      </c>
      <c r="G1786" s="1">
        <f t="shared" ref="G1786:K1786" si="1989">SUM(G1787:G1792)</f>
        <v>0.36227717062060366</v>
      </c>
      <c r="H1786" s="1">
        <f t="shared" si="1989"/>
        <v>0.36227739321936697</v>
      </c>
      <c r="I1786" s="1">
        <f t="shared" si="1989"/>
        <v>0.3600277277010599</v>
      </c>
      <c r="J1786" s="1">
        <f t="shared" si="1989"/>
        <v>0.45920017186586426</v>
      </c>
      <c r="K1786" s="1">
        <f t="shared" si="1989"/>
        <v>0.58056214362609615</v>
      </c>
      <c r="L1786" s="1">
        <f t="shared" ref="L1786:O1786" si="1990">SUM(L1787:L1792)</f>
        <v>0.60029343375635114</v>
      </c>
      <c r="M1786" s="1">
        <f t="shared" si="1990"/>
        <v>0.54319883374141387</v>
      </c>
      <c r="N1786" s="1">
        <f t="shared" si="1990"/>
        <v>0.52533116650800615</v>
      </c>
      <c r="O1786" s="1">
        <f t="shared" si="1990"/>
        <v>0.47608967952987236</v>
      </c>
      <c r="P1786" s="1">
        <f>SUM(P1787:P1792)</f>
        <v>0.45184180231951765</v>
      </c>
      <c r="Q1786" s="1">
        <f>SUM(Q1787:Q1792)</f>
        <v>0.44977203109951053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0.27652111601574192</v>
      </c>
      <c r="G1787" s="1">
        <f>'[1]Electricity and CHPs_CAP'!C$19</f>
        <v>0.27652061626352104</v>
      </c>
      <c r="H1787" s="1">
        <f>'[1]Electricity and CHPs_CAP'!D$19</f>
        <v>0.27652072354294699</v>
      </c>
      <c r="I1787" s="1">
        <f>'[1]Electricity and CHPs_CAP'!E$19</f>
        <v>0.27599230517917861</v>
      </c>
      <c r="J1787" s="1">
        <f>'[1]Electricity and CHPs_CAP'!F$19</f>
        <v>0.37188614141852494</v>
      </c>
      <c r="K1787" s="1">
        <f>'[1]Electricity and CHPs_CAP'!G$19</f>
        <v>0.34793501479997285</v>
      </c>
      <c r="L1787" s="1">
        <f>'[1]Electricity and CHPs_CAP'!H$19</f>
        <v>0.27659535004276714</v>
      </c>
      <c r="M1787" s="1">
        <f>'[1]Electricity and CHPs_CAP'!I$19</f>
        <v>0.25098615707622418</v>
      </c>
      <c r="N1787" s="1">
        <f>'[1]Electricity and CHPs_CAP'!J$19</f>
        <v>0.23292740567337319</v>
      </c>
      <c r="O1787" s="1">
        <f>'[1]Electricity and CHPs_CAP'!K$19</f>
        <v>0.18368557274613759</v>
      </c>
      <c r="P1787" s="1">
        <f>'[1]Electricity and CHPs_CAP'!L$19</f>
        <v>0.18291127270773266</v>
      </c>
      <c r="Q1787" s="1">
        <f>'[1]Electricity and CHPs_CAP'!M$19</f>
        <v>0.18307522843345686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0.128837028507402</v>
      </c>
      <c r="L1788" s="1">
        <f>'[1]Electricity and CHPs_CAP'!H$20</f>
        <v>0.18595911538729842</v>
      </c>
      <c r="M1788" s="1">
        <f>'[1]Electricity and CHPs_CAP'!I$20</f>
        <v>0.18595913442058287</v>
      </c>
      <c r="N1788" s="1">
        <f>'[1]Electricity and CHPs_CAP'!J$20</f>
        <v>0.18595907331254696</v>
      </c>
      <c r="O1788" s="1">
        <f>'[1]Electricity and CHPs_CAP'!K$20</f>
        <v>0.18595929180774812</v>
      </c>
      <c r="P1788" s="1">
        <f>'[1]Electricity and CHPs_CAP'!L$20</f>
        <v>0.16579098596892161</v>
      </c>
      <c r="Q1788" s="1">
        <f>'[1]Electricity and CHPs_CAP'!M$20</f>
        <v>0.16579093691628036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7.2057887986763547E-2</v>
      </c>
      <c r="H1789" s="1">
        <f>'[1]Electricity and CHPs_CAP'!D$26</f>
        <v>7.2057668276415882E-2</v>
      </c>
      <c r="I1789" s="1">
        <f>'[1]Electricity and CHPs_CAP'!E$26</f>
        <v>7.0489685663939927E-2</v>
      </c>
      <c r="J1789" s="1">
        <f>'[1]Electricity and CHPs_CAP'!F$26</f>
        <v>7.3921320920130859E-2</v>
      </c>
      <c r="K1789" s="1">
        <f>'[1]Electricity and CHPs_CAP'!G$26</f>
        <v>6.7481580737183522E-2</v>
      </c>
      <c r="L1789" s="1">
        <f>'[1]Electricity and CHPs_CAP'!H$26</f>
        <v>6.721634261280976E-2</v>
      </c>
      <c r="M1789" s="1">
        <f>'[1]Electricity and CHPs_CAP'!I$26</f>
        <v>3.479019455232895E-2</v>
      </c>
      <c r="N1789" s="1">
        <f>'[1]Electricity and CHPs_CAP'!J$26</f>
        <v>3.498667258635748E-2</v>
      </c>
      <c r="O1789" s="1">
        <f>'[1]Electricity and CHPs_CAP'!K$26</f>
        <v>3.4986728095031498E-2</v>
      </c>
      <c r="P1789" s="1">
        <f>'[1]Electricity and CHPs_CAP'!L$26</f>
        <v>3.1754284965383184E-2</v>
      </c>
      <c r="Q1789" s="1">
        <f>'[1]Electricity and CHPs_CAP'!M$26</f>
        <v>2.973134553000208E-2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1.9057244105452301E-2</v>
      </c>
      <c r="L1790" s="1">
        <f>'[1]Electricity and CHPs_CAP'!H$27</f>
        <v>3.889846368412514E-2</v>
      </c>
      <c r="M1790" s="1">
        <f>'[1]Electricity and CHPs_CAP'!I$27</f>
        <v>3.9840601726206543E-2</v>
      </c>
      <c r="N1790" s="1">
        <f>'[1]Electricity and CHPs_CAP'!J$27</f>
        <v>3.9840646162399615E-2</v>
      </c>
      <c r="O1790" s="1">
        <f>'[1]Electricity and CHPs_CAP'!K$27</f>
        <v>3.9840823702027801E-2</v>
      </c>
      <c r="P1790" s="1">
        <f>'[1]Electricity and CHPs_CAP'!L$27</f>
        <v>4.0504509804631265E-2</v>
      </c>
      <c r="Q1790" s="1">
        <f>'[1]Electricity and CHPs_CAP'!M$27</f>
        <v>3.8887408508062486E-2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4.9261568877201053E-2</v>
      </c>
      <c r="G1791" s="1">
        <f>'[1]Electricity and CHPs_CAP'!C$44</f>
        <v>1.3698666370319065E-2</v>
      </c>
      <c r="H1791" s="1">
        <f>'[1]Electricity and CHPs_CAP'!D$44</f>
        <v>1.3699001400004081E-2</v>
      </c>
      <c r="I1791" s="1">
        <f>'[1]Electricity and CHPs_CAP'!E$44</f>
        <v>1.354573685794138E-2</v>
      </c>
      <c r="J1791" s="1">
        <f>'[1]Electricity and CHPs_CAP'!F$44</f>
        <v>1.3392709527208427E-2</v>
      </c>
      <c r="K1791" s="1">
        <f>'[1]Electricity and CHPs_CAP'!G$44</f>
        <v>1.258864446113978E-2</v>
      </c>
      <c r="L1791" s="1">
        <f>'[1]Electricity and CHPs_CAP'!H$44</f>
        <v>3.3283803705390705E-5</v>
      </c>
      <c r="M1791" s="1">
        <f>'[1]Electricity and CHPs_CAP'!I$44</f>
        <v>3.1600623040270101E-5</v>
      </c>
      <c r="N1791" s="1">
        <f>'[1]Electricity and CHPs_CAP'!J$44</f>
        <v>2.617663589739045E-5</v>
      </c>
      <c r="O1791" s="1">
        <f>'[1]Electricity and CHPs_CAP'!K$44</f>
        <v>2.6011462428109956E-5</v>
      </c>
      <c r="P1791" s="1">
        <f>'[1]Electricity and CHPs_CAP'!L$44</f>
        <v>1.8807876455015902E-5</v>
      </c>
      <c r="Q1791" s="1">
        <f>'[1]Electricity and CHPs_CAP'!M$44</f>
        <v>1.8884961809027608E-5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4.6626310149457204E-3</v>
      </c>
      <c r="L1792" s="1">
        <f>'[1]Electricity and CHPs_CAP'!H$45</f>
        <v>3.1590878225645234E-2</v>
      </c>
      <c r="M1792" s="1">
        <f>'[1]Electricity and CHPs_CAP'!I$45</f>
        <v>3.1591145343031007E-2</v>
      </c>
      <c r="N1792" s="1">
        <f>'[1]Electricity and CHPs_CAP'!J$45</f>
        <v>3.1591192137431529E-2</v>
      </c>
      <c r="O1792" s="1">
        <f>'[1]Electricity and CHPs_CAP'!K$45</f>
        <v>3.1591251716499305E-2</v>
      </c>
      <c r="P1792" s="1">
        <f>'[1]Electricity and CHPs_CAP'!L$45</f>
        <v>3.0861940996393899E-2</v>
      </c>
      <c r="Q1792" s="1">
        <f>'[1]Electricity and CHPs_CAP'!M$45</f>
        <v>3.226822674989973E-2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1.1709168876973371E-2</v>
      </c>
      <c r="G1793" s="1">
        <f t="shared" ref="G1793:K1793" si="1992">SUM(G1794:G1800)</f>
        <v>1.16668663239287E-2</v>
      </c>
      <c r="H1793" s="1">
        <f t="shared" si="1992"/>
        <v>4.2185393738236814E-2</v>
      </c>
      <c r="I1793" s="1">
        <f t="shared" si="1992"/>
        <v>5.6528839214403104E-2</v>
      </c>
      <c r="J1793" s="1">
        <f t="shared" si="1992"/>
        <v>8.7880529873168203E-2</v>
      </c>
      <c r="K1793" s="1">
        <f t="shared" si="1992"/>
        <v>0.17467238870758903</v>
      </c>
      <c r="L1793" s="1">
        <f t="shared" ref="L1793:O1793" si="1993">SUM(L1794:L1800)</f>
        <v>0.2502213522557476</v>
      </c>
      <c r="M1793" s="1">
        <f t="shared" si="1993"/>
        <v>0.24720037199307252</v>
      </c>
      <c r="N1793" s="1">
        <f t="shared" si="1993"/>
        <v>0.2569160245943608</v>
      </c>
      <c r="O1793" s="1">
        <f t="shared" si="1993"/>
        <v>0.26362028269756194</v>
      </c>
      <c r="P1793" s="1">
        <f>SUM(P1794:P1800)</f>
        <v>0.2661484333096904</v>
      </c>
      <c r="Q1793" s="1">
        <f>SUM(Q1794:Q1800)</f>
        <v>0.26564666435477541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5.3203188261191012E-3</v>
      </c>
      <c r="G1794" s="1">
        <f>'[1]Electricity and CHPs_CAP'!C$25</f>
        <v>2.6188448401756603E-5</v>
      </c>
      <c r="H1794" s="1">
        <f>'[1]Electricity and CHPs_CAP'!D$25</f>
        <v>2.1162920858294743E-4</v>
      </c>
      <c r="I1794" s="1">
        <f>'[1]Electricity and CHPs_CAP'!E$25</f>
        <v>9.3181273029440542E-5</v>
      </c>
      <c r="J1794" s="1">
        <f>'[1]Electricity and CHPs_CAP'!F$25</f>
        <v>1.0231302271266045E-4</v>
      </c>
      <c r="K1794" s="1">
        <f>'[1]Electricity and CHPs_CAP'!G$25</f>
        <v>3.9509278625537922E-2</v>
      </c>
      <c r="L1794" s="1">
        <f>'[1]Electricity and CHPs_CAP'!H$25</f>
        <v>3.9432413927117264E-2</v>
      </c>
      <c r="M1794" s="1">
        <f>'[1]Electricity and CHPs_CAP'!I$25</f>
        <v>3.9413136682145841E-2</v>
      </c>
      <c r="N1794" s="1">
        <f>'[1]Electricity and CHPs_CAP'!J$25</f>
        <v>4.3565908393367901E-2</v>
      </c>
      <c r="O1794" s="1">
        <f>'[1]Electricity and CHPs_CAP'!K$25</f>
        <v>4.8512746384259689E-2</v>
      </c>
      <c r="P1794" s="1">
        <f>'[1]Electricity and CHPs_CAP'!L$25</f>
        <v>5.6135182856311916E-2</v>
      </c>
      <c r="Q1794" s="1">
        <f>'[1]Electricity and CHPs_CAP'!M$25</f>
        <v>5.2442633924340461E-2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1.5303835945221501E-5</v>
      </c>
      <c r="L1795" s="1">
        <f>'[1]Electricity and CHPs_CAP'!H$31</f>
        <v>7.7638779693655598E-3</v>
      </c>
      <c r="M1795" s="1">
        <f>'[1]Electricity and CHPs_CAP'!I$31</f>
        <v>1.6081959990086055E-2</v>
      </c>
      <c r="N1795" s="1">
        <f>'[1]Electricity and CHPs_CAP'!J$31</f>
        <v>1.8672819497121927E-2</v>
      </c>
      <c r="O1795" s="1">
        <f>'[1]Electricity and CHPs_CAP'!K$31</f>
        <v>2.0789753839616957E-2</v>
      </c>
      <c r="P1795" s="1">
        <f>'[1]Electricity and CHPs_CAP'!L$31</f>
        <v>2.4091238459014459E-2</v>
      </c>
      <c r="Q1795" s="1">
        <f>'[1]Electricity and CHPs_CAP'!M$31</f>
        <v>2.2469895074218756E-2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6.3888500508542702E-3</v>
      </c>
      <c r="G1796" s="1">
        <f>'[1]Electricity and CHPs_CAP'!C$42</f>
        <v>1.1640677875526943E-2</v>
      </c>
      <c r="H1796" s="1">
        <f>'[1]Electricity and CHPs_CAP'!D$42</f>
        <v>4.1973764529653866E-2</v>
      </c>
      <c r="I1796" s="1">
        <f>'[1]Electricity and CHPs_CAP'!E$42</f>
        <v>5.6352664735659426E-2</v>
      </c>
      <c r="J1796" s="1">
        <f>'[1]Electricity and CHPs_CAP'!F$42</f>
        <v>8.7636256442333083E-2</v>
      </c>
      <c r="K1796" s="1">
        <f>'[1]Electricity and CHPs_CAP'!G$42</f>
        <v>5.4265713471116951E-2</v>
      </c>
      <c r="L1796" s="1">
        <f>'[1]Electricity and CHPs_CAP'!H$42</f>
        <v>3.7835677700786462E-2</v>
      </c>
      <c r="M1796" s="1">
        <f>'[1]Electricity and CHPs_CAP'!I$42</f>
        <v>7.1808002259014103E-5</v>
      </c>
      <c r="N1796" s="1">
        <f>'[1]Electricity and CHPs_CAP'!J$42</f>
        <v>5.4179877131445896E-5</v>
      </c>
      <c r="O1796" s="1">
        <f>'[1]Electricity and CHPs_CAP'!K$42</f>
        <v>4.4712873646429344E-5</v>
      </c>
      <c r="P1796" s="1">
        <f>'[1]Electricity and CHPs_CAP'!L$42</f>
        <v>3.4870424029494212E-5</v>
      </c>
      <c r="Q1796" s="1">
        <f>'[1]Electricity and CHPs_CAP'!M$42</f>
        <v>5.27790545397843E-5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7.0816533644825999E-2</v>
      </c>
      <c r="L1797" s="1">
        <f>'[1]Electricity and CHPs_CAP'!H$43</f>
        <v>0.149945848632871</v>
      </c>
      <c r="M1797" s="1">
        <f>'[1]Electricity and CHPs_CAP'!I$43</f>
        <v>0.176381385099729</v>
      </c>
      <c r="N1797" s="1">
        <f>'[1]Electricity and CHPs_CAP'!J$43</f>
        <v>0.179935079890328</v>
      </c>
      <c r="O1797" s="1">
        <f>'[1]Electricity and CHPs_CAP'!K$43</f>
        <v>0.179935880857126</v>
      </c>
      <c r="P1797" s="1">
        <f>'[1]Electricity and CHPs_CAP'!L$43</f>
        <v>0.17144611612786101</v>
      </c>
      <c r="Q1797" s="1">
        <f>'[1]Electricity and CHPs_CAP'!M$43</f>
        <v>0.17629657393450701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2.2862688295608177E-5</v>
      </c>
      <c r="J1798" s="1">
        <f>'[1]Electricity and CHPs_CAP'!F$50</f>
        <v>3.6358449014227702E-5</v>
      </c>
      <c r="K1798" s="1">
        <f>'[1]Electricity and CHPs_CAP'!G$50</f>
        <v>1.3666206327726433E-4</v>
      </c>
      <c r="L1798" s="1">
        <f>'[1]Electricity and CHPs_CAP'!H$50</f>
        <v>2.5515552539209666E-4</v>
      </c>
      <c r="M1798" s="1">
        <f>'[1]Electricity and CHPs_CAP'!I$50</f>
        <v>3.1570682264796127E-4</v>
      </c>
      <c r="N1798" s="1">
        <f>'[1]Electricity and CHPs_CAP'!J$50</f>
        <v>2.133577516829513E-4</v>
      </c>
      <c r="O1798" s="1">
        <f>'[1]Electricity and CHPs_CAP'!K$50</f>
        <v>1.3692607320105307E-4</v>
      </c>
      <c r="P1798" s="1">
        <f>'[1]Electricity and CHPs_CAP'!L$50</f>
        <v>1.5335332951883931E-4</v>
      </c>
      <c r="Q1798" s="1">
        <f>'[1]Electricity and CHPs_CAP'!M$50</f>
        <v>2.3319108076331753E-4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2.93998108655317E-5</v>
      </c>
      <c r="J1799" s="1">
        <f>'[1]Electricity and CHPs_CAP'!F$53</f>
        <v>7.320564864575629E-5</v>
      </c>
      <c r="K1799" s="1">
        <f>'[1]Electricity and CHPs_CAP'!G$53</f>
        <v>9.6961596939674488E-3</v>
      </c>
      <c r="L1799" s="1">
        <f>'[1]Electricity and CHPs_CAP'!H$53</f>
        <v>1.4575571894252478E-2</v>
      </c>
      <c r="M1799" s="1">
        <f>'[1]Electricity and CHPs_CAP'!I$53</f>
        <v>1.4513918826782539E-2</v>
      </c>
      <c r="N1799" s="1">
        <f>'[1]Electricity and CHPs_CAP'!J$53</f>
        <v>1.4253768184734644E-2</v>
      </c>
      <c r="O1799" s="1">
        <f>'[1]Electricity and CHPs_CAP'!K$53</f>
        <v>1.4107654193234589E-2</v>
      </c>
      <c r="P1799" s="1">
        <f>'[1]Electricity and CHPs_CAP'!L$53</f>
        <v>1.4202577588138662E-2</v>
      </c>
      <c r="Q1799" s="1">
        <f>'[1]Electricity and CHPs_CAP'!M$53</f>
        <v>1.3999987729701242E-2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3.0730706553103302E-5</v>
      </c>
      <c r="J1800" s="1">
        <f>'[1]Electricity and CHPs_CAP'!F$56</f>
        <v>3.2396310462472543E-5</v>
      </c>
      <c r="K1800" s="1">
        <f>'[1]Electricity and CHPs_CAP'!G$56</f>
        <v>2.3273737291821695E-4</v>
      </c>
      <c r="L1800" s="1">
        <f>'[1]Electricity and CHPs_CAP'!H$56</f>
        <v>4.1280660596272498E-4</v>
      </c>
      <c r="M1800" s="1">
        <f>'[1]Electricity and CHPs_CAP'!I$56</f>
        <v>4.2245656942212055E-4</v>
      </c>
      <c r="N1800" s="1">
        <f>'[1]Electricity and CHPs_CAP'!J$56</f>
        <v>2.2091099999387115E-4</v>
      </c>
      <c r="O1800" s="1">
        <f>'[1]Electricity and CHPs_CAP'!K$56</f>
        <v>9.2608476477178356E-5</v>
      </c>
      <c r="P1800" s="1">
        <f>'[1]Electricity and CHPs_CAP'!L$56</f>
        <v>8.5094524816022558E-5</v>
      </c>
      <c r="Q1800" s="1">
        <f>'[1]Electricity and CHPs_CAP'!M$56</f>
        <v>1.5160355670484289E-4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9.0660002032179318E-2</v>
      </c>
      <c r="H1801" s="1">
        <f t="shared" si="1995"/>
        <v>8.3655919526108319E-2</v>
      </c>
      <c r="I1801" s="1">
        <f t="shared" si="1995"/>
        <v>0.14122696278694741</v>
      </c>
      <c r="J1801" s="1">
        <f t="shared" si="1995"/>
        <v>0.1470358173720438</v>
      </c>
      <c r="K1801" s="1">
        <f t="shared" si="1995"/>
        <v>0.14703969245378723</v>
      </c>
      <c r="L1801" s="1">
        <f t="shared" si="1995"/>
        <v>0.16325157009626301</v>
      </c>
      <c r="M1801" s="1">
        <f t="shared" si="1995"/>
        <v>0.16325583677017799</v>
      </c>
      <c r="N1801" s="1">
        <f t="shared" si="1995"/>
        <v>0.16325602152225099</v>
      </c>
      <c r="O1801" s="1">
        <f t="shared" si="1995"/>
        <v>0.163256388708901</v>
      </c>
      <c r="P1801" s="1">
        <f>P1802</f>
        <v>0.16325669388662201</v>
      </c>
      <c r="Q1801" s="1">
        <f>Q1802</f>
        <v>0.163258600990973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9.0660002032179318E-2</v>
      </c>
      <c r="H1802" s="1">
        <f>'[1]Electricity and CHPs_CAP'!D$33</f>
        <v>8.3655919526108319E-2</v>
      </c>
      <c r="I1802" s="1">
        <f>'[1]Electricity and CHPs_CAP'!E$33</f>
        <v>0.14122696278694741</v>
      </c>
      <c r="J1802" s="1">
        <f>'[1]Electricity and CHPs_CAP'!F$33</f>
        <v>0.1470358173720438</v>
      </c>
      <c r="K1802" s="1">
        <f>'[1]Electricity and CHPs_CAP'!G$33</f>
        <v>0.14703969245378723</v>
      </c>
      <c r="L1802" s="1">
        <f>'[1]Electricity and CHPs_CAP'!H$33</f>
        <v>0.16325157009626301</v>
      </c>
      <c r="M1802" s="1">
        <f>'[1]Electricity and CHPs_CAP'!I$33</f>
        <v>0.16325583677017799</v>
      </c>
      <c r="N1802" s="1">
        <f>'[1]Electricity and CHPs_CAP'!J$33</f>
        <v>0.16325602152225099</v>
      </c>
      <c r="O1802" s="1">
        <f>'[1]Electricity and CHPs_CAP'!K$33</f>
        <v>0.163256388708901</v>
      </c>
      <c r="P1802" s="1">
        <f>'[1]Electricity and CHPs_CAP'!L$33</f>
        <v>0.16325669388662201</v>
      </c>
      <c r="Q1802" s="1">
        <f>'[1]Electricity and CHPs_CAP'!M$33</f>
        <v>0.163258600990973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4.3708765144504103</v>
      </c>
      <c r="H1803" s="1">
        <f t="shared" si="1996"/>
        <v>8.5973983172844761</v>
      </c>
      <c r="I1803" s="1">
        <f t="shared" si="1996"/>
        <v>13.561900347786976</v>
      </c>
      <c r="J1803" s="1">
        <f t="shared" si="1996"/>
        <v>17.961986019791219</v>
      </c>
      <c r="K1803" s="1">
        <f t="shared" si="1996"/>
        <v>19.027196699658077</v>
      </c>
      <c r="L1803" s="1">
        <f t="shared" ref="L1803:O1803" si="1997">SUM(L1804:L1808)</f>
        <v>20.608254194759205</v>
      </c>
      <c r="M1803" s="1">
        <f t="shared" si="1997"/>
        <v>21.572332726680028</v>
      </c>
      <c r="N1803" s="1">
        <f t="shared" si="1997"/>
        <v>22.420115510527246</v>
      </c>
      <c r="O1803" s="1">
        <f t="shared" si="1997"/>
        <v>23.177080888866957</v>
      </c>
      <c r="P1803" s="1">
        <f>SUM(P1804:P1808)</f>
        <v>23.641835272676119</v>
      </c>
      <c r="Q1803" s="1">
        <f>SUM(Q1804:Q1808)</f>
        <v>24.850364816510744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4.4925191986812399E-2</v>
      </c>
      <c r="I1804" s="1">
        <f>'[1]Electricity and CHPs_CAP'!E$34</f>
        <v>0.11812433312764564</v>
      </c>
      <c r="J1804" s="1">
        <f>'[1]Electricity and CHPs_CAP'!F$34</f>
        <v>0.42384033494121187</v>
      </c>
      <c r="K1804" s="1">
        <f>'[1]Electricity and CHPs_CAP'!G$34</f>
        <v>0.59442835187803245</v>
      </c>
      <c r="L1804" s="1">
        <f>'[1]Electricity and CHPs_CAP'!H$34</f>
        <v>1.235229069927978</v>
      </c>
      <c r="M1804" s="1">
        <f>'[1]Electricity and CHPs_CAP'!I$34</f>
        <v>1.2110881168490206</v>
      </c>
      <c r="N1804" s="1">
        <f>'[1]Electricity and CHPs_CAP'!J$34</f>
        <v>1.0202422254938788</v>
      </c>
      <c r="O1804" s="1">
        <f>'[1]Electricity and CHPs_CAP'!K$34</f>
        <v>0.68559786256690369</v>
      </c>
      <c r="P1804" s="1">
        <f>'[1]Electricity and CHPs_CAP'!L$34</f>
        <v>3.0586498398097006E-3</v>
      </c>
      <c r="Q1804" s="1">
        <f>'[1]Electricity and CHPs_CAP'!M$34</f>
        <v>5.7243437007020977E-3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1.65292701458705</v>
      </c>
      <c r="H1805" s="1">
        <f>'[1]Electricity and CHPs_CAP'!D$35</f>
        <v>3.5611852925190002</v>
      </c>
      <c r="I1805" s="1">
        <f>'[1]Electricity and CHPs_CAP'!E$35</f>
        <v>3.4922782497337099</v>
      </c>
      <c r="J1805" s="1">
        <f>'[1]Electricity and CHPs_CAP'!F$35</f>
        <v>4.8944849641081802</v>
      </c>
      <c r="K1805" s="1">
        <f>'[1]Electricity and CHPs_CAP'!G$35</f>
        <v>5.1441531035418206</v>
      </c>
      <c r="L1805" s="1">
        <f>'[1]Electricity and CHPs_CAP'!H$35</f>
        <v>5.4065566699062204</v>
      </c>
      <c r="M1805" s="1">
        <f>'[1]Electricity and CHPs_CAP'!I$35</f>
        <v>5.6823454612342097</v>
      </c>
      <c r="N1805" s="1">
        <f>'[1]Electricity and CHPs_CAP'!J$35</f>
        <v>5.9722022541434896</v>
      </c>
      <c r="O1805" s="1">
        <f>'[1]Electricity and CHPs_CAP'!K$35</f>
        <v>6.2768446818819204</v>
      </c>
      <c r="P1805" s="1">
        <f>'[1]Electricity and CHPs_CAP'!L$35</f>
        <v>6.5970270126173496</v>
      </c>
      <c r="Q1805" s="1">
        <f>'[1]Electricity and CHPs_CAP'!M$35</f>
        <v>6.9335418713785799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1.1559013758162691</v>
      </c>
      <c r="H1806" s="1">
        <f>'[1]Electricity and CHPs_CAP'!D$36</f>
        <v>1.2892586449715053</v>
      </c>
      <c r="I1806" s="1">
        <f>'[1]Electricity and CHPs_CAP'!E$36</f>
        <v>4.6800002080285896</v>
      </c>
      <c r="J1806" s="1">
        <f>'[1]Electricity and CHPs_CAP'!F$36</f>
        <v>4.9187282741922651</v>
      </c>
      <c r="K1806" s="1">
        <f>'[1]Electricity and CHPs_CAP'!G$36</f>
        <v>5.1696329938365473</v>
      </c>
      <c r="L1806" s="1">
        <f>'[1]Electricity and CHPs_CAP'!H$36</f>
        <v>5.4333363193620272</v>
      </c>
      <c r="M1806" s="1">
        <f>'[1]Electricity and CHPs_CAP'!I$36</f>
        <v>5.7104912698392178</v>
      </c>
      <c r="N1806" s="1">
        <f>'[1]Electricity and CHPs_CAP'!J$36</f>
        <v>6.0017839281482601</v>
      </c>
      <c r="O1806" s="1">
        <f>'[1]Electricity and CHPs_CAP'!K$36</f>
        <v>6.307935726758072</v>
      </c>
      <c r="P1806" s="1">
        <f>'[1]Electricity and CHPs_CAP'!L$36</f>
        <v>6.6297046753319604</v>
      </c>
      <c r="Q1806" s="1">
        <f>'[1]Electricity and CHPs_CAP'!M$36</f>
        <v>6.9679312715851056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0.43894686247908077</v>
      </c>
      <c r="H1807" s="1">
        <f>'[1]Electricity and CHPs_CAP'!D$37</f>
        <v>1.675963144573746</v>
      </c>
      <c r="I1807" s="1">
        <f>'[1]Electricity and CHPs_CAP'!E$37</f>
        <v>3.3300002201661418</v>
      </c>
      <c r="J1807" s="1">
        <f>'[1]Electricity and CHPs_CAP'!F$37</f>
        <v>3.4998648044320522</v>
      </c>
      <c r="K1807" s="1">
        <f>'[1]Electricity and CHPs_CAP'!G$37</f>
        <v>3.678393280792994</v>
      </c>
      <c r="L1807" s="1">
        <f>'[1]Electricity and CHPs_CAP'!H$37</f>
        <v>3.8660284103535503</v>
      </c>
      <c r="M1807" s="1">
        <f>'[1]Electricity and CHPs_CAP'!I$37</f>
        <v>4.06323487321818</v>
      </c>
      <c r="N1807" s="1">
        <f>'[1]Electricity and CHPs_CAP'!J$37</f>
        <v>4.2705008653115604</v>
      </c>
      <c r="O1807" s="1">
        <f>'[1]Electricity and CHPs_CAP'!K$37</f>
        <v>4.4883396467301697</v>
      </c>
      <c r="P1807" s="1">
        <f>'[1]Electricity and CHPs_CAP'!L$37</f>
        <v>4.7172906456424402</v>
      </c>
      <c r="Q1807" s="1">
        <f>'[1]Electricity and CHPs_CAP'!M$37</f>
        <v>4.9579221820468096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1.12310126156801</v>
      </c>
      <c r="H1808" s="1">
        <f>'[1]Electricity and CHPs_CAP'!D$38</f>
        <v>2.0260660432334121</v>
      </c>
      <c r="I1808" s="1">
        <f>'[1]Electricity and CHPs_CAP'!E$38</f>
        <v>1.941497336730889</v>
      </c>
      <c r="J1808" s="1">
        <f>'[1]Electricity and CHPs_CAP'!F$38</f>
        <v>4.2250676421175086</v>
      </c>
      <c r="K1808" s="1">
        <f>'[1]Electricity and CHPs_CAP'!G$38</f>
        <v>4.4405889696086822</v>
      </c>
      <c r="L1808" s="1">
        <f>'[1]Electricity and CHPs_CAP'!H$38</f>
        <v>4.6671037252094303</v>
      </c>
      <c r="M1808" s="1">
        <f>'[1]Electricity and CHPs_CAP'!I$38</f>
        <v>4.9051730055393996</v>
      </c>
      <c r="N1808" s="1">
        <f>'[1]Electricity and CHPs_CAP'!J$38</f>
        <v>5.1553862374300596</v>
      </c>
      <c r="O1808" s="1">
        <f>'[1]Electricity and CHPs_CAP'!K$38</f>
        <v>5.4183629709298904</v>
      </c>
      <c r="P1808" s="1">
        <f>'[1]Electricity and CHPs_CAP'!L$38</f>
        <v>5.6947542892445604</v>
      </c>
      <c r="Q1808" s="1">
        <f>'[1]Electricity and CHPs_CAP'!M$38</f>
        <v>5.9852451477995503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1.8845877270962699E-4</v>
      </c>
      <c r="M1809" s="1">
        <f>'[1]Electricity and CHPs_CAP'!I$32</f>
        <v>1.8850786828070759E-4</v>
      </c>
      <c r="N1809" s="1">
        <f>'[1]Electricity and CHPs_CAP'!J$32</f>
        <v>1.8856960583779844E-4</v>
      </c>
      <c r="O1809" s="1">
        <f>'[1]Electricity and CHPs_CAP'!K$32</f>
        <v>1.8866769780822673E-4</v>
      </c>
      <c r="P1809" s="1">
        <f>'[1]Electricity and CHPs_CAP'!L$32</f>
        <v>2.0026309461589393E-4</v>
      </c>
      <c r="Q1809" s="1">
        <f>'[1]Electricity and CHPs_CAP'!M$32</f>
        <v>2.6216209657837423E-4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1.8845877270962699E-4</v>
      </c>
      <c r="M1810" s="1">
        <f t="shared" si="2001"/>
        <v>1.8850786828070759E-4</v>
      </c>
      <c r="N1810" s="1">
        <f t="shared" si="2001"/>
        <v>1.8856960583779844E-4</v>
      </c>
      <c r="O1810" s="1">
        <f t="shared" si="2001"/>
        <v>1.8866769780822673E-4</v>
      </c>
      <c r="P1810" s="1">
        <f>P1809</f>
        <v>2.0026309461589393E-4</v>
      </c>
      <c r="Q1810" s="1">
        <f>Q1809</f>
        <v>2.6216209657837423E-4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1.2993221208434811E-4</v>
      </c>
      <c r="J1811" s="1">
        <f t="shared" si="2002"/>
        <v>4.2824408320115095E-2</v>
      </c>
      <c r="K1811" s="1">
        <f t="shared" si="2002"/>
        <v>0.11375799484018928</v>
      </c>
      <c r="L1811" s="1">
        <f t="shared" ref="L1811:O1811" si="2003">SUM(L1812:L1814)</f>
        <v>0.12160224403771532</v>
      </c>
      <c r="M1811" s="1">
        <f t="shared" si="2003"/>
        <v>0.11901368448613873</v>
      </c>
      <c r="N1811" s="1">
        <f t="shared" si="2003"/>
        <v>0.12354769665260278</v>
      </c>
      <c r="O1811" s="1">
        <f t="shared" si="2003"/>
        <v>0.16515450256363848</v>
      </c>
      <c r="P1811" s="1">
        <f>SUM(P1812:P1814)</f>
        <v>0.17857553516885161</v>
      </c>
      <c r="Q1811" s="1">
        <f>SUM(Q1812:Q1814)</f>
        <v>0.17898731163062861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1.3531130724355399E-2</v>
      </c>
      <c r="L1812" s="1">
        <f>'[1]Electricity and CHPs_CAP'!H$30</f>
        <v>1.3531918027811986E-2</v>
      </c>
      <c r="M1812" s="1">
        <f>'[1]Electricity and CHPs_CAP'!I$30</f>
        <v>1.5215756557391096E-2</v>
      </c>
      <c r="N1812" s="1">
        <f>'[1]Electricity and CHPs_CAP'!J$30</f>
        <v>1.854526862486925E-2</v>
      </c>
      <c r="O1812" s="1">
        <f>'[1]Electricity and CHPs_CAP'!K$30</f>
        <v>6.3218767968132403E-2</v>
      </c>
      <c r="P1812" s="1">
        <f>'[1]Electricity and CHPs_CAP'!L$30</f>
        <v>7.4783137808520028E-2</v>
      </c>
      <c r="Q1812" s="1">
        <f>'[1]Electricity and CHPs_CAP'!M$30</f>
        <v>7.3102928451572916E-2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1.0011266681023E-4</v>
      </c>
      <c r="J1813" s="1">
        <f>'[1]Electricity and CHPs_CAP'!F$46</f>
        <v>4.2709853397266032E-2</v>
      </c>
      <c r="K1813" s="1">
        <f>'[1]Electricity and CHPs_CAP'!G$46</f>
        <v>9.9961238756061804E-2</v>
      </c>
      <c r="L1813" s="1">
        <f>'[1]Electricity and CHPs_CAP'!H$46</f>
        <v>0.10756700480266039</v>
      </c>
      <c r="M1813" s="1">
        <f>'[1]Electricity and CHPs_CAP'!I$46</f>
        <v>0.1033762030896255</v>
      </c>
      <c r="N1813" s="1">
        <f>'[1]Electricity and CHPs_CAP'!J$46</f>
        <v>0.10464026937288136</v>
      </c>
      <c r="O1813" s="1">
        <f>'[1]Electricity and CHPs_CAP'!K$46</f>
        <v>0.10153684353785881</v>
      </c>
      <c r="P1813" s="1">
        <f>'[1]Electricity and CHPs_CAP'!L$46</f>
        <v>0.10342879693915445</v>
      </c>
      <c r="Q1813" s="1">
        <f>'[1]Electricity and CHPs_CAP'!M$46</f>
        <v>0.10504155699750477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2.9819545274118101E-5</v>
      </c>
      <c r="J1814" s="1">
        <f>'[1]Electricity and CHPs_CAP'!F$57</f>
        <v>1.1455492284906267E-4</v>
      </c>
      <c r="K1814" s="1">
        <f>'[1]Electricity and CHPs_CAP'!G$57</f>
        <v>2.6562535977207256E-4</v>
      </c>
      <c r="L1814" s="1">
        <f>'[1]Electricity and CHPs_CAP'!H$57</f>
        <v>5.0332120724293195E-4</v>
      </c>
      <c r="M1814" s="1">
        <f>'[1]Electricity and CHPs_CAP'!I$57</f>
        <v>4.2172483912213517E-4</v>
      </c>
      <c r="N1814" s="1">
        <f>'[1]Electricity and CHPs_CAP'!J$57</f>
        <v>3.6215865485215385E-4</v>
      </c>
      <c r="O1814" s="1">
        <f>'[1]Electricity and CHPs_CAP'!K$57</f>
        <v>3.9889105764725038E-4</v>
      </c>
      <c r="P1814" s="1">
        <f>'[1]Electricity and CHPs_CAP'!L$57</f>
        <v>3.6360042117711917E-4</v>
      </c>
      <c r="Q1814" s="1">
        <f>'[1]Electricity and CHPs_CAP'!M$57</f>
        <v>8.4282618155092802E-4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0.1012303676387918</v>
      </c>
      <c r="G1815" s="1">
        <f t="shared" ref="G1815:K1815" si="2004">SUM(G1816:G1822)</f>
        <v>0.1012307418434846</v>
      </c>
      <c r="H1815" s="1">
        <f t="shared" si="2004"/>
        <v>0.10123548205129174</v>
      </c>
      <c r="I1815" s="1">
        <f t="shared" si="2004"/>
        <v>0.24488791237227192</v>
      </c>
      <c r="J1815" s="1">
        <f t="shared" si="2004"/>
        <v>0.47743439708794583</v>
      </c>
      <c r="K1815" s="1">
        <f t="shared" si="2004"/>
        <v>0.70652212640723366</v>
      </c>
      <c r="L1815" s="1">
        <f t="shared" ref="L1815:O1815" si="2005">SUM(L1816:L1822)</f>
        <v>0.9930619773929954</v>
      </c>
      <c r="M1815" s="1">
        <f t="shared" si="2005"/>
        <v>0.96969609674278912</v>
      </c>
      <c r="N1815" s="1">
        <f t="shared" si="2005"/>
        <v>1.1278583264428683</v>
      </c>
      <c r="O1815" s="1">
        <f t="shared" si="2005"/>
        <v>1.1676918220341219</v>
      </c>
      <c r="P1815" s="1">
        <f>SUM(P1816:P1822)</f>
        <v>1.1464766742012658</v>
      </c>
      <c r="Q1815" s="1">
        <f>SUM(Q1816:Q1822)</f>
        <v>1.1711759999569404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9.9998942142004166E-2</v>
      </c>
      <c r="H1816" s="1">
        <f>'[1]Electricity and CHPs_CAP'!D$63</f>
        <v>9.9998950912320389E-2</v>
      </c>
      <c r="I1816" s="1">
        <f>'[1]Electricity and CHPs_CAP'!E$63</f>
        <v>9.9999009256561758E-2</v>
      </c>
      <c r="J1816" s="1">
        <f>'[1]Electricity and CHPs_CAP'!F$63</f>
        <v>9.9999270513680558E-2</v>
      </c>
      <c r="K1816" s="1">
        <f>'[1]Electricity and CHPs_CAP'!G$63</f>
        <v>9.9999417050963546E-2</v>
      </c>
      <c r="L1816" s="1">
        <f>'[1]Electricity and CHPs_CAP'!H$63</f>
        <v>9.9999430550398019E-2</v>
      </c>
      <c r="M1816" s="1">
        <f>'[1]Electricity and CHPs_CAP'!I$63</f>
        <v>9.9999231211460413E-2</v>
      </c>
      <c r="N1816" s="1">
        <f>'[1]Electricity and CHPs_CAP'!J$63</f>
        <v>9.9999054223926381E-2</v>
      </c>
      <c r="O1816" s="1">
        <f>'[1]Electricity and CHPs_CAP'!K$63</f>
        <v>9.9998852433170457E-2</v>
      </c>
      <c r="P1816" s="1">
        <f>'[1]Electricity and CHPs_CAP'!L$63</f>
        <v>9.9998761721609444E-2</v>
      </c>
      <c r="Q1816" s="1">
        <f>'[1]Electricity and CHPs_CAP'!M$63</f>
        <v>9.9998787939434314E-2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2.0641870760763399E-4</v>
      </c>
      <c r="G1817" s="1">
        <f>'[1]Electricity and CHPs_CAP'!C$64</f>
        <v>2.0668373658126298E-4</v>
      </c>
      <c r="H1817" s="1">
        <f>'[1]Electricity and CHPs_CAP'!D$64</f>
        <v>2.0763904800968181E-4</v>
      </c>
      <c r="I1817" s="1">
        <f>'[1]Electricity and CHPs_CAP'!E$64</f>
        <v>2.0742786104326421E-4</v>
      </c>
      <c r="J1817" s="1">
        <f>'[1]Electricity and CHPs_CAP'!F$64</f>
        <v>0.18208158283237638</v>
      </c>
      <c r="K1817" s="1">
        <f>'[1]Electricity and CHPs_CAP'!G$64</f>
        <v>0.33506901248056986</v>
      </c>
      <c r="L1817" s="1">
        <f>'[1]Electricity and CHPs_CAP'!H$64</f>
        <v>0.33507643567206552</v>
      </c>
      <c r="M1817" s="1">
        <f>'[1]Electricity and CHPs_CAP'!I$64</f>
        <v>0.33507881041593618</v>
      </c>
      <c r="N1817" s="1">
        <f>'[1]Electricity and CHPs_CAP'!J$64</f>
        <v>0.33507993309042106</v>
      </c>
      <c r="O1817" s="1">
        <f>'[1]Electricity and CHPs_CAP'!K$64</f>
        <v>0.33508510618670528</v>
      </c>
      <c r="P1817" s="1">
        <f>'[1]Electricity and CHPs_CAP'!L$64</f>
        <v>0.3350905546530375</v>
      </c>
      <c r="Q1817" s="1">
        <f>'[1]Electricity and CHPs_CAP'!M$64</f>
        <v>0.33512401918727736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1.51747604044169E-4</v>
      </c>
      <c r="G1818" s="1">
        <f>'[1]Electricity and CHPs_CAP'!C$65</f>
        <v>1.5194893137944742E-4</v>
      </c>
      <c r="H1818" s="1">
        <f>'[1]Electricity and CHPs_CAP'!D$65</f>
        <v>1.527015677578819E-4</v>
      </c>
      <c r="I1818" s="1">
        <f>'[1]Electricity and CHPs_CAP'!E$65</f>
        <v>1.5733859599691255E-4</v>
      </c>
      <c r="J1818" s="1">
        <f>'[1]Electricity and CHPs_CAP'!F$65</f>
        <v>2.1102929870101526E-3</v>
      </c>
      <c r="K1818" s="1">
        <f>'[1]Electricity and CHPs_CAP'!G$65</f>
        <v>6.3394382546244937E-2</v>
      </c>
      <c r="L1818" s="1">
        <f>'[1]Electricity and CHPs_CAP'!H$65</f>
        <v>0.33410775395330666</v>
      </c>
      <c r="M1818" s="1">
        <f>'[1]Electricity and CHPs_CAP'!I$65</f>
        <v>0.29372909906461947</v>
      </c>
      <c r="N1818" s="1">
        <f>'[1]Electricity and CHPs_CAP'!J$65</f>
        <v>0.4396777154108848</v>
      </c>
      <c r="O1818" s="1">
        <f>'[1]Electricity and CHPs_CAP'!K$65</f>
        <v>0.46654571690274427</v>
      </c>
      <c r="P1818" s="1">
        <f>'[1]Electricity and CHPs_CAP'!L$65</f>
        <v>0.43180491172949603</v>
      </c>
      <c r="Q1818" s="1">
        <f>'[1]Electricity and CHPs_CAP'!M$65</f>
        <v>0.44113997903765595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1.4503072380401541E-4</v>
      </c>
      <c r="G1819" s="1">
        <f>'[1]Electricity and CHPs_CAP'!C$66</f>
        <v>1.4519275135493732E-4</v>
      </c>
      <c r="H1819" s="1">
        <f>'[1]Electricity and CHPs_CAP'!D$66</f>
        <v>1.4568575272247202E-4</v>
      </c>
      <c r="I1819" s="1">
        <f>'[1]Electricity and CHPs_CAP'!E$66</f>
        <v>5.9982757261845335E-2</v>
      </c>
      <c r="J1819" s="1">
        <f>'[1]Electricity and CHPs_CAP'!F$66</f>
        <v>0.10691136633518238</v>
      </c>
      <c r="K1819" s="1">
        <f>'[1]Electricity and CHPs_CAP'!G$66</f>
        <v>0.16168715694916108</v>
      </c>
      <c r="L1819" s="1">
        <f>'[1]Electricity and CHPs_CAP'!H$66</f>
        <v>0.16337024690585331</v>
      </c>
      <c r="M1819" s="1">
        <f>'[1]Electricity and CHPs_CAP'!I$66</f>
        <v>0.14080489020482717</v>
      </c>
      <c r="N1819" s="1">
        <f>'[1]Electricity and CHPs_CAP'!J$66</f>
        <v>0.15989150481224867</v>
      </c>
      <c r="O1819" s="1">
        <f>'[1]Electricity and CHPs_CAP'!K$66</f>
        <v>0.13688845484154938</v>
      </c>
      <c r="P1819" s="1">
        <f>'[1]Electricity and CHPs_CAP'!L$66</f>
        <v>0.17570122824166759</v>
      </c>
      <c r="Q1819" s="1">
        <f>'[1]Electricity and CHPs_CAP'!M$66</f>
        <v>0.15957435473976647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2.9078813727195438E-4</v>
      </c>
      <c r="G1820" s="1">
        <f>'[1]Electricity and CHPs_CAP'!C$67</f>
        <v>2.9110952846104782E-4</v>
      </c>
      <c r="H1820" s="1">
        <f>'[1]Electricity and CHPs_CAP'!D$67</f>
        <v>2.9212672560876998E-4</v>
      </c>
      <c r="I1820" s="1">
        <f>'[1]Electricity and CHPs_CAP'!E$67</f>
        <v>2.6669202501009633E-2</v>
      </c>
      <c r="J1820" s="1">
        <f>'[1]Electricity and CHPs_CAP'!F$67</f>
        <v>2.6839137971138245E-2</v>
      </c>
      <c r="K1820" s="1">
        <f>'[1]Electricity and CHPs_CAP'!G$67</f>
        <v>1.5327347291271104E-2</v>
      </c>
      <c r="L1820" s="1">
        <f>'[1]Electricity and CHPs_CAP'!H$67</f>
        <v>1.9761447407383122E-2</v>
      </c>
      <c r="M1820" s="1">
        <f>'[1]Electricity and CHPs_CAP'!I$67</f>
        <v>3.3002924266784472E-2</v>
      </c>
      <c r="N1820" s="1">
        <f>'[1]Electricity and CHPs_CAP'!J$67</f>
        <v>2.6165558629853841E-2</v>
      </c>
      <c r="O1820" s="1">
        <f>'[1]Electricity and CHPs_CAP'!K$67</f>
        <v>4.2298738264275854E-2</v>
      </c>
      <c r="P1820" s="1">
        <f>'[1]Electricity and CHPs_CAP'!L$67</f>
        <v>3.6697065676656378E-2</v>
      </c>
      <c r="Q1820" s="1">
        <f>'[1]Electricity and CHPs_CAP'!M$67</f>
        <v>4.9401100202080661E-2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2.9078771548995876E-4</v>
      </c>
      <c r="G1821" s="1">
        <f>'[1]Electricity and CHPs_CAP'!C$68</f>
        <v>2.9110810980229626E-4</v>
      </c>
      <c r="H1821" s="1">
        <f>'[1]Electricity and CHPs_CAP'!D$68</f>
        <v>2.9212662231952184E-4</v>
      </c>
      <c r="I1821" s="1">
        <f>'[1]Electricity and CHPs_CAP'!E$68</f>
        <v>3.3659142717281418E-2</v>
      </c>
      <c r="J1821" s="1">
        <f>'[1]Electricity and CHPs_CAP'!F$68</f>
        <v>3.4525043133132496E-2</v>
      </c>
      <c r="K1821" s="1">
        <f>'[1]Electricity and CHPs_CAP'!G$68</f>
        <v>1.8930421820669674E-2</v>
      </c>
      <c r="L1821" s="1">
        <f>'[1]Electricity and CHPs_CAP'!H$68</f>
        <v>2.4812769818906004E-2</v>
      </c>
      <c r="M1821" s="1">
        <f>'[1]Electricity and CHPs_CAP'!I$68</f>
        <v>4.0111506742526656E-2</v>
      </c>
      <c r="N1821" s="1">
        <f>'[1]Electricity and CHPs_CAP'!J$68</f>
        <v>3.9169886952714006E-2</v>
      </c>
      <c r="O1821" s="1">
        <f>'[1]Electricity and CHPs_CAP'!K$68</f>
        <v>5.1894739524168169E-2</v>
      </c>
      <c r="P1821" s="1">
        <f>'[1]Electricity and CHPs_CAP'!L$68</f>
        <v>4.0294314501861293E-2</v>
      </c>
      <c r="Q1821" s="1">
        <f>'[1]Electricity and CHPs_CAP'!M$68</f>
        <v>5.1513808328626315E-2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1.4559475057404836E-4</v>
      </c>
      <c r="G1822" s="1">
        <f>'[1]Electricity and CHPs_CAP'!C$69</f>
        <v>1.4575664390144055E-4</v>
      </c>
      <c r="H1822" s="1">
        <f>'[1]Electricity and CHPs_CAP'!D$69</f>
        <v>1.4625142255301419E-4</v>
      </c>
      <c r="I1822" s="1">
        <f>'[1]Electricity and CHPs_CAP'!E$69</f>
        <v>2.4213034178533609E-2</v>
      </c>
      <c r="J1822" s="1">
        <f>'[1]Electricity and CHPs_CAP'!F$69</f>
        <v>2.4967703315425645E-2</v>
      </c>
      <c r="K1822" s="1">
        <f>'[1]Electricity and CHPs_CAP'!G$69</f>
        <v>1.2114388268353461E-2</v>
      </c>
      <c r="L1822" s="1">
        <f>'[1]Electricity and CHPs_CAP'!H$69</f>
        <v>1.5933893085082657E-2</v>
      </c>
      <c r="M1822" s="1">
        <f>'[1]Electricity and CHPs_CAP'!I$69</f>
        <v>2.6969634836634927E-2</v>
      </c>
      <c r="N1822" s="1">
        <f>'[1]Electricity and CHPs_CAP'!J$69</f>
        <v>2.787467332281943E-2</v>
      </c>
      <c r="O1822" s="1">
        <f>'[1]Electricity and CHPs_CAP'!K$69</f>
        <v>3.4980213881508397E-2</v>
      </c>
      <c r="P1822" s="1">
        <f>'[1]Electricity and CHPs_CAP'!L$69</f>
        <v>2.6889837676937513E-2</v>
      </c>
      <c r="Q1822" s="1">
        <f>'[1]Electricity and CHPs_CAP'!M$69</f>
        <v>3.4423950522099171E-2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11.163983706916133</v>
      </c>
      <c r="G1823" s="3">
        <f t="shared" ref="G1823:K1823" si="2008">SUM(G1824,G1843)</f>
        <v>11.923199826732297</v>
      </c>
      <c r="H1823" s="3">
        <f t="shared" si="2008"/>
        <v>11.981752106745212</v>
      </c>
      <c r="I1823" s="3">
        <f t="shared" si="2008"/>
        <v>12.832906540094445</v>
      </c>
      <c r="J1823" s="3">
        <f t="shared" si="2008"/>
        <v>11.368017909853823</v>
      </c>
      <c r="K1823" s="3">
        <f t="shared" si="2008"/>
        <v>10.535303409013046</v>
      </c>
      <c r="L1823" s="3">
        <f t="shared" ref="L1823:O1823" si="2009">SUM(L1824,L1843)</f>
        <v>10.478844995185542</v>
      </c>
      <c r="M1823" s="3">
        <f t="shared" si="2009"/>
        <v>10.67065808411558</v>
      </c>
      <c r="N1823" s="3">
        <f t="shared" si="2009"/>
        <v>10.358709416683112</v>
      </c>
      <c r="O1823" s="3">
        <f t="shared" si="2009"/>
        <v>10.25938731301634</v>
      </c>
      <c r="P1823" s="3">
        <f>SUM(P1824,P1843)</f>
        <v>10.009133788024924</v>
      </c>
      <c r="Q1823" s="3">
        <f>SUM(Q1824,Q1843)</f>
        <v>9.5387931677019075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9.3030011030811472</v>
      </c>
      <c r="G1824" s="1">
        <f t="shared" ref="G1824:K1824" si="2010">SUM(G1825,G1828,G1830,G1833,G1835,G1837,G1839,G1841)</f>
        <v>9.9046009303480727</v>
      </c>
      <c r="H1824" s="1">
        <f t="shared" si="2010"/>
        <v>10.065565425540868</v>
      </c>
      <c r="I1824" s="1">
        <f t="shared" si="2010"/>
        <v>10.690660387359138</v>
      </c>
      <c r="J1824" s="1">
        <f t="shared" si="2010"/>
        <v>9.4316929503044005</v>
      </c>
      <c r="K1824" s="1">
        <f t="shared" si="2010"/>
        <v>8.7396668491392031</v>
      </c>
      <c r="L1824" s="1">
        <f t="shared" ref="L1824:O1824" si="2011">SUM(L1825,L1828,L1830,L1833,L1835,L1837,L1839,L1841)</f>
        <v>8.6962156695843404</v>
      </c>
      <c r="M1824" s="1">
        <f t="shared" si="2011"/>
        <v>8.631533481458705</v>
      </c>
      <c r="N1824" s="1">
        <f t="shared" si="2011"/>
        <v>8.379219699514568</v>
      </c>
      <c r="O1824" s="1">
        <f t="shared" si="2011"/>
        <v>8.3278781783819991</v>
      </c>
      <c r="P1824" s="1">
        <f>SUM(P1825,P1828,P1830,P1833,P1835,P1837,P1839,P1841)</f>
        <v>8.1101439068861207</v>
      </c>
      <c r="Q1824" s="1">
        <f>SUM(Q1825,Q1828,Q1830,Q1833,Q1835,Q1837,Q1839,Q1841)</f>
        <v>7.686255130093345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2.1116608655476359</v>
      </c>
      <c r="G1825" s="1">
        <f t="shared" ref="G1825:K1825" si="2012">SUM(G1826:G1827)</f>
        <v>2.4146686840274878</v>
      </c>
      <c r="H1825" s="1">
        <f t="shared" si="2012"/>
        <v>2.5718034988595848</v>
      </c>
      <c r="I1825" s="1">
        <f t="shared" si="2012"/>
        <v>3.1389749518284349</v>
      </c>
      <c r="J1825" s="1">
        <f t="shared" si="2012"/>
        <v>3.7652169809353495</v>
      </c>
      <c r="K1825" s="1">
        <f t="shared" si="2012"/>
        <v>3.7497563363025734</v>
      </c>
      <c r="L1825" s="1">
        <f t="shared" ref="L1825:O1825" si="2013">SUM(L1826:L1827)</f>
        <v>4.4080745575495612</v>
      </c>
      <c r="M1825" s="1">
        <f t="shared" si="2013"/>
        <v>5.6046149854087783</v>
      </c>
      <c r="N1825" s="1">
        <f t="shared" si="2013"/>
        <v>6.1457249829095781</v>
      </c>
      <c r="O1825" s="1">
        <f t="shared" si="2013"/>
        <v>6.2914573130169265</v>
      </c>
      <c r="P1825" s="1">
        <f>SUM(P1826:P1827)</f>
        <v>6.2225307440800464</v>
      </c>
      <c r="Q1825" s="1">
        <f>SUM(Q1826:Q1827)</f>
        <v>6.0607834716278521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0.67257067089808875</v>
      </c>
      <c r="G1826" s="1" cm="1">
        <f t="array" ref="G1826">SUMPRODUCT(([1]OUT_FinalEnergyCons!$B$4:$B$10000="var_cap")*1,(ISNUMBER(SEARCH("RH*-SHELCBR",[1]OUT_FinalEnergyCons!$A$4:$A$10000)))*1,[1]OUT_FinalEnergyCons!E$4:E$10000)</f>
        <v>0.70268157178574087</v>
      </c>
      <c r="H1826" s="1" cm="1">
        <f t="array" ref="H1826">SUMPRODUCT(([1]OUT_FinalEnergyCons!$B$4:$B$10000="var_cap")*1,(ISNUMBER(SEARCH("RH*-SHELCBR",[1]OUT_FinalEnergyCons!$A$4:$A$10000)))*1,[1]OUT_FinalEnergyCons!F$4:F$10000)</f>
        <v>0.7026791968924806</v>
      </c>
      <c r="I1826" s="1" cm="1">
        <f t="array" ref="I1826">SUMPRODUCT(([1]OUT_FinalEnergyCons!$B$4:$B$10000="var_cap")*1,(ISNUMBER(SEARCH("RH*-SHELCBR",[1]OUT_FinalEnergyCons!$A$4:$A$10000)))*1,[1]OUT_FinalEnergyCons!G$4:G$10000)</f>
        <v>0.66508569681180818</v>
      </c>
      <c r="J1826" s="1" cm="1">
        <f t="array" ref="J1826">SUMPRODUCT(([1]OUT_FinalEnergyCons!$B$4:$B$10000="var_cap")*1,(ISNUMBER(SEARCH("RH*-SHELCBR",[1]OUT_FinalEnergyCons!$A$4:$A$10000)))*1,[1]OUT_FinalEnergyCons!H$4:H$10000)</f>
        <v>0.29396565857870793</v>
      </c>
      <c r="K1826" s="1" cm="1">
        <f t="array" ref="K1826">SUMPRODUCT(([1]OUT_FinalEnergyCons!$B$4:$B$10000="var_cap")*1,(ISNUMBER(SEARCH("RH*-SHELCBR",[1]OUT_FinalEnergyCons!$A$4:$A$10000)))*1,[1]OUT_FinalEnergyCons!I$4:I$10000)</f>
        <v>0.20899653787538103</v>
      </c>
      <c r="L1826" s="1" cm="1">
        <f t="array" ref="L1826">SUMPRODUCT(([1]OUT_FinalEnergyCons!$B$4:$B$10000="var_cap")*1,(ISNUMBER(SEARCH("RH*-SHELCBR",[1]OUT_FinalEnergyCons!$A$4:$A$10000)))*1,[1]OUT_FinalEnergyCons!J$4:J$10000)</f>
        <v>0.16470649761734518</v>
      </c>
      <c r="M1826" s="1" cm="1">
        <f t="array" ref="M1826">SUMPRODUCT(([1]OUT_FinalEnergyCons!$B$4:$B$10000="var_cap")*1,(ISNUMBER(SEARCH("RH*-SHELCBR",[1]OUT_FinalEnergyCons!$A$4:$A$10000)))*1,[1]OUT_FinalEnergyCons!K$4:K$10000)</f>
        <v>0.31404347248289499</v>
      </c>
      <c r="N1826" s="1" cm="1">
        <f t="array" ref="N1826">SUMPRODUCT(([1]OUT_FinalEnergyCons!$B$4:$B$10000="var_cap")*1,(ISNUMBER(SEARCH("RH*-SHELCBR",[1]OUT_FinalEnergyCons!$A$4:$A$10000)))*1,[1]OUT_FinalEnergyCons!L$4:L$10000)</f>
        <v>0.32369363959598824</v>
      </c>
      <c r="O1826" s="1" cm="1">
        <f t="array" ref="O1826">SUMPRODUCT(([1]OUT_FinalEnergyCons!$B$4:$B$10000="var_cap")*1,(ISNUMBER(SEARCH("RH*-SHELCBR",[1]OUT_FinalEnergyCons!$A$4:$A$10000)))*1,[1]OUT_FinalEnergyCons!M$4:M$10000)</f>
        <v>0.3769593178803321</v>
      </c>
      <c r="P1826" s="1" cm="1">
        <f t="array" ref="P1826">SUMPRODUCT(([1]OUT_FinalEnergyCons!$B$4:$B$10000="var_cap")*1,(ISNUMBER(SEARCH("RH*-SHELCBR",[1]OUT_FinalEnergyCons!$A$4:$A$10000)))*1,[1]OUT_FinalEnergyCons!N$4:N$10000)</f>
        <v>0.30009167641674322</v>
      </c>
      <c r="Q1826" s="1" cm="1">
        <f t="array" ref="Q1826">SUMPRODUCT(([1]OUT_FinalEnergyCons!$B$4:$B$10000="var_cap")*1,(ISNUMBER(SEARCH("RH*-SHELCBR",[1]OUT_FinalEnergyCons!$A$4:$A$10000)))*1,[1]OUT_FinalEnergyCons!O$4:O$10000)</f>
        <v>0.15069277081369967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1.4390901946495473</v>
      </c>
      <c r="G1827" s="1" cm="1">
        <f t="array" ref="G1827">SUMPRODUCT(([1]OUT_FinalEnergyCons!$B$4:$B$10000="var_cap")*1,ISNUMBER(SEARCH("RH*-SHELCHP",[1]OUT_FinalEnergyCons!$A$4:$A$10000))*1,[1]OUT_FinalEnergyCons!E$4:E$10000)</f>
        <v>1.7119871122417469</v>
      </c>
      <c r="H1827" s="1" cm="1">
        <f t="array" ref="H1827">SUMPRODUCT(([1]OUT_FinalEnergyCons!$B$4:$B$10000="var_cap")*1,ISNUMBER(SEARCH("RH*-SHELCHP",[1]OUT_FinalEnergyCons!$A$4:$A$10000))*1,[1]OUT_FinalEnergyCons!F$4:F$10000)</f>
        <v>1.869124301967104</v>
      </c>
      <c r="I1827" s="1" cm="1">
        <f t="array" ref="I1827">SUMPRODUCT(([1]OUT_FinalEnergyCons!$B$4:$B$10000="var_cap")*1,ISNUMBER(SEARCH("RH*-SHELCHP",[1]OUT_FinalEnergyCons!$A$4:$A$10000))*1,[1]OUT_FinalEnergyCons!G$4:G$10000)</f>
        <v>2.4738892550166267</v>
      </c>
      <c r="J1827" s="1" cm="1">
        <f t="array" ref="J1827">SUMPRODUCT(([1]OUT_FinalEnergyCons!$B$4:$B$10000="var_cap")*1,ISNUMBER(SEARCH("RH*-SHELCHP",[1]OUT_FinalEnergyCons!$A$4:$A$10000))*1,[1]OUT_FinalEnergyCons!H$4:H$10000)</f>
        <v>3.4712513223566415</v>
      </c>
      <c r="K1827" s="1" cm="1">
        <f t="array" ref="K1827">SUMPRODUCT(([1]OUT_FinalEnergyCons!$B$4:$B$10000="var_cap")*1,ISNUMBER(SEARCH("RH*-SHELCHP",[1]OUT_FinalEnergyCons!$A$4:$A$10000))*1,[1]OUT_FinalEnergyCons!I$4:I$10000)</f>
        <v>3.5407597984271924</v>
      </c>
      <c r="L1827" s="1" cm="1">
        <f t="array" ref="L1827">SUMPRODUCT(([1]OUT_FinalEnergyCons!$B$4:$B$10000="var_cap")*1,ISNUMBER(SEARCH("RH*-SHELCHP",[1]OUT_FinalEnergyCons!$A$4:$A$10000))*1,[1]OUT_FinalEnergyCons!J$4:J$10000)</f>
        <v>4.2433680599322159</v>
      </c>
      <c r="M1827" s="1" cm="1">
        <f t="array" ref="M1827">SUMPRODUCT(([1]OUT_FinalEnergyCons!$B$4:$B$10000="var_cap")*1,ISNUMBER(SEARCH("RH*-SHELCHP",[1]OUT_FinalEnergyCons!$A$4:$A$10000))*1,[1]OUT_FinalEnergyCons!K$4:K$10000)</f>
        <v>5.290571512925883</v>
      </c>
      <c r="N1827" s="1" cm="1">
        <f t="array" ref="N1827">SUMPRODUCT(([1]OUT_FinalEnergyCons!$B$4:$B$10000="var_cap")*1,ISNUMBER(SEARCH("RH*-SHELCHP",[1]OUT_FinalEnergyCons!$A$4:$A$10000))*1,[1]OUT_FinalEnergyCons!L$4:L$10000)</f>
        <v>5.82203134331359</v>
      </c>
      <c r="O1827" s="1" cm="1">
        <f t="array" ref="O1827">SUMPRODUCT(([1]OUT_FinalEnergyCons!$B$4:$B$10000="var_cap")*1,ISNUMBER(SEARCH("RH*-SHELCHP",[1]OUT_FinalEnergyCons!$A$4:$A$10000))*1,[1]OUT_FinalEnergyCons!M$4:M$10000)</f>
        <v>5.9144979951365944</v>
      </c>
      <c r="P1827" s="1" cm="1">
        <f t="array" ref="P1827">SUMPRODUCT(([1]OUT_FinalEnergyCons!$B$4:$B$10000="var_cap")*1,ISNUMBER(SEARCH("RH*-SHELCHP",[1]OUT_FinalEnergyCons!$A$4:$A$10000))*1,[1]OUT_FinalEnergyCons!N$4:N$10000)</f>
        <v>5.9224390676633032</v>
      </c>
      <c r="Q1827" s="1" cm="1">
        <f t="array" ref="Q1827">SUMPRODUCT(([1]OUT_FinalEnergyCons!$B$4:$B$10000="var_cap")*1,ISNUMBER(SEARCH("RH*-SHELCHP",[1]OUT_FinalEnergyCons!$A$4:$A$10000))*1,[1]OUT_FinalEnergyCons!O$4:O$10000)</f>
        <v>5.9100907008141528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3.4074044142901077</v>
      </c>
      <c r="H1828" s="1">
        <f t="shared" si="2018"/>
        <v>3.4074034849565491</v>
      </c>
      <c r="I1828" s="1">
        <f t="shared" si="2018"/>
        <v>3.4074027728892311</v>
      </c>
      <c r="J1828" s="1">
        <f t="shared" si="2018"/>
        <v>1.3731111255840052</v>
      </c>
      <c r="K1828" s="1">
        <f t="shared" si="2018"/>
        <v>0.65628121202590095</v>
      </c>
      <c r="L1828" s="1">
        <f t="shared" si="2018"/>
        <v>0.46663564871420027</v>
      </c>
      <c r="M1828" s="1">
        <f t="shared" si="2018"/>
        <v>0.35895473550998136</v>
      </c>
      <c r="N1828" s="1">
        <f t="shared" si="2018"/>
        <v>0.36034973302997125</v>
      </c>
      <c r="O1828" s="1">
        <f t="shared" si="2018"/>
        <v>0.33471209264464763</v>
      </c>
      <c r="P1828" s="1">
        <f>P1829</f>
        <v>0.2585914308639351</v>
      </c>
      <c r="Q1828" s="1">
        <f>Q1829</f>
        <v>0.1272308249971148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3.4074044142901077</v>
      </c>
      <c r="H1829" s="1" cm="1">
        <f t="array" ref="H1829">SUMPRODUCT(([1]OUT_FinalEnergyCons!$B$4:$B$10000="var_cap")*1, (ISNUMBER(SEARCH("RH*-SHLFOBR",[1]OUT_FinalEnergyCons!$A$4:$A$10000)))*1,[1]OUT_FinalEnergyCons!F$4:F$10000)</f>
        <v>3.4074034849565491</v>
      </c>
      <c r="I1829" s="1" cm="1">
        <f t="array" ref="I1829">SUMPRODUCT(([1]OUT_FinalEnergyCons!$B$4:$B$10000="var_cap")*1, (ISNUMBER(SEARCH("RH*-SHLFOBR",[1]OUT_FinalEnergyCons!$A$4:$A$10000)))*1,[1]OUT_FinalEnergyCons!G$4:G$10000)</f>
        <v>3.4074027728892311</v>
      </c>
      <c r="J1829" s="1" cm="1">
        <f t="array" ref="J1829">SUMPRODUCT(([1]OUT_FinalEnergyCons!$B$4:$B$10000="var_cap")*1, (ISNUMBER(SEARCH("RH*-SHLFOBR",[1]OUT_FinalEnergyCons!$A$4:$A$10000)))*1,[1]OUT_FinalEnergyCons!H$4:H$10000)</f>
        <v>1.3731111255840052</v>
      </c>
      <c r="K1829" s="1" cm="1">
        <f t="array" ref="K1829">SUMPRODUCT(([1]OUT_FinalEnergyCons!$B$4:$B$10000="var_cap")*1, (ISNUMBER(SEARCH("RH*-SHLFOBR",[1]OUT_FinalEnergyCons!$A$4:$A$10000)))*1,[1]OUT_FinalEnergyCons!I$4:I$10000)</f>
        <v>0.65628121202590095</v>
      </c>
      <c r="L1829" s="1" cm="1">
        <f t="array" ref="L1829">SUMPRODUCT(([1]OUT_FinalEnergyCons!$B$4:$B$10000="var_cap")*1, (ISNUMBER(SEARCH("RH*-SHLFOBR",[1]OUT_FinalEnergyCons!$A$4:$A$10000)))*1,[1]OUT_FinalEnergyCons!J$4:J$10000)</f>
        <v>0.46663564871420027</v>
      </c>
      <c r="M1829" s="1" cm="1">
        <f t="array" ref="M1829">SUMPRODUCT(([1]OUT_FinalEnergyCons!$B$4:$B$10000="var_cap")*1, (ISNUMBER(SEARCH("RH*-SHLFOBR",[1]OUT_FinalEnergyCons!$A$4:$A$10000)))*1,[1]OUT_FinalEnergyCons!K$4:K$10000)</f>
        <v>0.35895473550998136</v>
      </c>
      <c r="N1829" s="1" cm="1">
        <f t="array" ref="N1829">SUMPRODUCT(([1]OUT_FinalEnergyCons!$B$4:$B$10000="var_cap")*1, (ISNUMBER(SEARCH("RH*-SHLFOBR",[1]OUT_FinalEnergyCons!$A$4:$A$10000)))*1,[1]OUT_FinalEnergyCons!L$4:L$10000)</f>
        <v>0.36034973302997125</v>
      </c>
      <c r="O1829" s="1" cm="1">
        <f t="array" ref="O1829">SUMPRODUCT(([1]OUT_FinalEnergyCons!$B$4:$B$10000="var_cap")*1, (ISNUMBER(SEARCH("RH*-SHLFOBR",[1]OUT_FinalEnergyCons!$A$4:$A$10000)))*1,[1]OUT_FinalEnergyCons!M$4:M$10000)</f>
        <v>0.33471209264464763</v>
      </c>
      <c r="P1829" s="1" cm="1">
        <f t="array" ref="P1829">SUMPRODUCT(([1]OUT_FinalEnergyCons!$B$4:$B$10000="var_cap")*1, (ISNUMBER(SEARCH("RH*-SHLFOBR",[1]OUT_FinalEnergyCons!$A$4:$A$10000)))*1,[1]OUT_FinalEnergyCons!N$4:N$10000)</f>
        <v>0.2585914308639351</v>
      </c>
      <c r="Q1829" s="1" cm="1">
        <f t="array" ref="Q1829">SUMPRODUCT(([1]OUT_FinalEnergyCons!$B$4:$B$10000="var_cap")*1, (ISNUMBER(SEARCH("RH*-SHLFOBR",[1]OUT_FinalEnergyCons!$A$4:$A$10000)))*1,[1]OUT_FinalEnergyCons!O$4:O$10000)</f>
        <v>0.1272308249971148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2.7687541022152571</v>
      </c>
      <c r="G1830" s="1">
        <f t="shared" ref="G1830:K1830" si="2021">SUM(G1831:G1832)</f>
        <v>3.0005168693425674</v>
      </c>
      <c r="H1830" s="1">
        <f t="shared" si="2021"/>
        <v>3.0040232841969887</v>
      </c>
      <c r="I1830" s="1">
        <f t="shared" si="2021"/>
        <v>3.0175347630258194</v>
      </c>
      <c r="J1830" s="1">
        <f t="shared" si="2021"/>
        <v>3.4375019050553046</v>
      </c>
      <c r="K1830" s="1">
        <f t="shared" si="2021"/>
        <v>3.5705414359258727</v>
      </c>
      <c r="L1830" s="1">
        <f t="shared" ref="L1830:O1830" si="2022">SUM(L1831:L1832)</f>
        <v>3.0816220265187324</v>
      </c>
      <c r="M1830" s="1">
        <f t="shared" si="2022"/>
        <v>1.5639760452509335</v>
      </c>
      <c r="N1830" s="1">
        <f t="shared" si="2022"/>
        <v>0.82716138806041106</v>
      </c>
      <c r="O1830" s="1">
        <f t="shared" si="2022"/>
        <v>0.67217519429544459</v>
      </c>
      <c r="P1830" s="1">
        <f>SUM(P1831:P1832)</f>
        <v>0.62820800503920027</v>
      </c>
      <c r="Q1830" s="1">
        <f>SUM(Q1831:Q1832)</f>
        <v>0.53787705925603924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3.0005163748522401</v>
      </c>
      <c r="H1831" s="1" cm="1">
        <f t="array" ref="H1831">SUMPRODUCT(([1]OUT_FinalEnergyCons!$B$4:$B$10000="var_cap")*1, (ISNUMBER(SEARCH("RH*-SHNGABR",[1]OUT_FinalEnergyCons!$A$4:$A$10000)))*1,[1]OUT_FinalEnergyCons!F$4:F$10000)</f>
        <v>3.0036429836791667</v>
      </c>
      <c r="I1831" s="1" cm="1">
        <f t="array" ref="I1831">SUMPRODUCT(([1]OUT_FinalEnergyCons!$B$4:$B$10000="var_cap")*1, (ISNUMBER(SEARCH("RH*-SHNGABR",[1]OUT_FinalEnergyCons!$A$4:$A$10000)))*1,[1]OUT_FinalEnergyCons!G$4:G$10000)</f>
        <v>3.0171150765282277</v>
      </c>
      <c r="J1831" s="1" cm="1">
        <f t="array" ref="J1831">SUMPRODUCT(([1]OUT_FinalEnergyCons!$B$4:$B$10000="var_cap")*1, (ISNUMBER(SEARCH("RH*-SHNGABR",[1]OUT_FinalEnergyCons!$A$4:$A$10000)))*1,[1]OUT_FinalEnergyCons!H$4:H$10000)</f>
        <v>2.7646966337634753</v>
      </c>
      <c r="K1831" s="1" cm="1">
        <f t="array" ref="K1831">SUMPRODUCT(([1]OUT_FinalEnergyCons!$B$4:$B$10000="var_cap")*1, (ISNUMBER(SEARCH("RH*-SHNGABR",[1]OUT_FinalEnergyCons!$A$4:$A$10000)))*1,[1]OUT_FinalEnergyCons!I$4:I$10000)</f>
        <v>2.3069770866058974</v>
      </c>
      <c r="L1831" s="1" cm="1">
        <f t="array" ref="L1831">SUMPRODUCT(([1]OUT_FinalEnergyCons!$B$4:$B$10000="var_cap")*1, (ISNUMBER(SEARCH("RH*-SHNGABR",[1]OUT_FinalEnergyCons!$A$4:$A$10000)))*1,[1]OUT_FinalEnergyCons!J$4:J$10000)</f>
        <v>1.8181683004961289</v>
      </c>
      <c r="M1831" s="1" cm="1">
        <f t="array" ref="M1831">SUMPRODUCT(([1]OUT_FinalEnergyCons!$B$4:$B$10000="var_cap")*1, (ISNUMBER(SEARCH("RH*-SHNGABR",[1]OUT_FinalEnergyCons!$A$4:$A$10000)))*1,[1]OUT_FinalEnergyCons!K$4:K$10000)</f>
        <v>0.74897210809948722</v>
      </c>
      <c r="N1831" s="1" cm="1">
        <f t="array" ref="N1831">SUMPRODUCT(([1]OUT_FinalEnergyCons!$B$4:$B$10000="var_cap")*1, (ISNUMBER(SEARCH("RH*-SHNGABR",[1]OUT_FinalEnergyCons!$A$4:$A$10000)))*1,[1]OUT_FinalEnergyCons!L$4:L$10000)</f>
        <v>0.47207631755039781</v>
      </c>
      <c r="O1831" s="1" cm="1">
        <f t="array" ref="O1831">SUMPRODUCT(([1]OUT_FinalEnergyCons!$B$4:$B$10000="var_cap")*1, (ISNUMBER(SEARCH("RH*-SHNGABR",[1]OUT_FinalEnergyCons!$A$4:$A$10000)))*1,[1]OUT_FinalEnergyCons!M$4:M$10000)</f>
        <v>0.36673299271706172</v>
      </c>
      <c r="P1831" s="1" cm="1">
        <f t="array" ref="P1831">SUMPRODUCT(([1]OUT_FinalEnergyCons!$B$4:$B$10000="var_cap")*1, (ISNUMBER(SEARCH("RH*-SHNGABR",[1]OUT_FinalEnergyCons!$A$4:$A$10000)))*1,[1]OUT_FinalEnergyCons!N$4:N$10000)</f>
        <v>0.3220278207142081</v>
      </c>
      <c r="Q1831" s="1" cm="1">
        <f t="array" ref="Q1831">SUMPRODUCT(([1]OUT_FinalEnergyCons!$B$4:$B$10000="var_cap")*1, (ISNUMBER(SEARCH("RH*-SHNGABR",[1]OUT_FinalEnergyCons!$A$4:$A$10000)))*1,[1]OUT_FinalEnergyCons!O$4:O$10000)</f>
        <v>0.23308770950343996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5.0976907194525703E-8</v>
      </c>
      <c r="G1832" s="1" cm="1">
        <f t="array" ref="G1832">SUMPRODUCT(([1]OUT_FinalEnergyCons!$B$4:$B$10000="var_cap")*1,ISNUMBER(SEARCH("RH*-SHngahp",[1]OUT_FinalEnergyCons!$A$4:$A$10000))*1,[1]OUT_FinalEnergyCons!E$4:E$10000)</f>
        <v>4.9449032735693656E-7</v>
      </c>
      <c r="H1832" s="1" cm="1">
        <f t="array" ref="H1832">SUMPRODUCT(([1]OUT_FinalEnergyCons!$B$4:$B$10000="var_cap")*1,ISNUMBER(SEARCH("RH*-SHngahp",[1]OUT_FinalEnergyCons!$A$4:$A$10000))*1,[1]OUT_FinalEnergyCons!F$4:F$10000)</f>
        <v>3.803005178221076E-4</v>
      </c>
      <c r="I1832" s="1" cm="1">
        <f t="array" ref="I1832">SUMPRODUCT(([1]OUT_FinalEnergyCons!$B$4:$B$10000="var_cap")*1,ISNUMBER(SEARCH("RH*-SHngahp",[1]OUT_FinalEnergyCons!$A$4:$A$10000))*1,[1]OUT_FinalEnergyCons!G$4:G$10000)</f>
        <v>4.1968649759150772E-4</v>
      </c>
      <c r="J1832" s="1" cm="1">
        <f t="array" ref="J1832">SUMPRODUCT(([1]OUT_FinalEnergyCons!$B$4:$B$10000="var_cap")*1,ISNUMBER(SEARCH("RH*-SHngahp",[1]OUT_FinalEnergyCons!$A$4:$A$10000))*1,[1]OUT_FinalEnergyCons!H$4:H$10000)</f>
        <v>0.67280527129182954</v>
      </c>
      <c r="K1832" s="1" cm="1">
        <f t="array" ref="K1832">SUMPRODUCT(([1]OUT_FinalEnergyCons!$B$4:$B$10000="var_cap")*1,ISNUMBER(SEARCH("RH*-SHngahp",[1]OUT_FinalEnergyCons!$A$4:$A$10000))*1,[1]OUT_FinalEnergyCons!I$4:I$10000)</f>
        <v>1.2635643493199755</v>
      </c>
      <c r="L1832" s="1" cm="1">
        <f t="array" ref="L1832">SUMPRODUCT(([1]OUT_FinalEnergyCons!$B$4:$B$10000="var_cap")*1,ISNUMBER(SEARCH("RH*-SHngahp",[1]OUT_FinalEnergyCons!$A$4:$A$10000))*1,[1]OUT_FinalEnergyCons!J$4:J$10000)</f>
        <v>1.2634537260226035</v>
      </c>
      <c r="M1832" s="1" cm="1">
        <f t="array" ref="M1832">SUMPRODUCT(([1]OUT_FinalEnergyCons!$B$4:$B$10000="var_cap")*1,ISNUMBER(SEARCH("RH*-SHngahp",[1]OUT_FinalEnergyCons!$A$4:$A$10000))*1,[1]OUT_FinalEnergyCons!K$4:K$10000)</f>
        <v>0.81500393715144615</v>
      </c>
      <c r="N1832" s="1" cm="1">
        <f t="array" ref="N1832">SUMPRODUCT(([1]OUT_FinalEnergyCons!$B$4:$B$10000="var_cap")*1,ISNUMBER(SEARCH("RH*-SHngahp",[1]OUT_FinalEnergyCons!$A$4:$A$10000))*1,[1]OUT_FinalEnergyCons!L$4:L$10000)</f>
        <v>0.35508507051001326</v>
      </c>
      <c r="O1832" s="1" cm="1">
        <f t="array" ref="O1832">SUMPRODUCT(([1]OUT_FinalEnergyCons!$B$4:$B$10000="var_cap")*1,ISNUMBER(SEARCH("RH*-SHngahp",[1]OUT_FinalEnergyCons!$A$4:$A$10000))*1,[1]OUT_FinalEnergyCons!M$4:M$10000)</f>
        <v>0.30544220157838287</v>
      </c>
      <c r="P1832" s="1" cm="1">
        <f t="array" ref="P1832">SUMPRODUCT(([1]OUT_FinalEnergyCons!$B$4:$B$10000="var_cap")*1,ISNUMBER(SEARCH("RH*-SHngahp",[1]OUT_FinalEnergyCons!$A$4:$A$10000))*1,[1]OUT_FinalEnergyCons!N$4:N$10000)</f>
        <v>0.30618018432499211</v>
      </c>
      <c r="Q1832" s="1" cm="1">
        <f t="array" ref="Q1832">SUMPRODUCT(([1]OUT_FinalEnergyCons!$B$4:$B$10000="var_cap")*1,ISNUMBER(SEARCH("RH*-SHngahp",[1]OUT_FinalEnergyCons!$A$4:$A$10000))*1,[1]OUT_FinalEnergyCons!O$4:O$10000)</f>
        <v>0.30478934975259925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6.2415986673996443E-3</v>
      </c>
      <c r="H1833" s="1">
        <f t="shared" si="2026"/>
        <v>7.050081151366034E-5</v>
      </c>
      <c r="I1833" s="1">
        <f t="shared" si="2026"/>
        <v>4.5658452341700191E-5</v>
      </c>
      <c r="J1833" s="1">
        <f t="shared" si="2026"/>
        <v>1.1825019410689882E-5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6.2415986673996443E-3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7.050081151366034E-5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4.5658452341700191E-5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1.1825019410689882E-5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0.68965277646036161</v>
      </c>
      <c r="G1835" s="1">
        <f t="shared" ref="G1835:O1835" si="2028">G1836</f>
        <v>0.69792601200436266</v>
      </c>
      <c r="H1835" s="1">
        <f t="shared" si="2028"/>
        <v>0.70424796087530117</v>
      </c>
      <c r="I1835" s="1">
        <f t="shared" si="2028"/>
        <v>0.73762800894337699</v>
      </c>
      <c r="J1835" s="1">
        <f t="shared" si="2028"/>
        <v>0.45992850752478642</v>
      </c>
      <c r="K1835" s="1">
        <f t="shared" si="2028"/>
        <v>0.36570932660485361</v>
      </c>
      <c r="L1835" s="1">
        <f t="shared" si="2028"/>
        <v>0.3359777165723713</v>
      </c>
      <c r="M1835" s="1">
        <f t="shared" si="2028"/>
        <v>0.35910770014822485</v>
      </c>
      <c r="N1835" s="1">
        <f t="shared" si="2028"/>
        <v>0.29298673812622833</v>
      </c>
      <c r="O1835" s="1">
        <f t="shared" si="2028"/>
        <v>0.27349292772052147</v>
      </c>
      <c r="P1835" s="1">
        <f>P1836</f>
        <v>0.23393605206573481</v>
      </c>
      <c r="Q1835" s="1">
        <f>Q1836</f>
        <v>0.19004997780683469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0.68965277646036161</v>
      </c>
      <c r="G1836" s="1" cm="1">
        <f t="array" ref="G1836">SUMPRODUCT(([1]OUT_FinalEnergyCons!$B$4:$B$10000="var_cap")*1, (ISNUMBER(SEARCH("RH*-SHWODBR",[1]OUT_FinalEnergyCons!$A$4:$A$10000)))*1,[1]OUT_FinalEnergyCons!E$4:E$10000)</f>
        <v>0.69792601200436266</v>
      </c>
      <c r="H1836" s="1" cm="1">
        <f t="array" ref="H1836">SUMPRODUCT(([1]OUT_FinalEnergyCons!$B$4:$B$10000="var_cap")*1, (ISNUMBER(SEARCH("RH*-SHWODBR",[1]OUT_FinalEnergyCons!$A$4:$A$10000)))*1,[1]OUT_FinalEnergyCons!F$4:F$10000)</f>
        <v>0.70424796087530117</v>
      </c>
      <c r="I1836" s="1" cm="1">
        <f t="array" ref="I1836">SUMPRODUCT(([1]OUT_FinalEnergyCons!$B$4:$B$10000="var_cap")*1, (ISNUMBER(SEARCH("RH*-SHWODBR",[1]OUT_FinalEnergyCons!$A$4:$A$10000)))*1,[1]OUT_FinalEnergyCons!G$4:G$10000)</f>
        <v>0.73762800894337699</v>
      </c>
      <c r="J1836" s="1" cm="1">
        <f t="array" ref="J1836">SUMPRODUCT(([1]OUT_FinalEnergyCons!$B$4:$B$10000="var_cap")*1, (ISNUMBER(SEARCH("RH*-SHWODBR",[1]OUT_FinalEnergyCons!$A$4:$A$10000)))*1,[1]OUT_FinalEnergyCons!H$4:H$10000)</f>
        <v>0.45992850752478642</v>
      </c>
      <c r="K1836" s="1" cm="1">
        <f t="array" ref="K1836">SUMPRODUCT(([1]OUT_FinalEnergyCons!$B$4:$B$10000="var_cap")*1, (ISNUMBER(SEARCH("RH*-SHWODBR",[1]OUT_FinalEnergyCons!$A$4:$A$10000)))*1,[1]OUT_FinalEnergyCons!I$4:I$10000)</f>
        <v>0.36570932660485361</v>
      </c>
      <c r="L1836" s="1" cm="1">
        <f t="array" ref="L1836">SUMPRODUCT(([1]OUT_FinalEnergyCons!$B$4:$B$10000="var_cap")*1, (ISNUMBER(SEARCH("RH*-SHWODBR",[1]OUT_FinalEnergyCons!$A$4:$A$10000)))*1,[1]OUT_FinalEnergyCons!J$4:J$10000)</f>
        <v>0.3359777165723713</v>
      </c>
      <c r="M1836" s="1" cm="1">
        <f t="array" ref="M1836">SUMPRODUCT(([1]OUT_FinalEnergyCons!$B$4:$B$10000="var_cap")*1, (ISNUMBER(SEARCH("RH*-SHWODBR",[1]OUT_FinalEnergyCons!$A$4:$A$10000)))*1,[1]OUT_FinalEnergyCons!K$4:K$10000)</f>
        <v>0.35910770014822485</v>
      </c>
      <c r="N1836" s="1" cm="1">
        <f t="array" ref="N1836">SUMPRODUCT(([1]OUT_FinalEnergyCons!$B$4:$B$10000="var_cap")*1, (ISNUMBER(SEARCH("RH*-SHWODBR",[1]OUT_FinalEnergyCons!$A$4:$A$10000)))*1,[1]OUT_FinalEnergyCons!L$4:L$10000)</f>
        <v>0.29298673812622833</v>
      </c>
      <c r="O1836" s="1" cm="1">
        <f t="array" ref="O1836">SUMPRODUCT(([1]OUT_FinalEnergyCons!$B$4:$B$10000="var_cap")*1, (ISNUMBER(SEARCH("RH*-SHWODBR",[1]OUT_FinalEnergyCons!$A$4:$A$10000)))*1,[1]OUT_FinalEnergyCons!M$4:M$10000)</f>
        <v>0.27349292772052147</v>
      </c>
      <c r="P1836" s="1" cm="1">
        <f t="array" ref="P1836">SUMPRODUCT(([1]OUT_FinalEnergyCons!$B$4:$B$10000="var_cap")*1, (ISNUMBER(SEARCH("RH*-SHWODBR",[1]OUT_FinalEnergyCons!$A$4:$A$10000)))*1,[1]OUT_FinalEnergyCons!N$4:N$10000)</f>
        <v>0.23393605206573481</v>
      </c>
      <c r="Q1836" s="1" cm="1">
        <f t="array" ref="Q1836">SUMPRODUCT(([1]OUT_FinalEnergyCons!$B$4:$B$10000="var_cap")*1, (ISNUMBER(SEARCH("RH*-SHWODBR",[1]OUT_FinalEnergyCons!$A$4:$A$10000)))*1,[1]OUT_FinalEnergyCons!O$4:O$10000)</f>
        <v>0.19004997780683469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0.2044662831506586</v>
      </c>
      <c r="G1837" s="1">
        <f t="shared" ref="G1837:O1837" si="2031">G1838</f>
        <v>0.24065499188272876</v>
      </c>
      <c r="H1837" s="1">
        <f t="shared" si="2031"/>
        <v>0.24079473329384696</v>
      </c>
      <c r="I1837" s="1">
        <f t="shared" si="2031"/>
        <v>0.2515195742589873</v>
      </c>
      <c r="J1837" s="1">
        <f t="shared" si="2031"/>
        <v>0.2619279772417023</v>
      </c>
      <c r="K1837" s="1">
        <f t="shared" si="2031"/>
        <v>0.2669367233673236</v>
      </c>
      <c r="L1837" s="1">
        <f t="shared" si="2031"/>
        <v>0.27372881184514619</v>
      </c>
      <c r="M1837" s="1">
        <f t="shared" si="2031"/>
        <v>0.2789960768910062</v>
      </c>
      <c r="N1837" s="1">
        <f t="shared" si="2031"/>
        <v>0.28269629048048489</v>
      </c>
      <c r="O1837" s="1">
        <f t="shared" si="2031"/>
        <v>0.28769996022644467</v>
      </c>
      <c r="P1837" s="1">
        <f>P1838</f>
        <v>0.28736687737721678</v>
      </c>
      <c r="Q1837" s="1">
        <f>Q1838</f>
        <v>0.2942050741665917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0.2044662831506586</v>
      </c>
      <c r="G1838" s="1" cm="1">
        <f t="array" ref="G1838">SUMPRODUCT(([1]OUT_FinalEnergyCons!$B$4:$B$10000="var_cap")*1, (ISNUMBER(SEARCH("RH*-SHPLTBR",[1]OUT_FinalEnergyCons!$A$4:$A$10000)))*1,[1]OUT_FinalEnergyCons!E$4:E$10000)</f>
        <v>0.24065499188272876</v>
      </c>
      <c r="H1838" s="1" cm="1">
        <f t="array" ref="H1838">SUMPRODUCT(([1]OUT_FinalEnergyCons!$B$4:$B$10000="var_cap")*1, (ISNUMBER(SEARCH("RH*-SHPLTBR",[1]OUT_FinalEnergyCons!$A$4:$A$10000)))*1,[1]OUT_FinalEnergyCons!F$4:F$10000)</f>
        <v>0.24079473329384696</v>
      </c>
      <c r="I1838" s="1" cm="1">
        <f t="array" ref="I1838">SUMPRODUCT(([1]OUT_FinalEnergyCons!$B$4:$B$10000="var_cap")*1, (ISNUMBER(SEARCH("RH*-SHPLTBR",[1]OUT_FinalEnergyCons!$A$4:$A$10000)))*1,[1]OUT_FinalEnergyCons!G$4:G$10000)</f>
        <v>0.2515195742589873</v>
      </c>
      <c r="J1838" s="1" cm="1">
        <f t="array" ref="J1838">SUMPRODUCT(([1]OUT_FinalEnergyCons!$B$4:$B$10000="var_cap")*1, (ISNUMBER(SEARCH("RH*-SHPLTBR",[1]OUT_FinalEnergyCons!$A$4:$A$10000)))*1,[1]OUT_FinalEnergyCons!H$4:H$10000)</f>
        <v>0.2619279772417023</v>
      </c>
      <c r="K1838" s="1" cm="1">
        <f t="array" ref="K1838">SUMPRODUCT(([1]OUT_FinalEnergyCons!$B$4:$B$10000="var_cap")*1, (ISNUMBER(SEARCH("RH*-SHPLTBR",[1]OUT_FinalEnergyCons!$A$4:$A$10000)))*1,[1]OUT_FinalEnergyCons!I$4:I$10000)</f>
        <v>0.2669367233673236</v>
      </c>
      <c r="L1838" s="1" cm="1">
        <f t="array" ref="L1838">SUMPRODUCT(([1]OUT_FinalEnergyCons!$B$4:$B$10000="var_cap")*1, (ISNUMBER(SEARCH("RH*-SHPLTBR",[1]OUT_FinalEnergyCons!$A$4:$A$10000)))*1,[1]OUT_FinalEnergyCons!J$4:J$10000)</f>
        <v>0.27372881184514619</v>
      </c>
      <c r="M1838" s="1" cm="1">
        <f t="array" ref="M1838">SUMPRODUCT(([1]OUT_FinalEnergyCons!$B$4:$B$10000="var_cap")*1, (ISNUMBER(SEARCH("RH*-SHPLTBR",[1]OUT_FinalEnergyCons!$A$4:$A$10000)))*1,[1]OUT_FinalEnergyCons!K$4:K$10000)</f>
        <v>0.2789960768910062</v>
      </c>
      <c r="N1838" s="1" cm="1">
        <f t="array" ref="N1838">SUMPRODUCT(([1]OUT_FinalEnergyCons!$B$4:$B$10000="var_cap")*1, (ISNUMBER(SEARCH("RH*-SHPLTBR",[1]OUT_FinalEnergyCons!$A$4:$A$10000)))*1,[1]OUT_FinalEnergyCons!L$4:L$10000)</f>
        <v>0.28269629048048489</v>
      </c>
      <c r="O1838" s="1" cm="1">
        <f t="array" ref="O1838">SUMPRODUCT(([1]OUT_FinalEnergyCons!$B$4:$B$10000="var_cap")*1, (ISNUMBER(SEARCH("RH*-SHPLTBR",[1]OUT_FinalEnergyCons!$A$4:$A$10000)))*1,[1]OUT_FinalEnergyCons!M$4:M$10000)</f>
        <v>0.28769996022644467</v>
      </c>
      <c r="P1838" s="1" cm="1">
        <f t="array" ref="P1838">SUMPRODUCT(([1]OUT_FinalEnergyCons!$B$4:$B$10000="var_cap")*1, (ISNUMBER(SEARCH("RH*-SHPLTBR",[1]OUT_FinalEnergyCons!$A$4:$A$10000)))*1,[1]OUT_FinalEnergyCons!N$4:N$10000)</f>
        <v>0.28736687737721678</v>
      </c>
      <c r="Q1838" s="1" cm="1">
        <f t="array" ref="Q1838">SUMPRODUCT(([1]OUT_FinalEnergyCons!$B$4:$B$10000="var_cap")*1, (ISNUMBER(SEARCH("RH*-SHPLTBR",[1]OUT_FinalEnergyCons!$A$4:$A$10000)))*1,[1]OUT_FinalEnergyCons!O$4:O$10000)</f>
        <v>0.2942050741665917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0.11406169259655363</v>
      </c>
      <c r="G1839" s="1">
        <f t="shared" ref="G1839:O1839" si="2034">G1840</f>
        <v>0.13718836013342089</v>
      </c>
      <c r="H1839" s="1">
        <f t="shared" si="2034"/>
        <v>0.13722196254708308</v>
      </c>
      <c r="I1839" s="1">
        <f t="shared" si="2034"/>
        <v>0.1375546579609479</v>
      </c>
      <c r="J1839" s="1">
        <f t="shared" si="2034"/>
        <v>0.13399462894384279</v>
      </c>
      <c r="K1839" s="1">
        <f t="shared" si="2034"/>
        <v>0.13044181491267975</v>
      </c>
      <c r="L1839" s="1">
        <f t="shared" si="2034"/>
        <v>0.13017690838432833</v>
      </c>
      <c r="M1839" s="1">
        <f t="shared" si="2034"/>
        <v>0.46588393824978236</v>
      </c>
      <c r="N1839" s="1">
        <f t="shared" si="2034"/>
        <v>0.47030056690789473</v>
      </c>
      <c r="O1839" s="1">
        <f t="shared" si="2034"/>
        <v>0.46834069047801341</v>
      </c>
      <c r="P1839" s="1">
        <f>P1840</f>
        <v>0.47951079745998748</v>
      </c>
      <c r="Q1839" s="1">
        <f>Q1840</f>
        <v>0.47610872223891265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0.11406169259655363</v>
      </c>
      <c r="G1840" s="1" cm="1">
        <f t="array" ref="G1840">SUMPRODUCT(([1]OUT_FinalEnergyCons!$B$4:$B$10000="var_cap")*1, (ISNUMBER(SEARCH("RH*-SHSOLBR",[1]OUT_FinalEnergyCons!$A$4:$A$10000)))*1,[1]OUT_FinalEnergyCons!E$4:E$10000)</f>
        <v>0.13718836013342089</v>
      </c>
      <c r="H1840" s="1" cm="1">
        <f t="array" ref="H1840">SUMPRODUCT(([1]OUT_FinalEnergyCons!$B$4:$B$10000="var_cap")*1, (ISNUMBER(SEARCH("RH*-SHSOLBR",[1]OUT_FinalEnergyCons!$A$4:$A$10000)))*1,[1]OUT_FinalEnergyCons!F$4:F$10000)</f>
        <v>0.13722196254708308</v>
      </c>
      <c r="I1840" s="1" cm="1">
        <f t="array" ref="I1840">SUMPRODUCT(([1]OUT_FinalEnergyCons!$B$4:$B$10000="var_cap")*1, (ISNUMBER(SEARCH("RH*-SHSOLBR",[1]OUT_FinalEnergyCons!$A$4:$A$10000)))*1,[1]OUT_FinalEnergyCons!G$4:G$10000)</f>
        <v>0.1375546579609479</v>
      </c>
      <c r="J1840" s="1" cm="1">
        <f t="array" ref="J1840">SUMPRODUCT(([1]OUT_FinalEnergyCons!$B$4:$B$10000="var_cap")*1, (ISNUMBER(SEARCH("RH*-SHSOLBR",[1]OUT_FinalEnergyCons!$A$4:$A$10000)))*1,[1]OUT_FinalEnergyCons!H$4:H$10000)</f>
        <v>0.13399462894384279</v>
      </c>
      <c r="K1840" s="1" cm="1">
        <f t="array" ref="K1840">SUMPRODUCT(([1]OUT_FinalEnergyCons!$B$4:$B$10000="var_cap")*1, (ISNUMBER(SEARCH("RH*-SHSOLBR",[1]OUT_FinalEnergyCons!$A$4:$A$10000)))*1,[1]OUT_FinalEnergyCons!I$4:I$10000)</f>
        <v>0.13044181491267975</v>
      </c>
      <c r="L1840" s="1" cm="1">
        <f t="array" ref="L1840">SUMPRODUCT(([1]OUT_FinalEnergyCons!$B$4:$B$10000="var_cap")*1, (ISNUMBER(SEARCH("RH*-SHSOLBR",[1]OUT_FinalEnergyCons!$A$4:$A$10000)))*1,[1]OUT_FinalEnergyCons!J$4:J$10000)</f>
        <v>0.13017690838432833</v>
      </c>
      <c r="M1840" s="1" cm="1">
        <f t="array" ref="M1840">SUMPRODUCT(([1]OUT_FinalEnergyCons!$B$4:$B$10000="var_cap")*1, (ISNUMBER(SEARCH("RH*-SHSOLBR",[1]OUT_FinalEnergyCons!$A$4:$A$10000)))*1,[1]OUT_FinalEnergyCons!K$4:K$10000)</f>
        <v>0.46588393824978236</v>
      </c>
      <c r="N1840" s="1" cm="1">
        <f t="array" ref="N1840">SUMPRODUCT(([1]OUT_FinalEnergyCons!$B$4:$B$10000="var_cap")*1, (ISNUMBER(SEARCH("RH*-SHSOLBR",[1]OUT_FinalEnergyCons!$A$4:$A$10000)))*1,[1]OUT_FinalEnergyCons!L$4:L$10000)</f>
        <v>0.47030056690789473</v>
      </c>
      <c r="O1840" s="1" cm="1">
        <f t="array" ref="O1840">SUMPRODUCT(([1]OUT_FinalEnergyCons!$B$4:$B$10000="var_cap")*1, (ISNUMBER(SEARCH("RH*-SHSOLBR",[1]OUT_FinalEnergyCons!$A$4:$A$10000)))*1,[1]OUT_FinalEnergyCons!M$4:M$10000)</f>
        <v>0.46834069047801341</v>
      </c>
      <c r="P1840" s="1" cm="1">
        <f t="array" ref="P1840">SUMPRODUCT(([1]OUT_FinalEnergyCons!$B$4:$B$10000="var_cap")*1, (ISNUMBER(SEARCH("RH*-SHSOLBR",[1]OUT_FinalEnergyCons!$A$4:$A$10000)))*1,[1]OUT_FinalEnergyCons!N$4:N$10000)</f>
        <v>0.47951079745998748</v>
      </c>
      <c r="Q1840" s="1" cm="1">
        <f t="array" ref="Q1840">SUMPRODUCT(([1]OUT_FinalEnergyCons!$B$4:$B$10000="var_cap")*1, (ISNUMBER(SEARCH("RH*-SHSOLBR",[1]OUT_FinalEnergyCons!$A$4:$A$10000)))*1,[1]OUT_FinalEnergyCons!O$4:O$10000)</f>
        <v>0.47610872223891265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1.8609826038349857</v>
      </c>
      <c r="G1843" s="1">
        <f t="shared" ref="G1843" si="2040">SUM(G1844,G1847,G1849,G1852,G1854,G1856,G1858,G1860)</f>
        <v>2.018598896384225</v>
      </c>
      <c r="H1843" s="1">
        <f t="shared" ref="H1843" si="2041">SUM(H1844,H1847,H1849,H1852,H1854,H1856,H1858,H1860)</f>
        <v>1.9161866812043447</v>
      </c>
      <c r="I1843" s="1">
        <f t="shared" ref="I1843" si="2042">SUM(I1844,I1847,I1849,I1852,I1854,I1856,I1858,I1860)</f>
        <v>2.1422461527353063</v>
      </c>
      <c r="J1843" s="1">
        <f t="shared" ref="J1843" si="2043">SUM(J1844,J1847,J1849,J1852,J1854,J1856,J1858,J1860)</f>
        <v>1.9363249595494221</v>
      </c>
      <c r="K1843" s="1">
        <f t="shared" ref="K1843" si="2044">SUM(K1844,K1847,K1849,K1852,K1854,K1856,K1858,K1860)</f>
        <v>1.795636559873844</v>
      </c>
      <c r="L1843" s="1">
        <f t="shared" ref="L1843:O1843" si="2045">SUM(L1844,L1847,L1849,L1852,L1854,L1856,L1858,L1860)</f>
        <v>1.7826293256012007</v>
      </c>
      <c r="M1843" s="1">
        <f t="shared" si="2045"/>
        <v>2.0391246026568739</v>
      </c>
      <c r="N1843" s="1">
        <f t="shared" si="2045"/>
        <v>1.979489717168545</v>
      </c>
      <c r="O1843" s="1">
        <f t="shared" si="2045"/>
        <v>1.9315091346343403</v>
      </c>
      <c r="P1843" s="1">
        <f>SUM(P1844,P1847,P1849,P1852,P1854,P1856,P1858,P1860)</f>
        <v>1.8989898811388037</v>
      </c>
      <c r="Q1843" s="1">
        <f>SUM(Q1844,Q1847,Q1849,Q1852,Q1854,Q1856,Q1858,Q1860)</f>
        <v>1.8525380376085621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0.65092449531284124</v>
      </c>
      <c r="G1844" s="1">
        <f t="shared" ref="G1844" si="2047">SUM(G1845:G1846)</f>
        <v>0.71892883245150874</v>
      </c>
      <c r="H1844" s="1">
        <f t="shared" ref="H1844" si="2048">SUM(H1845:H1846)</f>
        <v>0.8124259501232971</v>
      </c>
      <c r="I1844" s="1">
        <f t="shared" ref="I1844" si="2049">SUM(I1845:I1846)</f>
        <v>0.97694671367717989</v>
      </c>
      <c r="J1844" s="1">
        <f t="shared" ref="J1844" si="2050">SUM(J1845:J1846)</f>
        <v>0.96983505627754496</v>
      </c>
      <c r="K1844" s="1">
        <f t="shared" ref="K1844" si="2051">SUM(K1845:K1846)</f>
        <v>0.79045139109936546</v>
      </c>
      <c r="L1844" s="1">
        <f t="shared" ref="L1844:O1844" si="2052">SUM(L1845:L1846)</f>
        <v>0.92272813962400901</v>
      </c>
      <c r="M1844" s="1">
        <f t="shared" si="2052"/>
        <v>1.2287277230398421</v>
      </c>
      <c r="N1844" s="1">
        <f t="shared" si="2052"/>
        <v>1.3907178288359292</v>
      </c>
      <c r="O1844" s="1">
        <f t="shared" si="2052"/>
        <v>1.3760992499826574</v>
      </c>
      <c r="P1844" s="1">
        <f>SUM(P1845:P1846)</f>
        <v>1.3367350760639887</v>
      </c>
      <c r="Q1844" s="1">
        <f>SUM(Q1845:Q1846)</f>
        <v>1.393696939563063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0.43757012502778286</v>
      </c>
      <c r="G1845" s="1" cm="1">
        <f t="array" ref="G1845">SUMPRODUCT(([1]OUT_FinalEnergyCons!$B$4:$B$10000="var_cap")*1,(ISNUMBER(SEARCH("RH*-WHELCBR",[1]OUT_FinalEnergyCons!$A$4:$A$10000)))*1,[1]OUT_FinalEnergyCons!E$4:E$10000)</f>
        <v>0.47280473705407039</v>
      </c>
      <c r="H1845" s="1" cm="1">
        <f t="array" ref="H1845">SUMPRODUCT(([1]OUT_FinalEnergyCons!$B$4:$B$10000="var_cap")*1,(ISNUMBER(SEARCH("RH*-WHELCBR",[1]OUT_FinalEnergyCons!$A$4:$A$10000)))*1,[1]OUT_FinalEnergyCons!F$4:F$10000)</f>
        <v>0.47280446912923346</v>
      </c>
      <c r="I1845" s="1" cm="1">
        <f t="array" ref="I1845">SUMPRODUCT(([1]OUT_FinalEnergyCons!$B$4:$B$10000="var_cap")*1,(ISNUMBER(SEARCH("RH*-WHELCBR",[1]OUT_FinalEnergyCons!$A$4:$A$10000)))*1,[1]OUT_FinalEnergyCons!G$4:G$10000)</f>
        <v>0.47280336976062448</v>
      </c>
      <c r="J1845" s="1" cm="1">
        <f t="array" ref="J1845">SUMPRODUCT(([1]OUT_FinalEnergyCons!$B$4:$B$10000="var_cap")*1,(ISNUMBER(SEARCH("RH*-WHELCBR",[1]OUT_FinalEnergyCons!$A$4:$A$10000)))*1,[1]OUT_FinalEnergyCons!H$4:H$10000)</f>
        <v>0.18674216438425964</v>
      </c>
      <c r="K1845" s="1" cm="1">
        <f t="array" ref="K1845">SUMPRODUCT(([1]OUT_FinalEnergyCons!$B$4:$B$10000="var_cap")*1,(ISNUMBER(SEARCH("RH*-WHELCBR",[1]OUT_FinalEnergyCons!$A$4:$A$10000)))*1,[1]OUT_FinalEnergyCons!I$4:I$10000)</f>
        <v>0.14721707634164594</v>
      </c>
      <c r="L1845" s="1" cm="1">
        <f t="array" ref="L1845">SUMPRODUCT(([1]OUT_FinalEnergyCons!$B$4:$B$10000="var_cap")*1,(ISNUMBER(SEARCH("RH*-WHELCBR",[1]OUT_FinalEnergyCons!$A$4:$A$10000)))*1,[1]OUT_FinalEnergyCons!J$4:J$10000)</f>
        <v>0.11119034890702799</v>
      </c>
      <c r="M1845" s="1" cm="1">
        <f t="array" ref="M1845">SUMPRODUCT(([1]OUT_FinalEnergyCons!$B$4:$B$10000="var_cap")*1,(ISNUMBER(SEARCH("RH*-WHELCBR",[1]OUT_FinalEnergyCons!$A$4:$A$10000)))*1,[1]OUT_FinalEnergyCons!K$4:K$10000)</f>
        <v>0.20049616989546767</v>
      </c>
      <c r="N1845" s="1" cm="1">
        <f t="array" ref="N1845">SUMPRODUCT(([1]OUT_FinalEnergyCons!$B$4:$B$10000="var_cap")*1,(ISNUMBER(SEARCH("RH*-WHELCBR",[1]OUT_FinalEnergyCons!$A$4:$A$10000)))*1,[1]OUT_FinalEnergyCons!L$4:L$10000)</f>
        <v>0.20684491067881161</v>
      </c>
      <c r="O1845" s="1" cm="1">
        <f t="array" ref="O1845">SUMPRODUCT(([1]OUT_FinalEnergyCons!$B$4:$B$10000="var_cap")*1,(ISNUMBER(SEARCH("RH*-WHELCBR",[1]OUT_FinalEnergyCons!$A$4:$A$10000)))*1,[1]OUT_FinalEnergyCons!M$4:M$10000)</f>
        <v>0.19273286771840553</v>
      </c>
      <c r="P1845" s="1" cm="1">
        <f t="array" ref="P1845">SUMPRODUCT(([1]OUT_FinalEnergyCons!$B$4:$B$10000="var_cap")*1,(ISNUMBER(SEARCH("RH*-WHELCBR",[1]OUT_FinalEnergyCons!$A$4:$A$10000)))*1,[1]OUT_FinalEnergyCons!N$4:N$10000)</f>
        <v>0.18357637761576415</v>
      </c>
      <c r="Q1845" s="1" cm="1">
        <f t="array" ref="Q1845">SUMPRODUCT(([1]OUT_FinalEnergyCons!$B$4:$B$10000="var_cap")*1,(ISNUMBER(SEARCH("RH*-WHELCBR",[1]OUT_FinalEnergyCons!$A$4:$A$10000)))*1,[1]OUT_FinalEnergyCons!O$4:O$10000)</f>
        <v>0.10684274759395214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0.21335437028505844</v>
      </c>
      <c r="G1846" s="1" cm="1">
        <f t="array" ref="G1846">SUMPRODUCT(([1]OUT_FinalEnergyCons!$B$4:$B$10000="var_cap")*1,ISNUMBER(SEARCH("RH*-WHELCHP",[1]OUT_FinalEnergyCons!$A$4:$A$10000))*1,[1]OUT_FinalEnergyCons!E$4:E$10000)</f>
        <v>0.24612409539743832</v>
      </c>
      <c r="H1846" s="1" cm="1">
        <f t="array" ref="H1846">SUMPRODUCT(([1]OUT_FinalEnergyCons!$B$4:$B$10000="var_cap")*1,ISNUMBER(SEARCH("RH*-WHELCHP",[1]OUT_FinalEnergyCons!$A$4:$A$10000))*1,[1]OUT_FinalEnergyCons!F$4:F$10000)</f>
        <v>0.33962148099406358</v>
      </c>
      <c r="I1846" s="1" cm="1">
        <f t="array" ref="I1846">SUMPRODUCT(([1]OUT_FinalEnergyCons!$B$4:$B$10000="var_cap")*1,ISNUMBER(SEARCH("RH*-WHELCHP",[1]OUT_FinalEnergyCons!$A$4:$A$10000))*1,[1]OUT_FinalEnergyCons!G$4:G$10000)</f>
        <v>0.50414334391655546</v>
      </c>
      <c r="J1846" s="1" cm="1">
        <f t="array" ref="J1846">SUMPRODUCT(([1]OUT_FinalEnergyCons!$B$4:$B$10000="var_cap")*1,ISNUMBER(SEARCH("RH*-WHELCHP",[1]OUT_FinalEnergyCons!$A$4:$A$10000))*1,[1]OUT_FinalEnergyCons!H$4:H$10000)</f>
        <v>0.78309289189328535</v>
      </c>
      <c r="K1846" s="1" cm="1">
        <f t="array" ref="K1846">SUMPRODUCT(([1]OUT_FinalEnergyCons!$B$4:$B$10000="var_cap")*1,ISNUMBER(SEARCH("RH*-WHELCHP",[1]OUT_FinalEnergyCons!$A$4:$A$10000))*1,[1]OUT_FinalEnergyCons!I$4:I$10000)</f>
        <v>0.64323431475771953</v>
      </c>
      <c r="L1846" s="1" cm="1">
        <f t="array" ref="L1846">SUMPRODUCT(([1]OUT_FinalEnergyCons!$B$4:$B$10000="var_cap")*1,ISNUMBER(SEARCH("RH*-WHELCHP",[1]OUT_FinalEnergyCons!$A$4:$A$10000))*1,[1]OUT_FinalEnergyCons!J$4:J$10000)</f>
        <v>0.81153779071698107</v>
      </c>
      <c r="M1846" s="1" cm="1">
        <f t="array" ref="M1846">SUMPRODUCT(([1]OUT_FinalEnergyCons!$B$4:$B$10000="var_cap")*1,ISNUMBER(SEARCH("RH*-WHELCHP",[1]OUT_FinalEnergyCons!$A$4:$A$10000))*1,[1]OUT_FinalEnergyCons!K$4:K$10000)</f>
        <v>1.0282315531443744</v>
      </c>
      <c r="N1846" s="1" cm="1">
        <f t="array" ref="N1846">SUMPRODUCT(([1]OUT_FinalEnergyCons!$B$4:$B$10000="var_cap")*1,ISNUMBER(SEARCH("RH*-WHELCHP",[1]OUT_FinalEnergyCons!$A$4:$A$10000))*1,[1]OUT_FinalEnergyCons!L$4:L$10000)</f>
        <v>1.1838729181571175</v>
      </c>
      <c r="O1846" s="1" cm="1">
        <f t="array" ref="O1846">SUMPRODUCT(([1]OUT_FinalEnergyCons!$B$4:$B$10000="var_cap")*1,ISNUMBER(SEARCH("RH*-WHELCHP",[1]OUT_FinalEnergyCons!$A$4:$A$10000))*1,[1]OUT_FinalEnergyCons!M$4:M$10000)</f>
        <v>1.1833663822642519</v>
      </c>
      <c r="P1846" s="1" cm="1">
        <f t="array" ref="P1846">SUMPRODUCT(([1]OUT_FinalEnergyCons!$B$4:$B$10000="var_cap")*1,ISNUMBER(SEARCH("RH*-WHELCHP",[1]OUT_FinalEnergyCons!$A$4:$A$10000))*1,[1]OUT_FinalEnergyCons!N$4:N$10000)</f>
        <v>1.1531586984482245</v>
      </c>
      <c r="Q1846" s="1" cm="1">
        <f t="array" ref="Q1846">SUMPRODUCT(([1]OUT_FinalEnergyCons!$B$4:$B$10000="var_cap")*1,ISNUMBER(SEARCH("RH*-WHELCHP",[1]OUT_FinalEnergyCons!$A$4:$A$10000))*1,[1]OUT_FinalEnergyCons!O$4:O$10000)</f>
        <v>1.2868541919691108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0.47738294917026891</v>
      </c>
      <c r="H1847" s="1">
        <f t="shared" ref="H1847" si="2057">H1848</f>
        <v>0.28140092350268386</v>
      </c>
      <c r="I1847" s="1">
        <f t="shared" ref="I1847" si="2058">I1848</f>
        <v>0.11703526850016704</v>
      </c>
      <c r="J1847" s="1">
        <f t="shared" ref="J1847" si="2059">J1848</f>
        <v>3.0359427945510636E-2</v>
      </c>
      <c r="K1847" s="1">
        <f t="shared" ref="K1847:O1847" si="2060">K1848</f>
        <v>3.6088261605412115E-5</v>
      </c>
      <c r="L1847" s="1">
        <f t="shared" si="2060"/>
        <v>3.6088745785834771E-5</v>
      </c>
      <c r="M1847" s="1">
        <f t="shared" si="2060"/>
        <v>2.6041332324747951E-5</v>
      </c>
      <c r="N1847" s="1">
        <f t="shared" si="2060"/>
        <v>1.2907148546033684E-5</v>
      </c>
      <c r="O1847" s="1">
        <f t="shared" si="2060"/>
        <v>2.3731482561733672E-5</v>
      </c>
      <c r="P1847" s="1">
        <f>P1848</f>
        <v>2.1350998919527208E-5</v>
      </c>
      <c r="Q1847" s="1">
        <f>Q1848</f>
        <v>4.6862619226996054E-5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0.47738294917026891</v>
      </c>
      <c r="H1848" s="1" cm="1">
        <f t="array" ref="H1848">SUMPRODUCT(([1]OUT_FinalEnergyCons!$B$4:$B$10000="var_cap")*1, (ISNUMBER(SEARCH("RH*-WHLFOBR",[1]OUT_FinalEnergyCons!$A$4:$A$10000)))*1,[1]OUT_FinalEnergyCons!F$4:F$10000)</f>
        <v>0.28140092350268386</v>
      </c>
      <c r="I1848" s="1" cm="1">
        <f t="array" ref="I1848">SUMPRODUCT(([1]OUT_FinalEnergyCons!$B$4:$B$10000="var_cap")*1, (ISNUMBER(SEARCH("RH*-WHLFOBR",[1]OUT_FinalEnergyCons!$A$4:$A$10000)))*1,[1]OUT_FinalEnergyCons!G$4:G$10000)</f>
        <v>0.11703526850016704</v>
      </c>
      <c r="J1848" s="1" cm="1">
        <f t="array" ref="J1848">SUMPRODUCT(([1]OUT_FinalEnergyCons!$B$4:$B$10000="var_cap")*1, (ISNUMBER(SEARCH("RH*-WHLFOBR",[1]OUT_FinalEnergyCons!$A$4:$A$10000)))*1,[1]OUT_FinalEnergyCons!H$4:H$10000)</f>
        <v>3.0359427945510636E-2</v>
      </c>
      <c r="K1848" s="1" cm="1">
        <f t="array" ref="K1848">SUMPRODUCT(([1]OUT_FinalEnergyCons!$B$4:$B$10000="var_cap")*1, (ISNUMBER(SEARCH("RH*-WHLFOBR",[1]OUT_FinalEnergyCons!$A$4:$A$10000)))*1,[1]OUT_FinalEnergyCons!I$4:I$10000)</f>
        <v>3.6088261605412115E-5</v>
      </c>
      <c r="L1848" s="1" cm="1">
        <f t="array" ref="L1848">SUMPRODUCT(([1]OUT_FinalEnergyCons!$B$4:$B$10000="var_cap")*1, (ISNUMBER(SEARCH("RH*-WHLFOBR",[1]OUT_FinalEnergyCons!$A$4:$A$10000)))*1,[1]OUT_FinalEnergyCons!J$4:J$10000)</f>
        <v>3.6088745785834771E-5</v>
      </c>
      <c r="M1848" s="1" cm="1">
        <f t="array" ref="M1848">SUMPRODUCT(([1]OUT_FinalEnergyCons!$B$4:$B$10000="var_cap")*1, (ISNUMBER(SEARCH("RH*-WHLFOBR",[1]OUT_FinalEnergyCons!$A$4:$A$10000)))*1,[1]OUT_FinalEnergyCons!K$4:K$10000)</f>
        <v>2.6041332324747951E-5</v>
      </c>
      <c r="N1848" s="1" cm="1">
        <f t="array" ref="N1848">SUMPRODUCT(([1]OUT_FinalEnergyCons!$B$4:$B$10000="var_cap")*1, (ISNUMBER(SEARCH("RH*-WHLFOBR",[1]OUT_FinalEnergyCons!$A$4:$A$10000)))*1,[1]OUT_FinalEnergyCons!L$4:L$10000)</f>
        <v>1.2907148546033684E-5</v>
      </c>
      <c r="O1848" s="1" cm="1">
        <f t="array" ref="O1848">SUMPRODUCT(([1]OUT_FinalEnergyCons!$B$4:$B$10000="var_cap")*1, (ISNUMBER(SEARCH("RH*-WHLFOBR",[1]OUT_FinalEnergyCons!$A$4:$A$10000)))*1,[1]OUT_FinalEnergyCons!M$4:M$10000)</f>
        <v>2.3731482561733672E-5</v>
      </c>
      <c r="P1848" s="1" cm="1">
        <f t="array" ref="P1848">SUMPRODUCT(([1]OUT_FinalEnergyCons!$B$4:$B$10000="var_cap")*1, (ISNUMBER(SEARCH("RH*-WHLFOBR",[1]OUT_FinalEnergyCons!$A$4:$A$10000)))*1,[1]OUT_FinalEnergyCons!N$4:N$10000)</f>
        <v>2.1350998919527208E-5</v>
      </c>
      <c r="Q1848" s="1" cm="1">
        <f t="array" ref="Q1848">SUMPRODUCT(([1]OUT_FinalEnergyCons!$B$4:$B$10000="var_cap")*1, (ISNUMBER(SEARCH("RH*-WHLFOBR",[1]OUT_FinalEnergyCons!$A$4:$A$10000)))*1,[1]OUT_FinalEnergyCons!O$4:O$10000)</f>
        <v>4.6862619226996054E-5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0.43610125935153821</v>
      </c>
      <c r="H1849" s="1">
        <f t="shared" ref="H1849" si="2064">SUM(H1850:H1851)</f>
        <v>0.43617845711199682</v>
      </c>
      <c r="I1849" s="1">
        <f t="shared" ref="I1849" si="2065">SUM(I1850:I1851)</f>
        <v>0.66208665167221159</v>
      </c>
      <c r="J1849" s="1">
        <f t="shared" ref="J1849" si="2066">SUM(J1850:J1851)</f>
        <v>0.70651341218079855</v>
      </c>
      <c r="K1849" s="1">
        <f t="shared" ref="K1849" si="2067">SUM(K1850:K1851)</f>
        <v>0.83839959375953055</v>
      </c>
      <c r="L1849" s="1">
        <f t="shared" ref="L1849:O1849" si="2068">SUM(L1850:L1851)</f>
        <v>0.68913812933505159</v>
      </c>
      <c r="M1849" s="1">
        <f t="shared" si="2068"/>
        <v>0.32170305520131975</v>
      </c>
      <c r="N1849" s="1">
        <f t="shared" si="2068"/>
        <v>0.11961688777763549</v>
      </c>
      <c r="O1849" s="1">
        <f t="shared" si="2068"/>
        <v>9.735928823301096E-2</v>
      </c>
      <c r="P1849" s="1">
        <f>SUM(P1850:P1851)</f>
        <v>9.823809446166723E-2</v>
      </c>
      <c r="Q1849" s="1">
        <f>SUM(Q1850:Q1851)</f>
        <v>8.6147797552918792E-2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0.43610095179459479</v>
      </c>
      <c r="H1850" s="1" cm="1">
        <f t="array" ref="H1850">SUMPRODUCT(([1]OUT_FinalEnergyCons!$B$4:$B$10000="var_cap")*1, (ISNUMBER(SEARCH("RH*-WHNGABR",[1]OUT_FinalEnergyCons!$A$4:$A$10000)))*1,[1]OUT_FinalEnergyCons!F$4:F$10000)</f>
        <v>0.43610214598541908</v>
      </c>
      <c r="I1850" s="1" cm="1">
        <f t="array" ref="I1850">SUMPRODUCT(([1]OUT_FinalEnergyCons!$B$4:$B$10000="var_cap")*1, (ISNUMBER(SEARCH("RH*-WHNGABR",[1]OUT_FinalEnergyCons!$A$4:$A$10000)))*1,[1]OUT_FinalEnergyCons!G$4:G$10000)</f>
        <v>0.66200468173809723</v>
      </c>
      <c r="J1850" s="1" cm="1">
        <f t="array" ref="J1850">SUMPRODUCT(([1]OUT_FinalEnergyCons!$B$4:$B$10000="var_cap")*1, (ISNUMBER(SEARCH("RH*-WHNGABR",[1]OUT_FinalEnergyCons!$A$4:$A$10000)))*1,[1]OUT_FinalEnergyCons!H$4:H$10000)</f>
        <v>0.56205618866185691</v>
      </c>
      <c r="K1850" s="1" cm="1">
        <f t="array" ref="K1850">SUMPRODUCT(([1]OUT_FinalEnergyCons!$B$4:$B$10000="var_cap")*1, (ISNUMBER(SEARCH("RH*-WHNGABR",[1]OUT_FinalEnergyCons!$A$4:$A$10000)))*1,[1]OUT_FinalEnergyCons!I$4:I$10000)</f>
        <v>0.53424921638718248</v>
      </c>
      <c r="L1850" s="1" cm="1">
        <f t="array" ref="L1850">SUMPRODUCT(([1]OUT_FinalEnergyCons!$B$4:$B$10000="var_cap")*1, (ISNUMBER(SEARCH("RH*-WHNGABR",[1]OUT_FinalEnergyCons!$A$4:$A$10000)))*1,[1]OUT_FinalEnergyCons!J$4:J$10000)</f>
        <v>0.35132386853858127</v>
      </c>
      <c r="M1850" s="1" cm="1">
        <f t="array" ref="M1850">SUMPRODUCT(([1]OUT_FinalEnergyCons!$B$4:$B$10000="var_cap")*1, (ISNUMBER(SEARCH("RH*-WHNGABR",[1]OUT_FinalEnergyCons!$A$4:$A$10000)))*1,[1]OUT_FinalEnergyCons!K$4:K$10000)</f>
        <v>0.12826467464208063</v>
      </c>
      <c r="N1850" s="1" cm="1">
        <f t="array" ref="N1850">SUMPRODUCT(([1]OUT_FinalEnergyCons!$B$4:$B$10000="var_cap")*1, (ISNUMBER(SEARCH("RH*-WHNGABR",[1]OUT_FinalEnergyCons!$A$4:$A$10000)))*1,[1]OUT_FinalEnergyCons!L$4:L$10000)</f>
        <v>5.4069642040250609E-2</v>
      </c>
      <c r="O1850" s="1" cm="1">
        <f t="array" ref="O1850">SUMPRODUCT(([1]OUT_FinalEnergyCons!$B$4:$B$10000="var_cap")*1, (ISNUMBER(SEARCH("RH*-WHNGABR",[1]OUT_FinalEnergyCons!$A$4:$A$10000)))*1,[1]OUT_FinalEnergyCons!M$4:M$10000)</f>
        <v>3.819142547535298E-2</v>
      </c>
      <c r="P1850" s="1" cm="1">
        <f t="array" ref="P1850">SUMPRODUCT(([1]OUT_FinalEnergyCons!$B$4:$B$10000="var_cap")*1, (ISNUMBER(SEARCH("RH*-WHNGABR",[1]OUT_FinalEnergyCons!$A$4:$A$10000)))*1,[1]OUT_FinalEnergyCons!N$4:N$10000)</f>
        <v>3.9072299920406027E-2</v>
      </c>
      <c r="Q1850" s="1" cm="1">
        <f t="array" ref="Q1850">SUMPRODUCT(([1]OUT_FinalEnergyCons!$B$4:$B$10000="var_cap")*1, (ISNUMBER(SEARCH("RH*-WHNGABR",[1]OUT_FinalEnergyCons!$A$4:$A$10000)))*1,[1]OUT_FinalEnergyCons!O$4:O$10000)</f>
        <v>2.6974034734996006E-2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3.0755694342720754E-7</v>
      </c>
      <c r="H1851" s="1" cm="1">
        <f t="array" ref="H1851">SUMPRODUCT(([1]OUT_FinalEnergyCons!$B$4:$B$10000="var_cap")*1,ISNUMBER(SEARCH("RH*-WHngahp",[1]OUT_FinalEnergyCons!$A$4:$A$10000))*1,[1]OUT_FinalEnergyCons!F$4:F$10000)</f>
        <v>7.6311126577766872E-5</v>
      </c>
      <c r="I1851" s="1" cm="1">
        <f t="array" ref="I1851">SUMPRODUCT(([1]OUT_FinalEnergyCons!$B$4:$B$10000="var_cap")*1,ISNUMBER(SEARCH("RH*-WHngahp",[1]OUT_FinalEnergyCons!$A$4:$A$10000))*1,[1]OUT_FinalEnergyCons!G$4:G$10000)</f>
        <v>8.1969934114309369E-5</v>
      </c>
      <c r="J1851" s="1" cm="1">
        <f t="array" ref="J1851">SUMPRODUCT(([1]OUT_FinalEnergyCons!$B$4:$B$10000="var_cap")*1,ISNUMBER(SEARCH("RH*-WHngahp",[1]OUT_FinalEnergyCons!$A$4:$A$10000))*1,[1]OUT_FinalEnergyCons!H$4:H$10000)</f>
        <v>0.14445722351894166</v>
      </c>
      <c r="K1851" s="1" cm="1">
        <f t="array" ref="K1851">SUMPRODUCT(([1]OUT_FinalEnergyCons!$B$4:$B$10000="var_cap")*1,ISNUMBER(SEARCH("RH*-WHngahp",[1]OUT_FinalEnergyCons!$A$4:$A$10000))*1,[1]OUT_FinalEnergyCons!I$4:I$10000)</f>
        <v>0.30415037737234807</v>
      </c>
      <c r="L1851" s="1" cm="1">
        <f t="array" ref="L1851">SUMPRODUCT(([1]OUT_FinalEnergyCons!$B$4:$B$10000="var_cap")*1,ISNUMBER(SEARCH("RH*-WHngahp",[1]OUT_FinalEnergyCons!$A$4:$A$10000))*1,[1]OUT_FinalEnergyCons!J$4:J$10000)</f>
        <v>0.33781426079647026</v>
      </c>
      <c r="M1851" s="1" cm="1">
        <f t="array" ref="M1851">SUMPRODUCT(([1]OUT_FinalEnergyCons!$B$4:$B$10000="var_cap")*1,ISNUMBER(SEARCH("RH*-WHngahp",[1]OUT_FinalEnergyCons!$A$4:$A$10000))*1,[1]OUT_FinalEnergyCons!K$4:K$10000)</f>
        <v>0.19343838055923912</v>
      </c>
      <c r="N1851" s="1" cm="1">
        <f t="array" ref="N1851">SUMPRODUCT(([1]OUT_FinalEnergyCons!$B$4:$B$10000="var_cap")*1,ISNUMBER(SEARCH("RH*-WHngahp",[1]OUT_FinalEnergyCons!$A$4:$A$10000))*1,[1]OUT_FinalEnergyCons!L$4:L$10000)</f>
        <v>6.5547245737384879E-2</v>
      </c>
      <c r="O1851" s="1" cm="1">
        <f t="array" ref="O1851">SUMPRODUCT(([1]OUT_FinalEnergyCons!$B$4:$B$10000="var_cap")*1,ISNUMBER(SEARCH("RH*-WHngahp",[1]OUT_FinalEnergyCons!$A$4:$A$10000))*1,[1]OUT_FinalEnergyCons!M$4:M$10000)</f>
        <v>5.9167862757657987E-2</v>
      </c>
      <c r="P1851" s="1" cm="1">
        <f t="array" ref="P1851">SUMPRODUCT(([1]OUT_FinalEnergyCons!$B$4:$B$10000="var_cap")*1,ISNUMBER(SEARCH("RH*-WHngahp",[1]OUT_FinalEnergyCons!$A$4:$A$10000))*1,[1]OUT_FinalEnergyCons!N$4:N$10000)</f>
        <v>5.9165794541261196E-2</v>
      </c>
      <c r="Q1851" s="1" cm="1">
        <f t="array" ref="Q1851">SUMPRODUCT(([1]OUT_FinalEnergyCons!$B$4:$B$10000="var_cap")*1,ISNUMBER(SEARCH("RH*-WHngahp",[1]OUT_FinalEnergyCons!$A$4:$A$10000))*1,[1]OUT_FinalEnergyCons!O$4:O$10000)</f>
        <v>5.917376281792279E-2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4.0434535467581044E-2</v>
      </c>
      <c r="H1854" s="1">
        <f t="shared" ref="H1854" si="2080">H1855</f>
        <v>4.0430841217555039E-2</v>
      </c>
      <c r="I1854" s="1">
        <f t="shared" ref="I1854" si="2081">I1855</f>
        <v>4.0426598439895156E-2</v>
      </c>
      <c r="J1854" s="1">
        <f t="shared" ref="J1854" si="2082">J1855</f>
        <v>1.8102913220121083E-2</v>
      </c>
      <c r="K1854" s="1">
        <f t="shared" ref="K1854:O1854" si="2083">K1855</f>
        <v>1.3213735128141441E-2</v>
      </c>
      <c r="L1854" s="1">
        <f t="shared" si="2083"/>
        <v>1.3214199773453899E-2</v>
      </c>
      <c r="M1854" s="1">
        <f t="shared" si="2083"/>
        <v>1.2902088453707791E-2</v>
      </c>
      <c r="N1854" s="1">
        <f t="shared" si="2083"/>
        <v>1.0272810991193601E-2</v>
      </c>
      <c r="O1854" s="1">
        <f t="shared" si="2083"/>
        <v>9.2155171359981063E-3</v>
      </c>
      <c r="P1854" s="1">
        <f>P1855</f>
        <v>8.3820442122488729E-3</v>
      </c>
      <c r="Q1854" s="1">
        <f>Q1855</f>
        <v>6.5978199555546046E-3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4.0434535467581044E-2</v>
      </c>
      <c r="H1855" s="1" cm="1">
        <f t="array" ref="H1855">SUMPRODUCT(([1]OUT_FinalEnergyCons!$B$4:$B$10000="var_cap")*1, (ISNUMBER(SEARCH("RH*-WHWODBR",[1]OUT_FinalEnergyCons!$A$4:$A$10000)))*1,[1]OUT_FinalEnergyCons!F$4:F$10000)</f>
        <v>4.0430841217555039E-2</v>
      </c>
      <c r="I1855" s="1" cm="1">
        <f t="array" ref="I1855">SUMPRODUCT(([1]OUT_FinalEnergyCons!$B$4:$B$10000="var_cap")*1, (ISNUMBER(SEARCH("RH*-WHWODBR",[1]OUT_FinalEnergyCons!$A$4:$A$10000)))*1,[1]OUT_FinalEnergyCons!G$4:G$10000)</f>
        <v>4.0426598439895156E-2</v>
      </c>
      <c r="J1855" s="1" cm="1">
        <f t="array" ref="J1855">SUMPRODUCT(([1]OUT_FinalEnergyCons!$B$4:$B$10000="var_cap")*1, (ISNUMBER(SEARCH("RH*-WHWODBR",[1]OUT_FinalEnergyCons!$A$4:$A$10000)))*1,[1]OUT_FinalEnergyCons!H$4:H$10000)</f>
        <v>1.8102913220121083E-2</v>
      </c>
      <c r="K1855" s="1" cm="1">
        <f t="array" ref="K1855">SUMPRODUCT(([1]OUT_FinalEnergyCons!$B$4:$B$10000="var_cap")*1, (ISNUMBER(SEARCH("RH*-WHWODBR",[1]OUT_FinalEnergyCons!$A$4:$A$10000)))*1,[1]OUT_FinalEnergyCons!I$4:I$10000)</f>
        <v>1.3213735128141441E-2</v>
      </c>
      <c r="L1855" s="1" cm="1">
        <f t="array" ref="L1855">SUMPRODUCT(([1]OUT_FinalEnergyCons!$B$4:$B$10000="var_cap")*1, (ISNUMBER(SEARCH("RH*-WHWODBR",[1]OUT_FinalEnergyCons!$A$4:$A$10000)))*1,[1]OUT_FinalEnergyCons!J$4:J$10000)</f>
        <v>1.3214199773453899E-2</v>
      </c>
      <c r="M1855" s="1" cm="1">
        <f t="array" ref="M1855">SUMPRODUCT(([1]OUT_FinalEnergyCons!$B$4:$B$10000="var_cap")*1, (ISNUMBER(SEARCH("RH*-WHWODBR",[1]OUT_FinalEnergyCons!$A$4:$A$10000)))*1,[1]OUT_FinalEnergyCons!K$4:K$10000)</f>
        <v>1.2902088453707791E-2</v>
      </c>
      <c r="N1855" s="1" cm="1">
        <f t="array" ref="N1855">SUMPRODUCT(([1]OUT_FinalEnergyCons!$B$4:$B$10000="var_cap")*1, (ISNUMBER(SEARCH("RH*-WHWODBR",[1]OUT_FinalEnergyCons!$A$4:$A$10000)))*1,[1]OUT_FinalEnergyCons!L$4:L$10000)</f>
        <v>1.0272810991193601E-2</v>
      </c>
      <c r="O1855" s="1" cm="1">
        <f t="array" ref="O1855">SUMPRODUCT(([1]OUT_FinalEnergyCons!$B$4:$B$10000="var_cap")*1, (ISNUMBER(SEARCH("RH*-WHWODBR",[1]OUT_FinalEnergyCons!$A$4:$A$10000)))*1,[1]OUT_FinalEnergyCons!M$4:M$10000)</f>
        <v>9.2155171359981063E-3</v>
      </c>
      <c r="P1855" s="1" cm="1">
        <f t="array" ref="P1855">SUMPRODUCT(([1]OUT_FinalEnergyCons!$B$4:$B$10000="var_cap")*1, (ISNUMBER(SEARCH("RH*-WHWODBR",[1]OUT_FinalEnergyCons!$A$4:$A$10000)))*1,[1]OUT_FinalEnergyCons!N$4:N$10000)</f>
        <v>8.3820442122488729E-3</v>
      </c>
      <c r="Q1855" s="1" cm="1">
        <f t="array" ref="Q1855">SUMPRODUCT(([1]OUT_FinalEnergyCons!$B$4:$B$10000="var_cap")*1, (ISNUMBER(SEARCH("RH*-WHWODBR",[1]OUT_FinalEnergyCons!$A$4:$A$10000)))*1,[1]OUT_FinalEnergyCons!O$4:O$10000)</f>
        <v>6.5978199555546046E-3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1.3191401431158002E-2</v>
      </c>
      <c r="H1856" s="1">
        <f t="shared" ref="H1856" si="2087">H1857</f>
        <v>1.3190375223925773E-2</v>
      </c>
      <c r="I1856" s="1">
        <f t="shared" ref="I1856" si="2088">I1857</f>
        <v>1.3189922557465837E-2</v>
      </c>
      <c r="J1856" s="1">
        <f t="shared" ref="J1856" si="2089">J1857</f>
        <v>9.5074493507622884E-3</v>
      </c>
      <c r="K1856" s="1">
        <f t="shared" ref="K1856:O1856" si="2090">K1857</f>
        <v>9.7695982484950882E-3</v>
      </c>
      <c r="L1856" s="1">
        <f t="shared" si="2090"/>
        <v>9.9908835497984731E-3</v>
      </c>
      <c r="M1856" s="1">
        <f t="shared" si="2090"/>
        <v>1.0194478410548302E-2</v>
      </c>
      <c r="N1856" s="1">
        <f t="shared" si="2090"/>
        <v>1.0337937096139754E-2</v>
      </c>
      <c r="O1856" s="1">
        <f t="shared" si="2090"/>
        <v>1.0509691567860089E-2</v>
      </c>
      <c r="P1856" s="1">
        <f>P1857</f>
        <v>1.0508602048436396E-2</v>
      </c>
      <c r="Q1856" s="1">
        <f>Q1857</f>
        <v>1.064485247894569E-2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1.3191401431158002E-2</v>
      </c>
      <c r="H1857" s="1" cm="1">
        <f t="array" ref="H1857">SUMPRODUCT(([1]OUT_FinalEnergyCons!$B$4:$B$10000="var_cap")*1, (ISNUMBER(SEARCH("RH*-WHPLTBR",[1]OUT_FinalEnergyCons!$A$4:$A$10000)))*1,[1]OUT_FinalEnergyCons!F$4:F$10000)</f>
        <v>1.3190375223925773E-2</v>
      </c>
      <c r="I1857" s="1" cm="1">
        <f t="array" ref="I1857">SUMPRODUCT(([1]OUT_FinalEnergyCons!$B$4:$B$10000="var_cap")*1, (ISNUMBER(SEARCH("RH*-WHPLTBR",[1]OUT_FinalEnergyCons!$A$4:$A$10000)))*1,[1]OUT_FinalEnergyCons!G$4:G$10000)</f>
        <v>1.3189922557465837E-2</v>
      </c>
      <c r="J1857" s="1" cm="1">
        <f t="array" ref="J1857">SUMPRODUCT(([1]OUT_FinalEnergyCons!$B$4:$B$10000="var_cap")*1, (ISNUMBER(SEARCH("RH*-WHPLTBR",[1]OUT_FinalEnergyCons!$A$4:$A$10000)))*1,[1]OUT_FinalEnergyCons!H$4:H$10000)</f>
        <v>9.5074493507622884E-3</v>
      </c>
      <c r="K1857" s="1" cm="1">
        <f t="array" ref="K1857">SUMPRODUCT(([1]OUT_FinalEnergyCons!$B$4:$B$10000="var_cap")*1, (ISNUMBER(SEARCH("RH*-WHPLTBR",[1]OUT_FinalEnergyCons!$A$4:$A$10000)))*1,[1]OUT_FinalEnergyCons!I$4:I$10000)</f>
        <v>9.7695982484950882E-3</v>
      </c>
      <c r="L1857" s="1" cm="1">
        <f t="array" ref="L1857">SUMPRODUCT(([1]OUT_FinalEnergyCons!$B$4:$B$10000="var_cap")*1, (ISNUMBER(SEARCH("RH*-WHPLTBR",[1]OUT_FinalEnergyCons!$A$4:$A$10000)))*1,[1]OUT_FinalEnergyCons!J$4:J$10000)</f>
        <v>9.9908835497984731E-3</v>
      </c>
      <c r="M1857" s="1" cm="1">
        <f t="array" ref="M1857">SUMPRODUCT(([1]OUT_FinalEnergyCons!$B$4:$B$10000="var_cap")*1, (ISNUMBER(SEARCH("RH*-WHPLTBR",[1]OUT_FinalEnergyCons!$A$4:$A$10000)))*1,[1]OUT_FinalEnergyCons!K$4:K$10000)</f>
        <v>1.0194478410548302E-2</v>
      </c>
      <c r="N1857" s="1" cm="1">
        <f t="array" ref="N1857">SUMPRODUCT(([1]OUT_FinalEnergyCons!$B$4:$B$10000="var_cap")*1, (ISNUMBER(SEARCH("RH*-WHPLTBR",[1]OUT_FinalEnergyCons!$A$4:$A$10000)))*1,[1]OUT_FinalEnergyCons!L$4:L$10000)</f>
        <v>1.0337937096139754E-2</v>
      </c>
      <c r="O1857" s="1" cm="1">
        <f t="array" ref="O1857">SUMPRODUCT(([1]OUT_FinalEnergyCons!$B$4:$B$10000="var_cap")*1, (ISNUMBER(SEARCH("RH*-WHPLTBR",[1]OUT_FinalEnergyCons!$A$4:$A$10000)))*1,[1]OUT_FinalEnergyCons!M$4:M$10000)</f>
        <v>1.0509691567860089E-2</v>
      </c>
      <c r="P1857" s="1" cm="1">
        <f t="array" ref="P1857">SUMPRODUCT(([1]OUT_FinalEnergyCons!$B$4:$B$10000="var_cap")*1, (ISNUMBER(SEARCH("RH*-WHPLTBR",[1]OUT_FinalEnergyCons!$A$4:$A$10000)))*1,[1]OUT_FinalEnergyCons!N$4:N$10000)</f>
        <v>1.0508602048436396E-2</v>
      </c>
      <c r="Q1857" s="1" cm="1">
        <f t="array" ref="Q1857">SUMPRODUCT(([1]OUT_FinalEnergyCons!$B$4:$B$10000="var_cap")*1, (ISNUMBER(SEARCH("RH*-WHPLTBR",[1]OUT_FinalEnergyCons!$A$4:$A$10000)))*1,[1]OUT_FinalEnergyCons!O$4:O$10000)</f>
        <v>1.064485247894569E-2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0.33255991851216976</v>
      </c>
      <c r="H1858" s="1">
        <f t="shared" ref="H1858" si="2094">H1859</f>
        <v>0.33256013402488616</v>
      </c>
      <c r="I1858" s="1">
        <f t="shared" ref="I1858" si="2095">I1859</f>
        <v>0.332560997888387</v>
      </c>
      <c r="J1858" s="1">
        <f t="shared" ref="J1858" si="2096">J1859</f>
        <v>0.20200670057468439</v>
      </c>
      <c r="K1858" s="1">
        <f t="shared" ref="K1858:O1858" si="2097">K1859</f>
        <v>0.14376615337670601</v>
      </c>
      <c r="L1858" s="1">
        <f t="shared" si="2097"/>
        <v>0.147521884573102</v>
      </c>
      <c r="M1858" s="1">
        <f t="shared" si="2097"/>
        <v>0.465571216219131</v>
      </c>
      <c r="N1858" s="1">
        <f t="shared" si="2097"/>
        <v>0.44853134531910099</v>
      </c>
      <c r="O1858" s="1">
        <f t="shared" si="2097"/>
        <v>0.43830165623225198</v>
      </c>
      <c r="P1858" s="1">
        <f>P1859</f>
        <v>0.44510471335354301</v>
      </c>
      <c r="Q1858" s="1">
        <f>Q1859</f>
        <v>0.35540376543885299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0.33255991851216976</v>
      </c>
      <c r="H1859" s="1" cm="1">
        <f t="array" ref="H1859">SUMPRODUCT(([1]OUT_FinalEnergyCons!$B$4:$B$10000="var_cap")*1, (ISNUMBER(SEARCH("RH*-WHSOLBR",[1]OUT_FinalEnergyCons!$A$4:$A$10000)))*1,[1]OUT_FinalEnergyCons!F$4:F$10000)</f>
        <v>0.33256013402488616</v>
      </c>
      <c r="I1859" s="1" cm="1">
        <f t="array" ref="I1859">SUMPRODUCT(([1]OUT_FinalEnergyCons!$B$4:$B$10000="var_cap")*1, (ISNUMBER(SEARCH("RH*-WHSOLBR",[1]OUT_FinalEnergyCons!$A$4:$A$10000)))*1,[1]OUT_FinalEnergyCons!G$4:G$10000)</f>
        <v>0.332560997888387</v>
      </c>
      <c r="J1859" s="1" cm="1">
        <f t="array" ref="J1859">SUMPRODUCT(([1]OUT_FinalEnergyCons!$B$4:$B$10000="var_cap")*1, (ISNUMBER(SEARCH("RH*-WHSOLBR",[1]OUT_FinalEnergyCons!$A$4:$A$10000)))*1,[1]OUT_FinalEnergyCons!H$4:H$10000)</f>
        <v>0.20200670057468439</v>
      </c>
      <c r="K1859" s="1" cm="1">
        <f t="array" ref="K1859">SUMPRODUCT(([1]OUT_FinalEnergyCons!$B$4:$B$10000="var_cap")*1, (ISNUMBER(SEARCH("RH*-WHSOLBR",[1]OUT_FinalEnergyCons!$A$4:$A$10000)))*1,[1]OUT_FinalEnergyCons!I$4:I$10000)</f>
        <v>0.14376615337670601</v>
      </c>
      <c r="L1859" s="1" cm="1">
        <f t="array" ref="L1859">SUMPRODUCT(([1]OUT_FinalEnergyCons!$B$4:$B$10000="var_cap")*1, (ISNUMBER(SEARCH("RH*-WHSOLBR",[1]OUT_FinalEnergyCons!$A$4:$A$10000)))*1,[1]OUT_FinalEnergyCons!J$4:J$10000)</f>
        <v>0.147521884573102</v>
      </c>
      <c r="M1859" s="1" cm="1">
        <f t="array" ref="M1859">SUMPRODUCT(([1]OUT_FinalEnergyCons!$B$4:$B$10000="var_cap")*1, (ISNUMBER(SEARCH("RH*-WHSOLBR",[1]OUT_FinalEnergyCons!$A$4:$A$10000)))*1,[1]OUT_FinalEnergyCons!K$4:K$10000)</f>
        <v>0.465571216219131</v>
      </c>
      <c r="N1859" s="1" cm="1">
        <f t="array" ref="N1859">SUMPRODUCT(([1]OUT_FinalEnergyCons!$B$4:$B$10000="var_cap")*1, (ISNUMBER(SEARCH("RH*-WHSOLBR",[1]OUT_FinalEnergyCons!$A$4:$A$10000)))*1,[1]OUT_FinalEnergyCons!L$4:L$10000)</f>
        <v>0.44853134531910099</v>
      </c>
      <c r="O1859" s="1" cm="1">
        <f t="array" ref="O1859">SUMPRODUCT(([1]OUT_FinalEnergyCons!$B$4:$B$10000="var_cap")*1, (ISNUMBER(SEARCH("RH*-WHSOLBR",[1]OUT_FinalEnergyCons!$A$4:$A$10000)))*1,[1]OUT_FinalEnergyCons!M$4:M$10000)</f>
        <v>0.43830165623225198</v>
      </c>
      <c r="P1859" s="1" cm="1">
        <f t="array" ref="P1859">SUMPRODUCT(([1]OUT_FinalEnergyCons!$B$4:$B$10000="var_cap")*1, (ISNUMBER(SEARCH("RH*-WHSOLBR",[1]OUT_FinalEnergyCons!$A$4:$A$10000)))*1,[1]OUT_FinalEnergyCons!N$4:N$10000)</f>
        <v>0.44510471335354301</v>
      </c>
      <c r="Q1859" s="1" cm="1">
        <f t="array" ref="Q1859">SUMPRODUCT(([1]OUT_FinalEnergyCons!$B$4:$B$10000="var_cap")*1, (ISNUMBER(SEARCH("RH*-WHSOLBR",[1]OUT_FinalEnergyCons!$A$4:$A$10000)))*1,[1]OUT_FinalEnergyCons!O$4:O$10000)</f>
        <v>0.35540376543885299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3.600189333898808</v>
      </c>
      <c r="G1862" s="17">
        <f t="shared" ref="G1862:K1862" si="2106">SUM(G1863,G1866,G1869,G1873,G1875,G1877,G1879,G1881,G1883)</f>
        <v>3.6670197079484366</v>
      </c>
      <c r="H1862" s="17">
        <f t="shared" si="2106"/>
        <v>3.5706527396807988</v>
      </c>
      <c r="I1862" s="17">
        <f t="shared" si="2106"/>
        <v>3.6903155392321563</v>
      </c>
      <c r="J1862" s="17">
        <f t="shared" si="2106"/>
        <v>4.0167847616892765</v>
      </c>
      <c r="K1862" s="17">
        <f t="shared" si="2106"/>
        <v>3.6880602447356434</v>
      </c>
      <c r="L1862" s="17">
        <f t="shared" ref="L1862:O1862" si="2107">SUM(L1863,L1866,L1869,L1873,L1875,L1877,L1879,L1881,L1883)</f>
        <v>3.5343584137300343</v>
      </c>
      <c r="M1862" s="17">
        <f t="shared" si="2107"/>
        <v>3.3721269003492873</v>
      </c>
      <c r="N1862" s="17">
        <f t="shared" si="2107"/>
        <v>3.4829365855545102</v>
      </c>
      <c r="O1862" s="17">
        <f t="shared" si="2107"/>
        <v>3.5568561608827358</v>
      </c>
      <c r="P1862" s="17">
        <f>SUM(P1863,P1866,P1869,P1873,P1875,P1877,P1879,P1881,P1883)</f>
        <v>3.4516041478758765</v>
      </c>
      <c r="Q1862" s="17">
        <f>SUM(Q1863,Q1866,Q1869,Q1873,Q1875,Q1877,Q1879,Q1881,Q1883)</f>
        <v>3.4249274445069391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0.79631711663380422</v>
      </c>
      <c r="H1863" s="18">
        <f t="shared" si="2108"/>
        <v>0.91595327646932956</v>
      </c>
      <c r="I1863" s="18">
        <f t="shared" si="2108"/>
        <v>1.1612946225152361</v>
      </c>
      <c r="J1863" s="18">
        <f t="shared" si="2108"/>
        <v>1.5963525872595543</v>
      </c>
      <c r="K1863" s="18">
        <f t="shared" si="2108"/>
        <v>1.5881742410464634</v>
      </c>
      <c r="L1863" s="18">
        <f t="shared" ref="L1863:O1863" si="2109">SUM(L1864:L1865)</f>
        <v>1.6851234281534029</v>
      </c>
      <c r="M1863" s="18">
        <f t="shared" si="2109"/>
        <v>2.1041441079517398</v>
      </c>
      <c r="N1863" s="18">
        <f t="shared" si="2109"/>
        <v>2.1985906291477955</v>
      </c>
      <c r="O1863" s="18">
        <f t="shared" si="2109"/>
        <v>2.1655161819416993</v>
      </c>
      <c r="P1863" s="18">
        <f>SUM(P1864:P1865)</f>
        <v>2.1745994148350776</v>
      </c>
      <c r="Q1863" s="18">
        <f>SUM(Q1864:Q1865)</f>
        <v>2.1376898390572912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0.72009533682808413</v>
      </c>
      <c r="H1864" s="1" cm="1">
        <f t="array" ref="H1864">SUMPRODUCT(([1]OUT_FinalEnergyCons!$B$4:$B$10000="Var_cap")*1,  (ISNUMBER(SEARCH("ITOT-SWHELCBR",[1]OUT_FinalEnergyCons!$A$4:$A$10000)))*1,[1]OUT_FinalEnergyCons!F$4:F$10000)</f>
        <v>0.7201830400003012</v>
      </c>
      <c r="I1864" s="1" cm="1">
        <f t="array" ref="I1864">SUMPRODUCT(([1]OUT_FinalEnergyCons!$B$4:$B$10000="Var_cap")*1,  (ISNUMBER(SEARCH("ITOT-SWHELCBR",[1]OUT_FinalEnergyCons!$A$4:$A$10000)))*1,[1]OUT_FinalEnergyCons!G$4:G$10000)</f>
        <v>0.83764601584078724</v>
      </c>
      <c r="J1864" s="1" cm="1">
        <f t="array" ref="J1864">SUMPRODUCT(([1]OUT_FinalEnergyCons!$B$4:$B$10000="Var_cap")*1,  (ISNUMBER(SEARCH("ITOT-SWHELCBR",[1]OUT_FinalEnergyCons!$A$4:$A$10000)))*1,[1]OUT_FinalEnergyCons!H$4:H$10000)</f>
        <v>1.1485145932480636</v>
      </c>
      <c r="K1864" s="1" cm="1">
        <f t="array" ref="K1864">SUMPRODUCT(([1]OUT_FinalEnergyCons!$B$4:$B$10000="Var_cap")*1,  (ISNUMBER(SEARCH("ITOT-SWHELCBR",[1]OUT_FinalEnergyCons!$A$4:$A$10000)))*1,[1]OUT_FinalEnergyCons!I$4:I$10000)</f>
        <v>1.1403919120481607</v>
      </c>
      <c r="L1864" s="1" cm="1">
        <f t="array" ref="L1864">SUMPRODUCT(([1]OUT_FinalEnergyCons!$B$4:$B$10000="Var_cap")*1,  (ISNUMBER(SEARCH("ITOT-SWHELCBR",[1]OUT_FinalEnergyCons!$A$4:$A$10000)))*1,[1]OUT_FinalEnergyCons!J$4:J$10000)</f>
        <v>1.1441338857902832</v>
      </c>
      <c r="M1864" s="1" cm="1">
        <f t="array" ref="M1864">SUMPRODUCT(([1]OUT_FinalEnergyCons!$B$4:$B$10000="Var_cap")*1,  (ISNUMBER(SEARCH("ITOT-SWHELCBR",[1]OUT_FinalEnergyCons!$A$4:$A$10000)))*1,[1]OUT_FinalEnergyCons!K$4:K$10000)</f>
        <v>1.3858639532882335</v>
      </c>
      <c r="N1864" s="1" cm="1">
        <f t="array" ref="N1864">SUMPRODUCT(([1]OUT_FinalEnergyCons!$B$4:$B$10000="Var_cap")*1,  (ISNUMBER(SEARCH("ITOT-SWHELCBR",[1]OUT_FinalEnergyCons!$A$4:$A$10000)))*1,[1]OUT_FinalEnergyCons!L$4:L$10000)</f>
        <v>1.4798440248108615</v>
      </c>
      <c r="O1864" s="1" cm="1">
        <f t="array" ref="O1864">SUMPRODUCT(([1]OUT_FinalEnergyCons!$B$4:$B$10000="Var_cap")*1,  (ISNUMBER(SEARCH("ITOT-SWHELCBR",[1]OUT_FinalEnergyCons!$A$4:$A$10000)))*1,[1]OUT_FinalEnergyCons!M$4:M$10000)</f>
        <v>1.4411090815483327</v>
      </c>
      <c r="P1864" s="1" cm="1">
        <f t="array" ref="P1864">SUMPRODUCT(([1]OUT_FinalEnergyCons!$B$4:$B$10000="Var_cap")*1,  (ISNUMBER(SEARCH("ITOT-SWHELCBR",[1]OUT_FinalEnergyCons!$A$4:$A$10000)))*1,[1]OUT_FinalEnergyCons!N$4:N$10000)</f>
        <v>1.4518920784513341</v>
      </c>
      <c r="Q1864" s="1" cm="1">
        <f t="array" ref="Q1864">SUMPRODUCT(([1]OUT_FinalEnergyCons!$B$4:$B$10000="Var_cap")*1,  (ISNUMBER(SEARCH("ITOT-SWHELCBR",[1]OUT_FinalEnergyCons!$A$4:$A$10000)))*1,[1]OUT_FinalEnergyCons!O$4:O$10000)</f>
        <v>1.4133123050780856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7.622177980572005E-2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0.19577023646902833</v>
      </c>
      <c r="I1865" s="1" cm="1">
        <f t="array" ref="I1865">SUMPRODUCT(([1]OUT_FinalEnergyCons!$B$4:$B$10000="Var_cap")*1,  (ISNUMBER(SEARCH("ITOT-SWHELCHP",[1]OUT_FinalEnergyCons!$A$4:$A$10000)))*1,[1]OUT_FinalEnergyCons!G$4:G$10000)</f>
        <v>0.32364860667444872</v>
      </c>
      <c r="J1865" s="1" cm="1">
        <f t="array" ref="J1865">SUMPRODUCT(([1]OUT_FinalEnergyCons!$B$4:$B$10000="Var_cap")*1,  (ISNUMBER(SEARCH("ITOT-SWHELCHP",[1]OUT_FinalEnergyCons!$A$4:$A$10000)))*1,[1]OUT_FinalEnergyCons!H$4:H$10000)</f>
        <v>0.44783799401149066</v>
      </c>
      <c r="K1865" s="1" cm="1">
        <f t="array" ref="K1865">SUMPRODUCT(([1]OUT_FinalEnergyCons!$B$4:$B$10000="Var_cap")*1,  (ISNUMBER(SEARCH("ITOT-SWHELCHP",[1]OUT_FinalEnergyCons!$A$4:$A$10000)))*1,[1]OUT_FinalEnergyCons!I$4:I$10000)</f>
        <v>0.44778232899830267</v>
      </c>
      <c r="L1865" s="1" cm="1">
        <f t="array" ref="L1865">SUMPRODUCT(([1]OUT_FinalEnergyCons!$B$4:$B$10000="Var_cap")*1,  (ISNUMBER(SEARCH("ITOT-SWHELCHP",[1]OUT_FinalEnergyCons!$A$4:$A$10000)))*1,[1]OUT_FinalEnergyCons!J$4:J$10000)</f>
        <v>0.54098954236311969</v>
      </c>
      <c r="M1865" s="1" cm="1">
        <f t="array" ref="M1865">SUMPRODUCT(([1]OUT_FinalEnergyCons!$B$4:$B$10000="Var_cap")*1,  (ISNUMBER(SEARCH("ITOT-SWHELCHP",[1]OUT_FinalEnergyCons!$A$4:$A$10000)))*1,[1]OUT_FinalEnergyCons!K$4:K$10000)</f>
        <v>0.71828015466350648</v>
      </c>
      <c r="N1865" s="1" cm="1">
        <f t="array" ref="N1865">SUMPRODUCT(([1]OUT_FinalEnergyCons!$B$4:$B$10000="Var_cap")*1,  (ISNUMBER(SEARCH("ITOT-SWHELCHP",[1]OUT_FinalEnergyCons!$A$4:$A$10000)))*1,[1]OUT_FinalEnergyCons!L$4:L$10000)</f>
        <v>0.71874660433693394</v>
      </c>
      <c r="O1865" s="1" cm="1">
        <f t="array" ref="O1865">SUMPRODUCT(([1]OUT_FinalEnergyCons!$B$4:$B$10000="Var_cap")*1,  (ISNUMBER(SEARCH("ITOT-SWHELCHP",[1]OUT_FinalEnergyCons!$A$4:$A$10000)))*1,[1]OUT_FinalEnergyCons!M$4:M$10000)</f>
        <v>0.72440710039336631</v>
      </c>
      <c r="P1865" s="1" cm="1">
        <f t="array" ref="P1865">SUMPRODUCT(([1]OUT_FinalEnergyCons!$B$4:$B$10000="Var_cap")*1,  (ISNUMBER(SEARCH("ITOT-SWHELCHP",[1]OUT_FinalEnergyCons!$A$4:$A$10000)))*1,[1]OUT_FinalEnergyCons!N$4:N$10000)</f>
        <v>0.72270733638374351</v>
      </c>
      <c r="Q1865" s="1" cm="1">
        <f t="array" ref="Q1865">SUMPRODUCT(([1]OUT_FinalEnergyCons!$B$4:$B$10000="Var_cap")*1,  (ISNUMBER(SEARCH("ITOT-SWHELCHP",[1]OUT_FinalEnergyCons!$A$4:$A$10000)))*1,[1]OUT_FinalEnergyCons!O$4:O$10000)</f>
        <v>0.72437753397920535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0.47711002794943858</v>
      </c>
      <c r="G1866" s="18">
        <f t="shared" ref="G1866:K1866" si="2111">SUM(G1867:G1868)</f>
        <v>0.47712415688395426</v>
      </c>
      <c r="H1866" s="18">
        <f t="shared" si="2111"/>
        <v>0.37649846130281228</v>
      </c>
      <c r="I1866" s="18">
        <f t="shared" si="2111"/>
        <v>0.37640876444982019</v>
      </c>
      <c r="J1866" s="18">
        <f t="shared" si="2111"/>
        <v>0.22849571015102801</v>
      </c>
      <c r="K1866" s="18">
        <f t="shared" si="2111"/>
        <v>0.16124458474747361</v>
      </c>
      <c r="L1866" s="18">
        <f t="shared" ref="L1866:O1866" si="2112">SUM(L1867:L1868)</f>
        <v>0.13800839950503843</v>
      </c>
      <c r="M1866" s="18">
        <f t="shared" si="2112"/>
        <v>6.8412631706235877E-2</v>
      </c>
      <c r="N1866" s="18">
        <f t="shared" si="2112"/>
        <v>8.3700713883144345E-2</v>
      </c>
      <c r="O1866" s="18">
        <f t="shared" si="2112"/>
        <v>8.0070264753058756E-2</v>
      </c>
      <c r="P1866" s="18">
        <f>SUM(P1867:P1868)</f>
        <v>3.6188865847181624E-2</v>
      </c>
      <c r="Q1866" s="18">
        <f>SUM(Q1867:Q1868)</f>
        <v>3.6601416759093591E-2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0.37642936139653332</v>
      </c>
      <c r="H1867" s="1" cm="1">
        <f t="array" ref="H1867">SUMPRODUCT(([1]OUT_FinalEnergyCons!$B$4:$B$10000="Var_cap")*1,  (ISNUMBER(SEARCH("ITOT-SWHLFOBR",[1]OUT_FinalEnergyCons!$A$4:$A$10000)))*1,[1]OUT_FinalEnergyCons!F$4:F$10000)</f>
        <v>0.37642691773491238</v>
      </c>
      <c r="I1867" s="1" cm="1">
        <f t="array" ref="I1867">SUMPRODUCT(([1]OUT_FinalEnergyCons!$B$4:$B$10000="Var_cap")*1,  (ISNUMBER(SEARCH("ITOT-SWHLFOBR",[1]OUT_FinalEnergyCons!$A$4:$A$10000)))*1,[1]OUT_FinalEnergyCons!G$4:G$10000)</f>
        <v>0.37639779289210595</v>
      </c>
      <c r="J1867" s="1" cm="1">
        <f t="array" ref="J1867">SUMPRODUCT(([1]OUT_FinalEnergyCons!$B$4:$B$10000="Var_cap")*1,  (ISNUMBER(SEARCH("ITOT-SWHLFOBR",[1]OUT_FinalEnergyCons!$A$4:$A$10000)))*1,[1]OUT_FinalEnergyCons!H$4:H$10000)</f>
        <v>0.22848768974441494</v>
      </c>
      <c r="K1867" s="1" cm="1">
        <f t="array" ref="K1867">SUMPRODUCT(([1]OUT_FinalEnergyCons!$B$4:$B$10000="Var_cap")*1,  (ISNUMBER(SEARCH("ITOT-SWHLFOBR",[1]OUT_FinalEnergyCons!$A$4:$A$10000)))*1,[1]OUT_FinalEnergyCons!I$4:I$10000)</f>
        <v>0.16120634029481093</v>
      </c>
      <c r="L1867" s="1" cm="1">
        <f t="array" ref="L1867">SUMPRODUCT(([1]OUT_FinalEnergyCons!$B$4:$B$10000="Var_cap")*1,  (ISNUMBER(SEARCH("ITOT-SWHLFOBR",[1]OUT_FinalEnergyCons!$A$4:$A$10000)))*1,[1]OUT_FinalEnergyCons!J$4:J$10000)</f>
        <v>0.1379802160980359</v>
      </c>
      <c r="M1867" s="1" cm="1">
        <f t="array" ref="M1867">SUMPRODUCT(([1]OUT_FinalEnergyCons!$B$4:$B$10000="Var_cap")*1,  (ISNUMBER(SEARCH("ITOT-SWHLFOBR",[1]OUT_FinalEnergyCons!$A$4:$A$10000)))*1,[1]OUT_FinalEnergyCons!K$4:K$10000)</f>
        <v>6.8412631706235877E-2</v>
      </c>
      <c r="N1867" s="1" cm="1">
        <f t="array" ref="N1867">SUMPRODUCT(([1]OUT_FinalEnergyCons!$B$4:$B$10000="Var_cap")*1,  (ISNUMBER(SEARCH("ITOT-SWHLFOBR",[1]OUT_FinalEnergyCons!$A$4:$A$10000)))*1,[1]OUT_FinalEnergyCons!L$4:L$10000)</f>
        <v>8.3700713883144345E-2</v>
      </c>
      <c r="O1867" s="1" cm="1">
        <f t="array" ref="O1867">SUMPRODUCT(([1]OUT_FinalEnergyCons!$B$4:$B$10000="Var_cap")*1,  (ISNUMBER(SEARCH("ITOT-SWHLFOBR",[1]OUT_FinalEnergyCons!$A$4:$A$10000)))*1,[1]OUT_FinalEnergyCons!M$4:M$10000)</f>
        <v>8.0070264753058756E-2</v>
      </c>
      <c r="P1867" s="1" cm="1">
        <f t="array" ref="P1867">SUMPRODUCT(([1]OUT_FinalEnergyCons!$B$4:$B$10000="Var_cap")*1,  (ISNUMBER(SEARCH("ITOT-SWHLFOBR",[1]OUT_FinalEnergyCons!$A$4:$A$10000)))*1,[1]OUT_FinalEnergyCons!N$4:N$10000)</f>
        <v>3.6188865847181624E-2</v>
      </c>
      <c r="Q1867" s="1" cm="1">
        <f t="array" ref="Q1867">SUMPRODUCT(([1]OUT_FinalEnergyCons!$B$4:$B$10000="Var_cap")*1,  (ISNUMBER(SEARCH("ITOT-SWHLFOBR",[1]OUT_FinalEnergyCons!$A$4:$A$10000)))*1,[1]OUT_FinalEnergyCons!O$4:O$10000)</f>
        <v>3.6601416759093591E-2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0.10077458831860656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0.10069479548742095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7.1543567899887139E-5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1.0971557714248292E-5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8.0204066130740159E-6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3.8244452662665172E-5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2.8183407002527903E-5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1.5567736302794475</v>
      </c>
      <c r="H1869" s="18">
        <f t="shared" si="2115"/>
        <v>1.5567755232140228</v>
      </c>
      <c r="I1869" s="18">
        <f t="shared" si="2115"/>
        <v>1.4237778687680698</v>
      </c>
      <c r="J1869" s="18">
        <f t="shared" si="2115"/>
        <v>0.7854349420434672</v>
      </c>
      <c r="K1869" s="18">
        <f t="shared" si="2115"/>
        <v>0.69361308603897998</v>
      </c>
      <c r="L1869" s="18">
        <f t="shared" ref="L1869:O1869" si="2116">SUM(L1870:L1871)</f>
        <v>0.64461119588537619</v>
      </c>
      <c r="M1869" s="18">
        <f t="shared" si="2116"/>
        <v>0.1576515457511824</v>
      </c>
      <c r="N1869" s="18">
        <f t="shared" si="2116"/>
        <v>5.6100580308083486E-2</v>
      </c>
      <c r="O1869" s="18">
        <f t="shared" si="2116"/>
        <v>5.7361320300368578E-2</v>
      </c>
      <c r="P1869" s="18">
        <f>SUM(P1870:P1871)</f>
        <v>4.8908980818645913E-2</v>
      </c>
      <c r="Q1869" s="18">
        <f>SUM(Q1870:Q1871)</f>
        <v>5.0812004106805114E-2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1.5565836392484032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1.5565841232709143</v>
      </c>
      <c r="I1870" s="1" cm="1">
        <f t="array" ref="I1870">SUMPRODUCT(([1]OUT_FinalEnergyCons!$B$4:$B$10000="Var_cap")*1,  (ISNUMBER(SEARCH("ITOT-SWHNGA*BR",[1]OUT_FinalEnergyCons!$A$4:$A$10000)))*1,[1]OUT_FinalEnergyCons!G$4:G$10000)</f>
        <v>1.4236127068462252</v>
      </c>
      <c r="J1870" s="1" cm="1">
        <f t="array" ref="J1870">SUMPRODUCT(([1]OUT_FinalEnergyCons!$B$4:$B$10000="Var_cap")*1,  (ISNUMBER(SEARCH("ITOT-SWHNGA*BR",[1]OUT_FinalEnergyCons!$A$4:$A$10000)))*1,[1]OUT_FinalEnergyCons!H$4:H$10000)</f>
        <v>0.78530281881290542</v>
      </c>
      <c r="K1870" s="1" cm="1">
        <f t="array" ref="K1870">SUMPRODUCT(([1]OUT_FinalEnergyCons!$B$4:$B$10000="Var_cap")*1,  (ISNUMBER(SEARCH("ITOT-SWHNGA*BR",[1]OUT_FinalEnergyCons!$A$4:$A$10000)))*1,[1]OUT_FinalEnergyCons!I$4:I$10000)</f>
        <v>0.56471563849457296</v>
      </c>
      <c r="L1870" s="1" cm="1">
        <f t="array" ref="L1870">SUMPRODUCT(([1]OUT_FinalEnergyCons!$B$4:$B$10000="Var_cap")*1,  (ISNUMBER(SEARCH("ITOT-SWHNGA*BR",[1]OUT_FinalEnergyCons!$A$4:$A$10000)))*1,[1]OUT_FinalEnergyCons!J$4:J$10000)</f>
        <v>0.50868594887987939</v>
      </c>
      <c r="M1870" s="1" cm="1">
        <f t="array" ref="M1870">SUMPRODUCT(([1]OUT_FinalEnergyCons!$B$4:$B$10000="Var_cap")*1,  (ISNUMBER(SEARCH("ITOT-SWHNGA*BR",[1]OUT_FinalEnergyCons!$A$4:$A$10000)))*1,[1]OUT_FinalEnergyCons!K$4:K$10000)</f>
        <v>0.14757965830503039</v>
      </c>
      <c r="N1870" s="1" cm="1">
        <f t="array" ref="N1870">SUMPRODUCT(([1]OUT_FinalEnergyCons!$B$4:$B$10000="Var_cap")*1,  (ISNUMBER(SEARCH("ITOT-SWHNGA*BR",[1]OUT_FinalEnergyCons!$A$4:$A$10000)))*1,[1]OUT_FinalEnergyCons!L$4:L$10000)</f>
        <v>4.9532418568932687E-2</v>
      </c>
      <c r="O1870" s="1" cm="1">
        <f t="array" ref="O1870">SUMPRODUCT(([1]OUT_FinalEnergyCons!$B$4:$B$10000="Var_cap")*1,  (ISNUMBER(SEARCH("ITOT-SWHNGA*BR",[1]OUT_FinalEnergyCons!$A$4:$A$10000)))*1,[1]OUT_FinalEnergyCons!M$4:M$10000)</f>
        <v>5.6696901282212872E-2</v>
      </c>
      <c r="P1870" s="1" cm="1">
        <f t="array" ref="P1870">SUMPRODUCT(([1]OUT_FinalEnergyCons!$B$4:$B$10000="Var_cap")*1,  (ISNUMBER(SEARCH("ITOT-SWHNGA*BR",[1]OUT_FinalEnergyCons!$A$4:$A$10000)))*1,[1]OUT_FinalEnergyCons!N$4:N$10000)</f>
        <v>4.824028733947567E-2</v>
      </c>
      <c r="Q1870" s="1" cm="1">
        <f t="array" ref="Q1870">SUMPRODUCT(([1]OUT_FinalEnergyCons!$B$4:$B$10000="Var_cap")*1,  (ISNUMBER(SEARCH("ITOT-SWHNGA*BR",[1]OUT_FinalEnergyCons!$A$4:$A$10000)))*1,[1]OUT_FinalEnergyCons!O$4:O$10000)</f>
        <v>5.0027198798198835E-2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1.8999103104422899E-4</v>
      </c>
      <c r="H1871" s="1" cm="1">
        <f t="array" ref="H1871">SUMPRODUCT(([1]OUT_FinalEnergyCons!$B$4:$B$10000="Var_cap")*1,  (ISNUMBER(SEARCH("ITOT-SWHNGAHP",[1]OUT_FinalEnergyCons!$A$4:$A$10000)))*1,[1]OUT_FinalEnergyCons!F$4:F$10000)</f>
        <v>1.913999431084438E-4</v>
      </c>
      <c r="I1871" s="1" cm="1">
        <f t="array" ref="I1871">SUMPRODUCT(([1]OUT_FinalEnergyCons!$B$4:$B$10000="Var_cap")*1,  (ISNUMBER(SEARCH("ITOT-SWHNGAHP",[1]OUT_FinalEnergyCons!$A$4:$A$10000)))*1,[1]OUT_FinalEnergyCons!G$4:G$10000)</f>
        <v>1.6516192184462731E-4</v>
      </c>
      <c r="J1871" s="1" cm="1">
        <f t="array" ref="J1871">SUMPRODUCT(([1]OUT_FinalEnergyCons!$B$4:$B$10000="Var_cap")*1,  (ISNUMBER(SEARCH("ITOT-SWHNGAHP",[1]OUT_FinalEnergyCons!$A$4:$A$10000)))*1,[1]OUT_FinalEnergyCons!H$4:H$10000)</f>
        <v>1.3212323056175911E-4</v>
      </c>
      <c r="K1871" s="1" cm="1">
        <f t="array" ref="K1871">SUMPRODUCT(([1]OUT_FinalEnergyCons!$B$4:$B$10000="Var_cap")*1,  (ISNUMBER(SEARCH("ITOT-SWHNGAHP",[1]OUT_FinalEnergyCons!$A$4:$A$10000)))*1,[1]OUT_FinalEnergyCons!I$4:I$10000)</f>
        <v>0.12889744754440702</v>
      </c>
      <c r="L1871" s="1" cm="1">
        <f t="array" ref="L1871">SUMPRODUCT(([1]OUT_FinalEnergyCons!$B$4:$B$10000="Var_cap")*1,  (ISNUMBER(SEARCH("ITOT-SWHNGAHP",[1]OUT_FinalEnergyCons!$A$4:$A$10000)))*1,[1]OUT_FinalEnergyCons!J$4:J$10000)</f>
        <v>0.13592524700549674</v>
      </c>
      <c r="M1871" s="1" cm="1">
        <f t="array" ref="M1871">SUMPRODUCT(([1]OUT_FinalEnergyCons!$B$4:$B$10000="Var_cap")*1,  (ISNUMBER(SEARCH("ITOT-SWHNGAHP",[1]OUT_FinalEnergyCons!$A$4:$A$10000)))*1,[1]OUT_FinalEnergyCons!K$4:K$10000)</f>
        <v>1.0071887446152006E-2</v>
      </c>
      <c r="N1871" s="1" cm="1">
        <f t="array" ref="N1871">SUMPRODUCT(([1]OUT_FinalEnergyCons!$B$4:$B$10000="Var_cap")*1,  (ISNUMBER(SEARCH("ITOT-SWHNGAHP",[1]OUT_FinalEnergyCons!$A$4:$A$10000)))*1,[1]OUT_FinalEnergyCons!L$4:L$10000)</f>
        <v>6.568161739150799E-3</v>
      </c>
      <c r="O1871" s="1" cm="1">
        <f t="array" ref="O1871">SUMPRODUCT(([1]OUT_FinalEnergyCons!$B$4:$B$10000="Var_cap")*1,  (ISNUMBER(SEARCH("ITOT-SWHNGAHP",[1]OUT_FinalEnergyCons!$A$4:$A$10000)))*1,[1]OUT_FinalEnergyCons!M$4:M$10000)</f>
        <v>6.6441901815570347E-4</v>
      </c>
      <c r="P1871" s="1" cm="1">
        <f t="array" ref="P1871">SUMPRODUCT(([1]OUT_FinalEnergyCons!$B$4:$B$10000="Var_cap")*1,  (ISNUMBER(SEARCH("ITOT-SWHNGAHP",[1]OUT_FinalEnergyCons!$A$4:$A$10000)))*1,[1]OUT_FinalEnergyCons!N$4:N$10000)</f>
        <v>6.6869347917024335E-4</v>
      </c>
      <c r="Q1871" s="1" cm="1">
        <f t="array" ref="Q1871">SUMPRODUCT(([1]OUT_FinalEnergyCons!$B$4:$B$10000="Var_cap")*1,  (ISNUMBER(SEARCH("ITOT-SWHNGAHP",[1]OUT_FinalEnergyCons!$A$4:$A$10000)))*1,[1]OUT_FinalEnergyCons!O$4:O$10000)</f>
        <v>7.8480530860628231E-4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2.5234283894425842E-2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0.13307705789174867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0.27586590735667488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0.35397761739220363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0.48235351338909699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0.45764327598326116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0.3838572747358765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0.41135478264806402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0.48964409152616728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0.44404670563860943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0.44305470808610137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0.13642383542599543</v>
      </c>
      <c r="H1873" s="1">
        <f t="shared" si="2117"/>
        <v>2.1645197662517129E-2</v>
      </c>
      <c r="I1873" s="1">
        <f t="shared" si="2117"/>
        <v>8.4310491916261832E-6</v>
      </c>
      <c r="J1873" s="1">
        <f t="shared" si="2117"/>
        <v>5.3308556899056558E-6</v>
      </c>
      <c r="K1873" s="1">
        <f t="shared" si="2117"/>
        <v>2.8523234942795271E-5</v>
      </c>
      <c r="L1873" s="1">
        <f t="shared" si="2117"/>
        <v>1.96084302413146E-5</v>
      </c>
      <c r="M1873" s="1">
        <f t="shared" si="2117"/>
        <v>1.0632906359011199E-5</v>
      </c>
      <c r="N1873" s="1">
        <f t="shared" si="2117"/>
        <v>9.6233104776450508E-6</v>
      </c>
      <c r="O1873" s="1">
        <f t="shared" si="2117"/>
        <v>1.0124970509654351E-5</v>
      </c>
      <c r="P1873" s="1">
        <f>P1874</f>
        <v>1.0540630813693511E-5</v>
      </c>
      <c r="Q1873" s="1">
        <f>Q1874</f>
        <v>4.8374841991548493E-6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0.13642383542599543</v>
      </c>
      <c r="H1874" s="1" cm="1">
        <f t="array" ref="H1874">SUMPRODUCT(([1]OUT_FinalEnergyCons!$B$4:$B$10000="Var_cap")*1,  (ISNUMBER(SEARCH("ITOT-SWHCOA*BR",[1]OUT_FinalEnergyCons!$A$4:$A$10000)))*1,[1]OUT_FinalEnergyCons!F$4:F$10000)</f>
        <v>2.1645197662517129E-2</v>
      </c>
      <c r="I1874" s="1" cm="1">
        <f t="array" ref="I1874">SUMPRODUCT(([1]OUT_FinalEnergyCons!$B$4:$B$10000="Var_cap")*1,  (ISNUMBER(SEARCH("ITOT-SWHCOA*BR",[1]OUT_FinalEnergyCons!$A$4:$A$10000)))*1,[1]OUT_FinalEnergyCons!G$4:G$10000)</f>
        <v>8.4310491916261832E-6</v>
      </c>
      <c r="J1874" s="1" cm="1">
        <f t="array" ref="J1874">SUMPRODUCT(([1]OUT_FinalEnergyCons!$B$4:$B$10000="Var_cap")*1,  (ISNUMBER(SEARCH("ITOT-SWHCOA*BR",[1]OUT_FinalEnergyCons!$A$4:$A$10000)))*1,[1]OUT_FinalEnergyCons!H$4:H$10000)</f>
        <v>5.3308556899056558E-6</v>
      </c>
      <c r="K1874" s="1" cm="1">
        <f t="array" ref="K1874">SUMPRODUCT(([1]OUT_FinalEnergyCons!$B$4:$B$10000="Var_cap")*1,  (ISNUMBER(SEARCH("ITOT-SWHCOA*BR",[1]OUT_FinalEnergyCons!$A$4:$A$10000)))*1,[1]OUT_FinalEnergyCons!I$4:I$10000)</f>
        <v>2.8523234942795271E-5</v>
      </c>
      <c r="L1874" s="1" cm="1">
        <f t="array" ref="L1874">SUMPRODUCT(([1]OUT_FinalEnergyCons!$B$4:$B$10000="Var_cap")*1,  (ISNUMBER(SEARCH("ITOT-SWHCOA*BR",[1]OUT_FinalEnergyCons!$A$4:$A$10000)))*1,[1]OUT_FinalEnergyCons!J$4:J$10000)</f>
        <v>1.96084302413146E-5</v>
      </c>
      <c r="M1874" s="1" cm="1">
        <f t="array" ref="M1874">SUMPRODUCT(([1]OUT_FinalEnergyCons!$B$4:$B$10000="Var_cap")*1,  (ISNUMBER(SEARCH("ITOT-SWHCOA*BR",[1]OUT_FinalEnergyCons!$A$4:$A$10000)))*1,[1]OUT_FinalEnergyCons!K$4:K$10000)</f>
        <v>1.0632906359011199E-5</v>
      </c>
      <c r="N1874" s="1" cm="1">
        <f t="array" ref="N1874">SUMPRODUCT(([1]OUT_FinalEnergyCons!$B$4:$B$10000="Var_cap")*1,  (ISNUMBER(SEARCH("ITOT-SWHCOA*BR",[1]OUT_FinalEnergyCons!$A$4:$A$10000)))*1,[1]OUT_FinalEnergyCons!L$4:L$10000)</f>
        <v>9.6233104776450508E-6</v>
      </c>
      <c r="O1874" s="1" cm="1">
        <f t="array" ref="O1874">SUMPRODUCT(([1]OUT_FinalEnergyCons!$B$4:$B$10000="Var_cap")*1,  (ISNUMBER(SEARCH("ITOT-SWHCOA*BR",[1]OUT_FinalEnergyCons!$A$4:$A$10000)))*1,[1]OUT_FinalEnergyCons!M$4:M$10000)</f>
        <v>1.0124970509654351E-5</v>
      </c>
      <c r="P1874" s="1" cm="1">
        <f t="array" ref="P1874">SUMPRODUCT(([1]OUT_FinalEnergyCons!$B$4:$B$10000="Var_cap")*1,  (ISNUMBER(SEARCH("ITOT-SWHCOA*BR",[1]OUT_FinalEnergyCons!$A$4:$A$10000)))*1,[1]OUT_FinalEnergyCons!N$4:N$10000)</f>
        <v>1.0540630813693511E-5</v>
      </c>
      <c r="Q1874" s="1" cm="1">
        <f t="array" ref="Q1874">SUMPRODUCT(([1]OUT_FinalEnergyCons!$B$4:$B$10000="Var_cap")*1,  (ISNUMBER(SEARCH("ITOT-SWHCOA*BR",[1]OUT_FinalEnergyCons!$A$4:$A$10000)))*1,[1]OUT_FinalEnergyCons!O$4:O$10000)</f>
        <v>4.8374841991548493E-6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0.3410349873374352</v>
      </c>
      <c r="H1875" s="1">
        <f t="shared" si="2118"/>
        <v>0.34104001037163029</v>
      </c>
      <c r="I1875" s="1">
        <f t="shared" si="2118"/>
        <v>0.37116648181622652</v>
      </c>
      <c r="J1875" s="1">
        <f t="shared" si="2118"/>
        <v>0.42157686493236685</v>
      </c>
      <c r="K1875" s="1">
        <f t="shared" si="2118"/>
        <v>0.34576358329140755</v>
      </c>
      <c r="L1875" s="1">
        <f t="shared" si="2118"/>
        <v>0.3666903103473797</v>
      </c>
      <c r="M1875" s="1">
        <f t="shared" si="2118"/>
        <v>0.37145899667210036</v>
      </c>
      <c r="N1875" s="1">
        <f t="shared" si="2118"/>
        <v>0.36222730690073368</v>
      </c>
      <c r="O1875" s="1">
        <f t="shared" si="2118"/>
        <v>0.4282660002640305</v>
      </c>
      <c r="P1875" s="1">
        <f>P1876</f>
        <v>0.35053243165728709</v>
      </c>
      <c r="Q1875" s="1">
        <f>Q1876</f>
        <v>0.36570978860048031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0.3410349873374352</v>
      </c>
      <c r="H1876" s="1" cm="1">
        <f t="array" ref="H1876">SUMPRODUCT(([1]OUT_FinalEnergyCons!$B$4:$B$10000="Var_cap")*1,  (ISNUMBER(SEARCH("ITOT-SWHWOD*BR",[1]OUT_FinalEnergyCons!$A$4:$A$10000)))*1,[1]OUT_FinalEnergyCons!F$4:F$10000)</f>
        <v>0.34104001037163029</v>
      </c>
      <c r="I1876" s="1" cm="1">
        <f t="array" ref="I1876">SUMPRODUCT(([1]OUT_FinalEnergyCons!$B$4:$B$10000="Var_cap")*1,  (ISNUMBER(SEARCH("ITOT-SWHWOD*BR",[1]OUT_FinalEnergyCons!$A$4:$A$10000)))*1,[1]OUT_FinalEnergyCons!G$4:G$10000)</f>
        <v>0.37116648181622652</v>
      </c>
      <c r="J1876" s="1" cm="1">
        <f t="array" ref="J1876">SUMPRODUCT(([1]OUT_FinalEnergyCons!$B$4:$B$10000="Var_cap")*1,  (ISNUMBER(SEARCH("ITOT-SWHWOD*BR",[1]OUT_FinalEnergyCons!$A$4:$A$10000)))*1,[1]OUT_FinalEnergyCons!H$4:H$10000)</f>
        <v>0.42157686493236685</v>
      </c>
      <c r="K1876" s="1" cm="1">
        <f t="array" ref="K1876">SUMPRODUCT(([1]OUT_FinalEnergyCons!$B$4:$B$10000="Var_cap")*1,  (ISNUMBER(SEARCH("ITOT-SWHWOD*BR",[1]OUT_FinalEnergyCons!$A$4:$A$10000)))*1,[1]OUT_FinalEnergyCons!I$4:I$10000)</f>
        <v>0.34576358329140755</v>
      </c>
      <c r="L1876" s="1" cm="1">
        <f t="array" ref="L1876">SUMPRODUCT(([1]OUT_FinalEnergyCons!$B$4:$B$10000="Var_cap")*1,  (ISNUMBER(SEARCH("ITOT-SWHWOD*BR",[1]OUT_FinalEnergyCons!$A$4:$A$10000)))*1,[1]OUT_FinalEnergyCons!J$4:J$10000)</f>
        <v>0.3666903103473797</v>
      </c>
      <c r="M1876" s="1" cm="1">
        <f t="array" ref="M1876">SUMPRODUCT(([1]OUT_FinalEnergyCons!$B$4:$B$10000="Var_cap")*1,  (ISNUMBER(SEARCH("ITOT-SWHWOD*BR",[1]OUT_FinalEnergyCons!$A$4:$A$10000)))*1,[1]OUT_FinalEnergyCons!K$4:K$10000)</f>
        <v>0.37145899667210036</v>
      </c>
      <c r="N1876" s="1" cm="1">
        <f t="array" ref="N1876">SUMPRODUCT(([1]OUT_FinalEnergyCons!$B$4:$B$10000="Var_cap")*1,  (ISNUMBER(SEARCH("ITOT-SWHWOD*BR",[1]OUT_FinalEnergyCons!$A$4:$A$10000)))*1,[1]OUT_FinalEnergyCons!L$4:L$10000)</f>
        <v>0.36222730690073368</v>
      </c>
      <c r="O1876" s="1" cm="1">
        <f t="array" ref="O1876">SUMPRODUCT(([1]OUT_FinalEnergyCons!$B$4:$B$10000="Var_cap")*1,  (ISNUMBER(SEARCH("ITOT-SWHWOD*BR",[1]OUT_FinalEnergyCons!$A$4:$A$10000)))*1,[1]OUT_FinalEnergyCons!M$4:M$10000)</f>
        <v>0.4282660002640305</v>
      </c>
      <c r="P1876" s="1" cm="1">
        <f t="array" ref="P1876">SUMPRODUCT(([1]OUT_FinalEnergyCons!$B$4:$B$10000="Var_cap")*1,  (ISNUMBER(SEARCH("ITOT-SWHWOD*BR",[1]OUT_FinalEnergyCons!$A$4:$A$10000)))*1,[1]OUT_FinalEnergyCons!N$4:N$10000)</f>
        <v>0.35053243165728709</v>
      </c>
      <c r="Q1876" s="1" cm="1">
        <f t="array" ref="Q1876">SUMPRODUCT(([1]OUT_FinalEnergyCons!$B$4:$B$10000="Var_cap")*1,  (ISNUMBER(SEARCH("ITOT-SWHWOD*BR",[1]OUT_FinalEnergyCons!$A$4:$A$10000)))*1,[1]OUT_FinalEnergyCons!O$4:O$10000)</f>
        <v>0.36570978860048031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3.793325576736941E-2</v>
      </c>
      <c r="H1877" s="1">
        <f t="shared" si="2119"/>
        <v>3.7938592155153529E-2</v>
      </c>
      <c r="I1877" s="1">
        <f t="shared" si="2119"/>
        <v>4.1292262069550799E-2</v>
      </c>
      <c r="J1877" s="1">
        <f t="shared" si="2119"/>
        <v>4.0559228238869274E-2</v>
      </c>
      <c r="K1877" s="1">
        <f t="shared" si="2119"/>
        <v>4.1214006654282251E-2</v>
      </c>
      <c r="L1877" s="1">
        <f t="shared" si="2119"/>
        <v>4.0106711730270216E-2</v>
      </c>
      <c r="M1877" s="1">
        <f t="shared" si="2119"/>
        <v>3.8839383921160681E-2</v>
      </c>
      <c r="N1877" s="1">
        <f t="shared" si="2119"/>
        <v>4.3621041583054944E-2</v>
      </c>
      <c r="O1877" s="1">
        <f t="shared" si="2119"/>
        <v>4.1994971515482815E-2</v>
      </c>
      <c r="P1877" s="1">
        <f>P1878</f>
        <v>4.2165496911366222E-2</v>
      </c>
      <c r="Q1877" s="1">
        <f>Q1878</f>
        <v>3.5390016592270271E-2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3.793325576736941E-2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3.7938592155153529E-2</v>
      </c>
      <c r="I1878" s="1" cm="1">
        <f t="array" ref="I1878">SUMPRODUCT(([1]OUT_FinalEnergyCons!$B$4:$B$10000="Var_cap")*1,  (ISNUMBER(SEARCH("ITOT-SWHPLT*BR",[1]OUT_FinalEnergyCons!$A$4:$A$10000)))*1,[1]OUT_FinalEnergyCons!G$4:G$10000)</f>
        <v>4.1292262069550799E-2</v>
      </c>
      <c r="J1878" s="1" cm="1">
        <f t="array" ref="J1878">SUMPRODUCT(([1]OUT_FinalEnergyCons!$B$4:$B$10000="Var_cap")*1,  (ISNUMBER(SEARCH("ITOT-SWHPLT*BR",[1]OUT_FinalEnergyCons!$A$4:$A$10000)))*1,[1]OUT_FinalEnergyCons!H$4:H$10000)</f>
        <v>4.0559228238869274E-2</v>
      </c>
      <c r="K1878" s="1" cm="1">
        <f t="array" ref="K1878">SUMPRODUCT(([1]OUT_FinalEnergyCons!$B$4:$B$10000="Var_cap")*1,  (ISNUMBER(SEARCH("ITOT-SWHPLT*BR",[1]OUT_FinalEnergyCons!$A$4:$A$10000)))*1,[1]OUT_FinalEnergyCons!I$4:I$10000)</f>
        <v>4.1214006654282251E-2</v>
      </c>
      <c r="L1878" s="1" cm="1">
        <f t="array" ref="L1878">SUMPRODUCT(([1]OUT_FinalEnergyCons!$B$4:$B$10000="Var_cap")*1,  (ISNUMBER(SEARCH("ITOT-SWHPLT*BR",[1]OUT_FinalEnergyCons!$A$4:$A$10000)))*1,[1]OUT_FinalEnergyCons!J$4:J$10000)</f>
        <v>4.0106711730270216E-2</v>
      </c>
      <c r="M1878" s="1" cm="1">
        <f t="array" ref="M1878">SUMPRODUCT(([1]OUT_FinalEnergyCons!$B$4:$B$10000="Var_cap")*1,  (ISNUMBER(SEARCH("ITOT-SWHPLT*BR",[1]OUT_FinalEnergyCons!$A$4:$A$10000)))*1,[1]OUT_FinalEnergyCons!K$4:K$10000)</f>
        <v>3.8839383921160681E-2</v>
      </c>
      <c r="N1878" s="1" cm="1">
        <f t="array" ref="N1878">SUMPRODUCT(([1]OUT_FinalEnergyCons!$B$4:$B$10000="Var_cap")*1,  (ISNUMBER(SEARCH("ITOT-SWHPLT*BR",[1]OUT_FinalEnergyCons!$A$4:$A$10000)))*1,[1]OUT_FinalEnergyCons!L$4:L$10000)</f>
        <v>4.3621041583054944E-2</v>
      </c>
      <c r="O1878" s="1" cm="1">
        <f t="array" ref="O1878">SUMPRODUCT(([1]OUT_FinalEnergyCons!$B$4:$B$10000="Var_cap")*1,  (ISNUMBER(SEARCH("ITOT-SWHPLT*BR",[1]OUT_FinalEnergyCons!$A$4:$A$10000)))*1,[1]OUT_FinalEnergyCons!M$4:M$10000)</f>
        <v>4.1994971515482815E-2</v>
      </c>
      <c r="P1878" s="1" cm="1">
        <f t="array" ref="P1878">SUMPRODUCT(([1]OUT_FinalEnergyCons!$B$4:$B$10000="Var_cap")*1,  (ISNUMBER(SEARCH("ITOT-SWHPLT*BR",[1]OUT_FinalEnergyCons!$A$4:$A$10000)))*1,[1]OUT_FinalEnergyCons!N$4:N$10000)</f>
        <v>4.2165496911366222E-2</v>
      </c>
      <c r="Q1878" s="1" cm="1">
        <f t="array" ref="Q1878">SUMPRODUCT(([1]OUT_FinalEnergyCons!$B$4:$B$10000="Var_cap")*1,  (ISNUMBER(SEARCH("ITOT-SWHPLT*BR",[1]OUT_FinalEnergyCons!$A$4:$A$10000)))*1,[1]OUT_FinalEnergyCons!O$4:O$10000)</f>
        <v>3.5390016592270271E-2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0.30895991108391357</v>
      </c>
      <c r="H1879" s="1">
        <f t="shared" si="2120"/>
        <v>0.30834884792525252</v>
      </c>
      <c r="I1879" s="1">
        <f t="shared" si="2120"/>
        <v>0.3023269814310533</v>
      </c>
      <c r="J1879" s="1">
        <f t="shared" si="2120"/>
        <v>0.17710644580630508</v>
      </c>
      <c r="K1879" s="1">
        <f t="shared" si="2120"/>
        <v>0.16592406225912057</v>
      </c>
      <c r="L1879" s="1">
        <f t="shared" si="2120"/>
        <v>2.2601350463599679E-4</v>
      </c>
      <c r="M1879" s="1">
        <f t="shared" si="2120"/>
        <v>1.4879962508498878E-5</v>
      </c>
      <c r="N1879" s="1">
        <f t="shared" si="2120"/>
        <v>2.4007624840600636E-5</v>
      </c>
      <c r="O1879" s="1">
        <f t="shared" si="2120"/>
        <v>1.4619119686890698E-5</v>
      </c>
      <c r="P1879" s="1">
        <f>P1880</f>
        <v>1.945102205591703E-5</v>
      </c>
      <c r="Q1879" s="1">
        <f>Q1880</f>
        <v>4.4574949693534998E-6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0.30895991108391357</v>
      </c>
      <c r="H1880" s="1" cm="1">
        <f t="array" ref="H1880">SUMPRODUCT(([1]OUT_FinalEnergyCons!$B$4:$B$10000="Var_cap")*1,  (ISNUMBER(SEARCH("ITOT-SWHWST*BR",[1]OUT_FinalEnergyCons!$A$4:$A$10000)))*1,[1]OUT_FinalEnergyCons!F$4:F$10000)</f>
        <v>0.30834884792525252</v>
      </c>
      <c r="I1880" s="1" cm="1">
        <f t="array" ref="I1880">SUMPRODUCT(([1]OUT_FinalEnergyCons!$B$4:$B$10000="Var_cap")*1,  (ISNUMBER(SEARCH("ITOT-SWHWST*BR",[1]OUT_FinalEnergyCons!$A$4:$A$10000)))*1,[1]OUT_FinalEnergyCons!G$4:G$10000)</f>
        <v>0.3023269814310533</v>
      </c>
      <c r="J1880" s="1" cm="1">
        <f t="array" ref="J1880">SUMPRODUCT(([1]OUT_FinalEnergyCons!$B$4:$B$10000="Var_cap")*1,  (ISNUMBER(SEARCH("ITOT-SWHWST*BR",[1]OUT_FinalEnergyCons!$A$4:$A$10000)))*1,[1]OUT_FinalEnergyCons!H$4:H$10000)</f>
        <v>0.17710644580630508</v>
      </c>
      <c r="K1880" s="1" cm="1">
        <f t="array" ref="K1880">SUMPRODUCT(([1]OUT_FinalEnergyCons!$B$4:$B$10000="Var_cap")*1,  (ISNUMBER(SEARCH("ITOT-SWHWST*BR",[1]OUT_FinalEnergyCons!$A$4:$A$10000)))*1,[1]OUT_FinalEnergyCons!I$4:I$10000)</f>
        <v>0.16592406225912057</v>
      </c>
      <c r="L1880" s="1" cm="1">
        <f t="array" ref="L1880">SUMPRODUCT(([1]OUT_FinalEnergyCons!$B$4:$B$10000="Var_cap")*1,  (ISNUMBER(SEARCH("ITOT-SWHWST*BR",[1]OUT_FinalEnergyCons!$A$4:$A$10000)))*1,[1]OUT_FinalEnergyCons!J$4:J$10000)</f>
        <v>2.2601350463599679E-4</v>
      </c>
      <c r="M1880" s="1" cm="1">
        <f t="array" ref="M1880">SUMPRODUCT(([1]OUT_FinalEnergyCons!$B$4:$B$10000="Var_cap")*1,  (ISNUMBER(SEARCH("ITOT-SWHWST*BR",[1]OUT_FinalEnergyCons!$A$4:$A$10000)))*1,[1]OUT_FinalEnergyCons!K$4:K$10000)</f>
        <v>1.4879962508498878E-5</v>
      </c>
      <c r="N1880" s="1" cm="1">
        <f t="array" ref="N1880">SUMPRODUCT(([1]OUT_FinalEnergyCons!$B$4:$B$10000="Var_cap")*1,  (ISNUMBER(SEARCH("ITOT-SWHWST*BR",[1]OUT_FinalEnergyCons!$A$4:$A$10000)))*1,[1]OUT_FinalEnergyCons!L$4:L$10000)</f>
        <v>2.4007624840600636E-5</v>
      </c>
      <c r="O1880" s="1" cm="1">
        <f t="array" ref="O1880">SUMPRODUCT(([1]OUT_FinalEnergyCons!$B$4:$B$10000="Var_cap")*1,  (ISNUMBER(SEARCH("ITOT-SWHWST*BR",[1]OUT_FinalEnergyCons!$A$4:$A$10000)))*1,[1]OUT_FinalEnergyCons!M$4:M$10000)</f>
        <v>1.4619119686890698E-5</v>
      </c>
      <c r="P1880" s="1" cm="1">
        <f t="array" ref="P1880">SUMPRODUCT(([1]OUT_FinalEnergyCons!$B$4:$B$10000="Var_cap")*1,  (ISNUMBER(SEARCH("ITOT-SWHWST*BR",[1]OUT_FinalEnergyCons!$A$4:$A$10000)))*1,[1]OUT_FinalEnergyCons!N$4:N$10000)</f>
        <v>1.945102205591703E-5</v>
      </c>
      <c r="Q1880" s="1" cm="1">
        <f t="array" ref="Q1880">SUMPRODUCT(([1]OUT_FinalEnergyCons!$B$4:$B$10000="Var_cap")*1,  (ISNUMBER(SEARCH("ITOT-SWHWST*BR",[1]OUT_FinalEnergyCons!$A$4:$A$10000)))*1,[1]OUT_FinalEnergyCons!O$4:O$10000)</f>
        <v>4.4574949693534998E-6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1.2452814536517821E-2</v>
      </c>
      <c r="H1881" s="1">
        <f t="shared" si="2121"/>
        <v>1.245283058008129E-2</v>
      </c>
      <c r="I1881" s="1">
        <f t="shared" si="2121"/>
        <v>1.2452886050001701E-2</v>
      </c>
      <c r="J1881" s="1">
        <f t="shared" si="2121"/>
        <v>1.245274796850632E-2</v>
      </c>
      <c r="K1881" s="1">
        <f t="shared" si="2121"/>
        <v>1.2452632397027199E-2</v>
      </c>
      <c r="L1881" s="1">
        <f t="shared" si="2121"/>
        <v>1.2452640309565201E-2</v>
      </c>
      <c r="M1881" s="1">
        <f t="shared" si="2121"/>
        <v>1.24525837875793E-2</v>
      </c>
      <c r="N1881" s="1">
        <f t="shared" si="2121"/>
        <v>1.24524956557897E-2</v>
      </c>
      <c r="O1881" s="1">
        <f t="shared" si="2121"/>
        <v>1.24531992644235E-2</v>
      </c>
      <c r="P1881" s="1">
        <f>P1882</f>
        <v>1.2453026337929499E-2</v>
      </c>
      <c r="Q1881" s="1">
        <f>Q1882</f>
        <v>1.26119375652037E-2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1.2452814536517821E-2</v>
      </c>
      <c r="H1882" s="1" cm="1">
        <f t="array" ref="H1882">SUMPRODUCT(([1]OUT_FinalEnergyCons!$B$4:$B$10000="Var_cap")*1, (ISNUMBER(SEARCH("ITOT-SWHSOLBR",[1]OUT_FinalEnergyCons!$A$4:$A$10000)))*1,[1]OUT_FinalEnergyCons!F$4:F$10000)</f>
        <v>1.245283058008129E-2</v>
      </c>
      <c r="I1882" s="1" cm="1">
        <f t="array" ref="I1882">SUMPRODUCT(([1]OUT_FinalEnergyCons!$B$4:$B$10000="Var_cap")*1, (ISNUMBER(SEARCH("ITOT-SWHSOLBR",[1]OUT_FinalEnergyCons!$A$4:$A$10000)))*1,[1]OUT_FinalEnergyCons!G$4:G$10000)</f>
        <v>1.2452886050001701E-2</v>
      </c>
      <c r="J1882" s="1" cm="1">
        <f t="array" ref="J1882">SUMPRODUCT(([1]OUT_FinalEnergyCons!$B$4:$B$10000="Var_cap")*1, (ISNUMBER(SEARCH("ITOT-SWHSOLBR",[1]OUT_FinalEnergyCons!$A$4:$A$10000)))*1,[1]OUT_FinalEnergyCons!H$4:H$10000)</f>
        <v>1.245274796850632E-2</v>
      </c>
      <c r="K1882" s="1" cm="1">
        <f t="array" ref="K1882">SUMPRODUCT(([1]OUT_FinalEnergyCons!$B$4:$B$10000="Var_cap")*1, (ISNUMBER(SEARCH("ITOT-SWHSOLBR",[1]OUT_FinalEnergyCons!$A$4:$A$10000)))*1,[1]OUT_FinalEnergyCons!I$4:I$10000)</f>
        <v>1.2452632397027199E-2</v>
      </c>
      <c r="L1882" s="1" cm="1">
        <f t="array" ref="L1882">SUMPRODUCT(([1]OUT_FinalEnergyCons!$B$4:$B$10000="Var_cap")*1, (ISNUMBER(SEARCH("ITOT-SWHSOLBR",[1]OUT_FinalEnergyCons!$A$4:$A$10000)))*1,[1]OUT_FinalEnergyCons!J$4:J$10000)</f>
        <v>1.2452640309565201E-2</v>
      </c>
      <c r="M1882" s="1" cm="1">
        <f t="array" ref="M1882">SUMPRODUCT(([1]OUT_FinalEnergyCons!$B$4:$B$10000="Var_cap")*1, (ISNUMBER(SEARCH("ITOT-SWHSOLBR",[1]OUT_FinalEnergyCons!$A$4:$A$10000)))*1,[1]OUT_FinalEnergyCons!K$4:K$10000)</f>
        <v>1.24525837875793E-2</v>
      </c>
      <c r="N1882" s="1" cm="1">
        <f t="array" ref="N1882">SUMPRODUCT(([1]OUT_FinalEnergyCons!$B$4:$B$10000="Var_cap")*1, (ISNUMBER(SEARCH("ITOT-SWHSOLBR",[1]OUT_FinalEnergyCons!$A$4:$A$10000)))*1,[1]OUT_FinalEnergyCons!L$4:L$10000)</f>
        <v>1.24524956557897E-2</v>
      </c>
      <c r="O1882" s="1" cm="1">
        <f t="array" ref="O1882">SUMPRODUCT(([1]OUT_FinalEnergyCons!$B$4:$B$10000="Var_cap")*1, (ISNUMBER(SEARCH("ITOT-SWHSOLBR",[1]OUT_FinalEnergyCons!$A$4:$A$10000)))*1,[1]OUT_FinalEnergyCons!M$4:M$10000)</f>
        <v>1.24531992644235E-2</v>
      </c>
      <c r="P1882" s="1" cm="1">
        <f t="array" ref="P1882">SUMPRODUCT(([1]OUT_FinalEnergyCons!$B$4:$B$10000="Var_cap")*1, (ISNUMBER(SEARCH("ITOT-SWHSOLBR",[1]OUT_FinalEnergyCons!$A$4:$A$10000)))*1,[1]OUT_FinalEnergyCons!N$4:N$10000)</f>
        <v>1.2453026337929499E-2</v>
      </c>
      <c r="Q1882" s="1" cm="1">
        <f t="array" ref="Q1882">SUMPRODUCT(([1]OUT_FinalEnergyCons!$B$4:$B$10000="Var_cap")*1, (ISNUMBER(SEARCH("ITOT-SWHSOLBR",[1]OUT_FinalEnergyCons!$A$4:$A$10000)))*1,[1]OUT_FinalEnergyCons!O$4:O$10000)</f>
        <v>1.26119375652037E-2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1.58724108300616E-3</v>
      </c>
      <c r="J1883" s="1">
        <f t="shared" si="2122"/>
        <v>0.75480090443348968</v>
      </c>
      <c r="K1883" s="1">
        <f t="shared" si="2122"/>
        <v>0.67964552506594622</v>
      </c>
      <c r="L1883" s="1">
        <f t="shared" si="2122"/>
        <v>0.64712010586412494</v>
      </c>
      <c r="M1883" s="1">
        <f t="shared" si="2122"/>
        <v>0.61914213769042203</v>
      </c>
      <c r="N1883" s="1">
        <f t="shared" si="2122"/>
        <v>0.72621018714058949</v>
      </c>
      <c r="O1883" s="1">
        <f t="shared" si="2122"/>
        <v>0.77116947875347641</v>
      </c>
      <c r="P1883" s="1">
        <f>P1884</f>
        <v>0.78672593981551919</v>
      </c>
      <c r="Q1883" s="1">
        <f>Q1884</f>
        <v>0.78610314684662685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1.58724108300616E-3</v>
      </c>
      <c r="J1884" s="1" cm="1">
        <f t="array" ref="J1884">SUMPRODUCT(([1]OUT_FinalEnergyCons!$B$4:$B$10000="Var_cap")*1, (ISNUMBER(SEARCH("ITOT-SWHH2BR",[1]OUT_FinalEnergyCons!$A$4:$A$10000)))*1,[1]OUT_FinalEnergyCons!H$4:H$10000)</f>
        <v>0.75480090443348968</v>
      </c>
      <c r="K1884" s="1" cm="1">
        <f t="array" ref="K1884">SUMPRODUCT(([1]OUT_FinalEnergyCons!$B$4:$B$10000="Var_cap")*1, (ISNUMBER(SEARCH("ITOT-SWHH2BR",[1]OUT_FinalEnergyCons!$A$4:$A$10000)))*1,[1]OUT_FinalEnergyCons!I$4:I$10000)</f>
        <v>0.67964552506594622</v>
      </c>
      <c r="L1884" s="1" cm="1">
        <f t="array" ref="L1884">SUMPRODUCT(([1]OUT_FinalEnergyCons!$B$4:$B$10000="Var_cap")*1, (ISNUMBER(SEARCH("ITOT-SWHH2BR",[1]OUT_FinalEnergyCons!$A$4:$A$10000)))*1,[1]OUT_FinalEnergyCons!J$4:J$10000)</f>
        <v>0.64712010586412494</v>
      </c>
      <c r="M1884" s="1" cm="1">
        <f t="array" ref="M1884">SUMPRODUCT(([1]OUT_FinalEnergyCons!$B$4:$B$10000="Var_cap")*1, (ISNUMBER(SEARCH("ITOT-SWHH2BR",[1]OUT_FinalEnergyCons!$A$4:$A$10000)))*1,[1]OUT_FinalEnergyCons!K$4:K$10000)</f>
        <v>0.61914213769042203</v>
      </c>
      <c r="N1884" s="1" cm="1">
        <f t="array" ref="N1884">SUMPRODUCT(([1]OUT_FinalEnergyCons!$B$4:$B$10000="Var_cap")*1, (ISNUMBER(SEARCH("ITOT-SWHH2BR",[1]OUT_FinalEnergyCons!$A$4:$A$10000)))*1,[1]OUT_FinalEnergyCons!L$4:L$10000)</f>
        <v>0.72621018714058949</v>
      </c>
      <c r="O1884" s="1" cm="1">
        <f t="array" ref="O1884">SUMPRODUCT(([1]OUT_FinalEnergyCons!$B$4:$B$10000="Var_cap")*1, (ISNUMBER(SEARCH("ITOT-SWHH2BR",[1]OUT_FinalEnergyCons!$A$4:$A$10000)))*1,[1]OUT_FinalEnergyCons!M$4:M$10000)</f>
        <v>0.77116947875347641</v>
      </c>
      <c r="P1884" s="1" cm="1">
        <f t="array" ref="P1884">SUMPRODUCT(([1]OUT_FinalEnergyCons!$B$4:$B$10000="Var_cap")*1, (ISNUMBER(SEARCH("ITOT-SWHH2BR",[1]OUT_FinalEnergyCons!$A$4:$A$10000)))*1,[1]OUT_FinalEnergyCons!N$4:N$10000)</f>
        <v>0.78672593981551919</v>
      </c>
      <c r="Q1884" s="1" cm="1">
        <f t="array" ref="Q1884">SUMPRODUCT(([1]OUT_FinalEnergyCons!$B$4:$B$10000="Var_cap")*1, (ISNUMBER(SEARCH("ITOT-SWHH2BR",[1]OUT_FinalEnergyCons!$A$4:$A$10000)))*1,[1]OUT_FinalEnergyCons!O$4:O$10000)</f>
        <v>0.78610314684662685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6.1442008317228698</v>
      </c>
      <c r="G1885" s="17">
        <f t="shared" ref="G1885:K1885" si="2123">SUM(G1886,G1889,G1891,G1895,G1897,G1899,G1901)</f>
        <v>6.023864752841531</v>
      </c>
      <c r="H1885" s="17">
        <f t="shared" si="2123"/>
        <v>6.1514425573578668</v>
      </c>
      <c r="I1885" s="17">
        <f t="shared" si="2123"/>
        <v>6.1523421700223331</v>
      </c>
      <c r="J1885" s="17">
        <f t="shared" si="2123"/>
        <v>4.5209150624713184</v>
      </c>
      <c r="K1885" s="17">
        <f t="shared" si="2123"/>
        <v>4.6291054778379825</v>
      </c>
      <c r="L1885" s="17">
        <f t="shared" ref="L1885:O1885" si="2124">SUM(L1886,L1889,L1891,L1895,L1897,L1899,L1901)</f>
        <v>4.5428907518357846</v>
      </c>
      <c r="M1885" s="17">
        <f t="shared" si="2124"/>
        <v>4.0002099573622987</v>
      </c>
      <c r="N1885" s="17">
        <f t="shared" si="2124"/>
        <v>4.0042016318927471</v>
      </c>
      <c r="O1885" s="17">
        <f t="shared" si="2124"/>
        <v>3.9443107890924907</v>
      </c>
      <c r="P1885" s="17">
        <f>SUM(P1886,P1889,P1891,P1895,P1897,P1899,P1901)</f>
        <v>3.8283257768145695</v>
      </c>
      <c r="Q1885" s="17">
        <f>SUM(Q1886,Q1889,Q1891,Q1895,Q1897,Q1899,Q1901)</f>
        <v>3.9631320566203905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0.61560569132665754</v>
      </c>
      <c r="G1886" s="1">
        <f t="shared" ref="G1886:K1886" si="2125">SUM(G1887:G1888)</f>
        <v>0.47969641203466001</v>
      </c>
      <c r="H1886" s="1">
        <f t="shared" si="2125"/>
        <v>0.60729573961465</v>
      </c>
      <c r="I1886" s="1">
        <f t="shared" si="2125"/>
        <v>0.60730451610338521</v>
      </c>
      <c r="J1886" s="1">
        <f t="shared" si="2125"/>
        <v>0.58369055479118137</v>
      </c>
      <c r="K1886" s="1">
        <f t="shared" si="2125"/>
        <v>0.59297694581788163</v>
      </c>
      <c r="L1886" s="1">
        <f t="shared" ref="L1886:O1886" si="2126">SUM(L1887:L1888)</f>
        <v>0.58913458661220952</v>
      </c>
      <c r="M1886" s="1">
        <f t="shared" si="2126"/>
        <v>1.2211990069718988</v>
      </c>
      <c r="N1886" s="1">
        <f t="shared" si="2126"/>
        <v>1.2191123866960434</v>
      </c>
      <c r="O1886" s="1">
        <f t="shared" si="2126"/>
        <v>1.2173392530638691</v>
      </c>
      <c r="P1886" s="1">
        <f>SUM(P1887:P1888)</f>
        <v>1.1099289693589023</v>
      </c>
      <c r="Q1886" s="1">
        <f>SUM(Q1887:Q1888)</f>
        <v>1.1224956394203502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0.18498835957349799</v>
      </c>
      <c r="G1887" s="1" cm="1">
        <f t="array" ref="G1887">SUMPRODUCT(([1]OUT_FinalEnergyCons!$B$4:$B$10000="Var_cap")*1, (ISNUMBER(SEARCH("SCOM-SHELCBR",[1]OUT_FinalEnergyCons!$A$4:$A$10000)))*1,[1]OUT_FinalEnergyCons!E$4:E$10000)</f>
        <v>4.9079473269186602E-2</v>
      </c>
      <c r="H1887" s="1" cm="1">
        <f t="array" ref="H1887">SUMPRODUCT(([1]OUT_FinalEnergyCons!$B$4:$B$10000="Var_cap")*1, (ISNUMBER(SEARCH("SCOM-SHELCBR",[1]OUT_FinalEnergyCons!$A$4:$A$10000)))*1,[1]OUT_FinalEnergyCons!F$4:F$10000)</f>
        <v>0.17667921784524501</v>
      </c>
      <c r="I1887" s="1" cm="1">
        <f t="array" ref="I1887">SUMPRODUCT(([1]OUT_FinalEnergyCons!$B$4:$B$10000="Var_cap")*1, (ISNUMBER(SEARCH("SCOM-SHELCBR",[1]OUT_FinalEnergyCons!$A$4:$A$10000)))*1,[1]OUT_FinalEnergyCons!G$4:G$10000)</f>
        <v>0.17668805256985001</v>
      </c>
      <c r="J1887" s="1" cm="1">
        <f t="array" ref="J1887">SUMPRODUCT(([1]OUT_FinalEnergyCons!$B$4:$B$10000="Var_cap")*1, (ISNUMBER(SEARCH("SCOM-SHELCBR",[1]OUT_FinalEnergyCons!$A$4:$A$10000)))*1,[1]OUT_FinalEnergyCons!H$4:H$10000)</f>
        <v>0.17945809932473208</v>
      </c>
      <c r="K1887" s="1" cm="1">
        <f t="array" ref="K1887">SUMPRODUCT(([1]OUT_FinalEnergyCons!$B$4:$B$10000="Var_cap")*1, (ISNUMBER(SEARCH("SCOM-SHELCBR",[1]OUT_FinalEnergyCons!$A$4:$A$10000)))*1,[1]OUT_FinalEnergyCons!I$4:I$10000)</f>
        <v>0.1515429514129806</v>
      </c>
      <c r="L1887" s="1" cm="1">
        <f t="array" ref="L1887">SUMPRODUCT(([1]OUT_FinalEnergyCons!$B$4:$B$10000="Var_cap")*1, (ISNUMBER(SEARCH("SCOM-SHELCBR",[1]OUT_FinalEnergyCons!$A$4:$A$10000)))*1,[1]OUT_FinalEnergyCons!J$4:J$10000)</f>
        <v>0.12038298626361221</v>
      </c>
      <c r="M1887" s="1" cm="1">
        <f t="array" ref="M1887">SUMPRODUCT(([1]OUT_FinalEnergyCons!$B$4:$B$10000="Var_cap")*1, (ISNUMBER(SEARCH("SCOM-SHELCBR",[1]OUT_FinalEnergyCons!$A$4:$A$10000)))*1,[1]OUT_FinalEnergyCons!K$4:K$10000)</f>
        <v>0.18513357412782092</v>
      </c>
      <c r="N1887" s="1" cm="1">
        <f t="array" ref="N1887">SUMPRODUCT(([1]OUT_FinalEnergyCons!$B$4:$B$10000="Var_cap")*1, (ISNUMBER(SEARCH("SCOM-SHELCBR",[1]OUT_FinalEnergyCons!$A$4:$A$10000)))*1,[1]OUT_FinalEnergyCons!L$4:L$10000)</f>
        <v>0.1830462177476917</v>
      </c>
      <c r="O1887" s="1" cm="1">
        <f t="array" ref="O1887">SUMPRODUCT(([1]OUT_FinalEnergyCons!$B$4:$B$10000="Var_cap")*1, (ISNUMBER(SEARCH("SCOM-SHELCBR",[1]OUT_FinalEnergyCons!$A$4:$A$10000)))*1,[1]OUT_FinalEnergyCons!M$4:M$10000)</f>
        <v>0.18854290472740318</v>
      </c>
      <c r="P1887" s="1" cm="1">
        <f t="array" ref="P1887">SUMPRODUCT(([1]OUT_FinalEnergyCons!$B$4:$B$10000="Var_cap")*1, (ISNUMBER(SEARCH("SCOM-SHELCBR",[1]OUT_FinalEnergyCons!$A$4:$A$10000)))*1,[1]OUT_FinalEnergyCons!N$4:N$10000)</f>
        <v>8.4351153764947687E-2</v>
      </c>
      <c r="Q1887" s="1" cm="1">
        <f t="array" ref="Q1887">SUMPRODUCT(([1]OUT_FinalEnergyCons!$B$4:$B$10000="Var_cap")*1, (ISNUMBER(SEARCH("SCOM-SHELCBR",[1]OUT_FinalEnergyCons!$A$4:$A$10000)))*1,[1]OUT_FinalEnergyCons!O$4:O$10000)</f>
        <v>8.1497887212009137E-2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0.43061733175315953</v>
      </c>
      <c r="G1888" s="1" cm="1">
        <f t="array" ref="G1888">SUMPRODUCT(([1]OUT_FinalEnergyCons!$B$4:$B$10000="Var_cap")*1, (ISNUMBER(SEARCH("SCOM-SHELCHP",[1]OUT_FinalEnergyCons!$A$4:$A$10000)))*1,[1]OUT_FinalEnergyCons!E$4:E$10000)</f>
        <v>0.43061693876547341</v>
      </c>
      <c r="H1888" s="1" cm="1">
        <f t="array" ref="H1888">SUMPRODUCT(([1]OUT_FinalEnergyCons!$B$4:$B$10000="Var_cap")*1, (ISNUMBER(SEARCH("SCOM-SHELCHP",[1]OUT_FinalEnergyCons!$A$4:$A$10000)))*1,[1]OUT_FinalEnergyCons!F$4:F$10000)</f>
        <v>0.43061652176940496</v>
      </c>
      <c r="I1888" s="1" cm="1">
        <f t="array" ref="I1888">SUMPRODUCT(([1]OUT_FinalEnergyCons!$B$4:$B$10000="Var_cap")*1, (ISNUMBER(SEARCH("SCOM-SHELCHP",[1]OUT_FinalEnergyCons!$A$4:$A$10000)))*1,[1]OUT_FinalEnergyCons!G$4:G$10000)</f>
        <v>0.43061646353353517</v>
      </c>
      <c r="J1888" s="1" cm="1">
        <f t="array" ref="J1888">SUMPRODUCT(([1]OUT_FinalEnergyCons!$B$4:$B$10000="Var_cap")*1, (ISNUMBER(SEARCH("SCOM-SHELCHP",[1]OUT_FinalEnergyCons!$A$4:$A$10000)))*1,[1]OUT_FinalEnergyCons!H$4:H$10000)</f>
        <v>0.40423245546644926</v>
      </c>
      <c r="K1888" s="1" cm="1">
        <f t="array" ref="K1888">SUMPRODUCT(([1]OUT_FinalEnergyCons!$B$4:$B$10000="Var_cap")*1, (ISNUMBER(SEARCH("SCOM-SHELCHP",[1]OUT_FinalEnergyCons!$A$4:$A$10000)))*1,[1]OUT_FinalEnergyCons!I$4:I$10000)</f>
        <v>0.44143399440490105</v>
      </c>
      <c r="L1888" s="1" cm="1">
        <f t="array" ref="L1888">SUMPRODUCT(([1]OUT_FinalEnergyCons!$B$4:$B$10000="Var_cap")*1, (ISNUMBER(SEARCH("SCOM-SHELCHP",[1]OUT_FinalEnergyCons!$A$4:$A$10000)))*1,[1]OUT_FinalEnergyCons!J$4:J$10000)</f>
        <v>0.46875160034859725</v>
      </c>
      <c r="M1888" s="1" cm="1">
        <f t="array" ref="M1888">SUMPRODUCT(([1]OUT_FinalEnergyCons!$B$4:$B$10000="Var_cap")*1, (ISNUMBER(SEARCH("SCOM-SHELCHP",[1]OUT_FinalEnergyCons!$A$4:$A$10000)))*1,[1]OUT_FinalEnergyCons!K$4:K$10000)</f>
        <v>1.0360654328440779</v>
      </c>
      <c r="N1888" s="1" cm="1">
        <f t="array" ref="N1888">SUMPRODUCT(([1]OUT_FinalEnergyCons!$B$4:$B$10000="Var_cap")*1, (ISNUMBER(SEARCH("SCOM-SHELCHP",[1]OUT_FinalEnergyCons!$A$4:$A$10000)))*1,[1]OUT_FinalEnergyCons!L$4:L$10000)</f>
        <v>1.0360661689483517</v>
      </c>
      <c r="O1888" s="1" cm="1">
        <f t="array" ref="O1888">SUMPRODUCT(([1]OUT_FinalEnergyCons!$B$4:$B$10000="Var_cap")*1, (ISNUMBER(SEARCH("SCOM-SHELCHP",[1]OUT_FinalEnergyCons!$A$4:$A$10000)))*1,[1]OUT_FinalEnergyCons!M$4:M$10000)</f>
        <v>1.0287963483364659</v>
      </c>
      <c r="P1888" s="1" cm="1">
        <f t="array" ref="P1888">SUMPRODUCT(([1]OUT_FinalEnergyCons!$B$4:$B$10000="Var_cap")*1, (ISNUMBER(SEARCH("SCOM-SHELCHP",[1]OUT_FinalEnergyCons!$A$4:$A$10000)))*1,[1]OUT_FinalEnergyCons!N$4:N$10000)</f>
        <v>1.0255778155939546</v>
      </c>
      <c r="Q1888" s="1" cm="1">
        <f t="array" ref="Q1888">SUMPRODUCT(([1]OUT_FinalEnergyCons!$B$4:$B$10000="Var_cap")*1, (ISNUMBER(SEARCH("SCOM-SHELCHP",[1]OUT_FinalEnergyCons!$A$4:$A$10000)))*1,[1]OUT_FinalEnergyCons!O$4:O$10000)</f>
        <v>1.0409977522083411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1.9285738177724294</v>
      </c>
      <c r="G1889" s="1">
        <f t="shared" ref="G1889:O1889" si="2129">G1890</f>
        <v>1.8532306844898592</v>
      </c>
      <c r="H1889" s="1">
        <f t="shared" si="2129"/>
        <v>1.8532016821071391</v>
      </c>
      <c r="I1889" s="1">
        <f t="shared" si="2129"/>
        <v>1.8531766724920593</v>
      </c>
      <c r="J1889" s="1">
        <f t="shared" si="2129"/>
        <v>0.98444313581373577</v>
      </c>
      <c r="K1889" s="1">
        <f t="shared" si="2129"/>
        <v>0.61487704425276402</v>
      </c>
      <c r="L1889" s="1">
        <f t="shared" si="2129"/>
        <v>0.361510575827312</v>
      </c>
      <c r="M1889" s="1">
        <f t="shared" si="2129"/>
        <v>0.11102726249577534</v>
      </c>
      <c r="N1889" s="1">
        <f t="shared" si="2129"/>
        <v>8.0977303129454711E-2</v>
      </c>
      <c r="O1889" s="1">
        <f t="shared" si="2129"/>
        <v>8.0975009330686978E-2</v>
      </c>
      <c r="P1889" s="1">
        <f>P1890</f>
        <v>8.0974551777182865E-2</v>
      </c>
      <c r="Q1889" s="1">
        <f>Q1890</f>
        <v>8.0974200521529496E-2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1.9285738177724294</v>
      </c>
      <c r="G1890" s="1" cm="1">
        <f t="array" ref="G1890">SUMPRODUCT(([1]OUT_FinalEnergyCons!$B$4:$B$10000="Var_cap")*1,(ISNUMBER(SEARCH("SCOM-SHLFOBR",[1]OUT_FinalEnergyCons!$A$4:$A$10000)))*1,[1]OUT_FinalEnergyCons!E$4:E$10000)</f>
        <v>1.8532306844898592</v>
      </c>
      <c r="H1890" s="1" cm="1">
        <f t="array" ref="H1890">SUMPRODUCT(([1]OUT_FinalEnergyCons!$B$4:$B$10000="Var_cap")*1,(ISNUMBER(SEARCH("SCOM-SHLFOBR",[1]OUT_FinalEnergyCons!$A$4:$A$10000)))*1,[1]OUT_FinalEnergyCons!F$4:F$10000)</f>
        <v>1.8532016821071391</v>
      </c>
      <c r="I1890" s="1" cm="1">
        <f t="array" ref="I1890">SUMPRODUCT(([1]OUT_FinalEnergyCons!$B$4:$B$10000="Var_cap")*1,(ISNUMBER(SEARCH("SCOM-SHLFOBR",[1]OUT_FinalEnergyCons!$A$4:$A$10000)))*1,[1]OUT_FinalEnergyCons!G$4:G$10000)</f>
        <v>1.8531766724920593</v>
      </c>
      <c r="J1890" s="1" cm="1">
        <f t="array" ref="J1890">SUMPRODUCT(([1]OUT_FinalEnergyCons!$B$4:$B$10000="Var_cap")*1,(ISNUMBER(SEARCH("SCOM-SHLFOBR",[1]OUT_FinalEnergyCons!$A$4:$A$10000)))*1,[1]OUT_FinalEnergyCons!H$4:H$10000)</f>
        <v>0.98444313581373577</v>
      </c>
      <c r="K1890" s="1" cm="1">
        <f t="array" ref="K1890">SUMPRODUCT(([1]OUT_FinalEnergyCons!$B$4:$B$10000="Var_cap")*1,(ISNUMBER(SEARCH("SCOM-SHLFOBR",[1]OUT_FinalEnergyCons!$A$4:$A$10000)))*1,[1]OUT_FinalEnergyCons!I$4:I$10000)</f>
        <v>0.61487704425276402</v>
      </c>
      <c r="L1890" s="1" cm="1">
        <f t="array" ref="L1890">SUMPRODUCT(([1]OUT_FinalEnergyCons!$B$4:$B$10000="Var_cap")*1,(ISNUMBER(SEARCH("SCOM-SHLFOBR",[1]OUT_FinalEnergyCons!$A$4:$A$10000)))*1,[1]OUT_FinalEnergyCons!J$4:J$10000)</f>
        <v>0.361510575827312</v>
      </c>
      <c r="M1890" s="1" cm="1">
        <f t="array" ref="M1890">SUMPRODUCT(([1]OUT_FinalEnergyCons!$B$4:$B$10000="Var_cap")*1,(ISNUMBER(SEARCH("SCOM-SHLFOBR",[1]OUT_FinalEnergyCons!$A$4:$A$10000)))*1,[1]OUT_FinalEnergyCons!K$4:K$10000)</f>
        <v>0.11102726249577534</v>
      </c>
      <c r="N1890" s="1" cm="1">
        <f t="array" ref="N1890">SUMPRODUCT(([1]OUT_FinalEnergyCons!$B$4:$B$10000="Var_cap")*1,(ISNUMBER(SEARCH("SCOM-SHLFOBR",[1]OUT_FinalEnergyCons!$A$4:$A$10000)))*1,[1]OUT_FinalEnergyCons!L$4:L$10000)</f>
        <v>8.0977303129454711E-2</v>
      </c>
      <c r="O1890" s="1" cm="1">
        <f t="array" ref="O1890">SUMPRODUCT(([1]OUT_FinalEnergyCons!$B$4:$B$10000="Var_cap")*1,(ISNUMBER(SEARCH("SCOM-SHLFOBR",[1]OUT_FinalEnergyCons!$A$4:$A$10000)))*1,[1]OUT_FinalEnergyCons!M$4:M$10000)</f>
        <v>8.0975009330686978E-2</v>
      </c>
      <c r="P1890" s="1" cm="1">
        <f t="array" ref="P1890">SUMPRODUCT(([1]OUT_FinalEnergyCons!$B$4:$B$10000="Var_cap")*1,(ISNUMBER(SEARCH("SCOM-SHLFOBR",[1]OUT_FinalEnergyCons!$A$4:$A$10000)))*1,[1]OUT_FinalEnergyCons!N$4:N$10000)</f>
        <v>8.0974551777182865E-2</v>
      </c>
      <c r="Q1890" s="1" cm="1">
        <f t="array" ref="Q1890">SUMPRODUCT(([1]OUT_FinalEnergyCons!$B$4:$B$10000="Var_cap")*1,(ISNUMBER(SEARCH("SCOM-SHLFOBR",[1]OUT_FinalEnergyCons!$A$4:$A$10000)))*1,[1]OUT_FinalEnergyCons!O$4:O$10000)</f>
        <v>8.0974200521529496E-2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2.8800231120726902</v>
      </c>
      <c r="G1891" s="1">
        <f t="shared" ref="G1891:K1891" si="2133">SUM(G1892:G1894)</f>
        <v>2.8799096892983802</v>
      </c>
      <c r="H1891" s="1">
        <f t="shared" si="2133"/>
        <v>2.879918313030585</v>
      </c>
      <c r="I1891" s="1">
        <f t="shared" si="2133"/>
        <v>2.8799037682365949</v>
      </c>
      <c r="J1891" s="1">
        <f t="shared" si="2133"/>
        <v>2.0646673348744184</v>
      </c>
      <c r="K1891" s="1">
        <f t="shared" si="2133"/>
        <v>2.1899729006621023</v>
      </c>
      <c r="L1891" s="1">
        <f t="shared" ref="L1891:O1891" si="2134">SUM(L1892:L1894)</f>
        <v>2.4305455190680307</v>
      </c>
      <c r="M1891" s="1">
        <f t="shared" si="2134"/>
        <v>1.4138715092858158</v>
      </c>
      <c r="N1891" s="1">
        <f t="shared" si="2134"/>
        <v>1.7102244947085676</v>
      </c>
      <c r="O1891" s="1">
        <f t="shared" si="2134"/>
        <v>1.6955606851668534</v>
      </c>
      <c r="P1891" s="1">
        <f>SUM(P1892:P1894)</f>
        <v>1.8196916644567487</v>
      </c>
      <c r="Q1891" s="1">
        <f>SUM(Q1892:Q1894)</f>
        <v>1.7415436481343551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2.7746815521941657</v>
      </c>
      <c r="G1892" s="1" cm="1">
        <f t="array" ref="G1892">SUMPRODUCT(([1]OUT_FinalEnergyCons!$B$4:$B$10000="Var_cap")*1, (ISNUMBER(SEARCH("SCOM-SHNGABR",[1]OUT_FinalEnergyCons!$A$4:$A$10000)))*1,[1]OUT_FinalEnergyCons!E$4:E$10000)</f>
        <v>2.7745491328546334</v>
      </c>
      <c r="H1892" s="1" cm="1">
        <f t="array" ref="H1892">SUMPRODUCT(([1]OUT_FinalEnergyCons!$B$4:$B$10000="Var_cap")*1, (ISNUMBER(SEARCH("SCOM-SHNGABR",[1]OUT_FinalEnergyCons!$A$4:$A$10000)))*1,[1]OUT_FinalEnergyCons!F$4:F$10000)</f>
        <v>2.7745170295211938</v>
      </c>
      <c r="I1892" s="1" cm="1">
        <f t="array" ref="I1892">SUMPRODUCT(([1]OUT_FinalEnergyCons!$B$4:$B$10000="Var_cap")*1, (ISNUMBER(SEARCH("SCOM-SHNGABR",[1]OUT_FinalEnergyCons!$A$4:$A$10000)))*1,[1]OUT_FinalEnergyCons!G$4:G$10000)</f>
        <v>2.7745041052869235</v>
      </c>
      <c r="J1892" s="1" cm="1">
        <f t="array" ref="J1892">SUMPRODUCT(([1]OUT_FinalEnergyCons!$B$4:$B$10000="Var_cap")*1, (ISNUMBER(SEARCH("SCOM-SHNGABR",[1]OUT_FinalEnergyCons!$A$4:$A$10000)))*1,[1]OUT_FinalEnergyCons!H$4:H$10000)</f>
        <v>1.9212244521991479</v>
      </c>
      <c r="K1892" s="1" cm="1">
        <f t="array" ref="K1892">SUMPRODUCT(([1]OUT_FinalEnergyCons!$B$4:$B$10000="Var_cap")*1, (ISNUMBER(SEARCH("SCOM-SHNGABR",[1]OUT_FinalEnergyCons!$A$4:$A$10000)))*1,[1]OUT_FinalEnergyCons!I$4:I$10000)</f>
        <v>1.9955322243894249</v>
      </c>
      <c r="L1892" s="1" cm="1">
        <f t="array" ref="L1892">SUMPRODUCT(([1]OUT_FinalEnergyCons!$B$4:$B$10000="Var_cap")*1, (ISNUMBER(SEARCH("SCOM-SHNGABR",[1]OUT_FinalEnergyCons!$A$4:$A$10000)))*1,[1]OUT_FinalEnergyCons!J$4:J$10000)</f>
        <v>1.9955451999117257</v>
      </c>
      <c r="M1892" s="1" cm="1">
        <f t="array" ref="M1892">SUMPRODUCT(([1]OUT_FinalEnergyCons!$B$4:$B$10000="Var_cap")*1, (ISNUMBER(SEARCH("SCOM-SHNGABR",[1]OUT_FinalEnergyCons!$A$4:$A$10000)))*1,[1]OUT_FinalEnergyCons!K$4:K$10000)</f>
        <v>0.79384638956842779</v>
      </c>
      <c r="N1892" s="1" cm="1">
        <f t="array" ref="N1892">SUMPRODUCT(([1]OUT_FinalEnergyCons!$B$4:$B$10000="Var_cap")*1, (ISNUMBER(SEARCH("SCOM-SHNGABR",[1]OUT_FinalEnergyCons!$A$4:$A$10000)))*1,[1]OUT_FinalEnergyCons!L$4:L$10000)</f>
        <v>0.75281547622738487</v>
      </c>
      <c r="O1892" s="1" cm="1">
        <f t="array" ref="O1892">SUMPRODUCT(([1]OUT_FinalEnergyCons!$B$4:$B$10000="Var_cap")*1, (ISNUMBER(SEARCH("SCOM-SHNGABR",[1]OUT_FinalEnergyCons!$A$4:$A$10000)))*1,[1]OUT_FinalEnergyCons!M$4:M$10000)</f>
        <v>0.48361353213619496</v>
      </c>
      <c r="P1892" s="1" cm="1">
        <f t="array" ref="P1892">SUMPRODUCT(([1]OUT_FinalEnergyCons!$B$4:$B$10000="Var_cap")*1, (ISNUMBER(SEARCH("SCOM-SHNGABR",[1]OUT_FinalEnergyCons!$A$4:$A$10000)))*1,[1]OUT_FinalEnergyCons!N$4:N$10000)</f>
        <v>0.28593887641265003</v>
      </c>
      <c r="Q1892" s="1" cm="1">
        <f t="array" ref="Q1892">SUMPRODUCT(([1]OUT_FinalEnergyCons!$B$4:$B$10000="Var_cap")*1, (ISNUMBER(SEARCH("SCOM-SHNGABR",[1]OUT_FinalEnergyCons!$A$4:$A$10000)))*1,[1]OUT_FinalEnergyCons!O$4:O$10000)</f>
        <v>7.544943605264598E-2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3.7417836257116402E-7</v>
      </c>
      <c r="G1893" s="1" cm="1">
        <f t="array" ref="G1893">SUMPRODUCT(([1]OUT_FinalEnergyCons!$B$4:$B$10000="Var_cap")*1, (ISNUMBER(SEARCH("SCOM-SHngahp",[1]OUT_FinalEnergyCons!$A$4:$A$10000)))*1,[1]OUT_FinalEnergyCons!E$4:E$10000)</f>
        <v>1.8344027123632004E-5</v>
      </c>
      <c r="H1893" s="1" cm="1">
        <f t="array" ref="H1893">SUMPRODUCT(([1]OUT_FinalEnergyCons!$B$4:$B$10000="Var_cap")*1, (ISNUMBER(SEARCH("SCOM-SHngahp",[1]OUT_FinalEnergyCons!$A$4:$A$10000)))*1,[1]OUT_FinalEnergyCons!F$4:F$10000)</f>
        <v>5.8642447559978287E-5</v>
      </c>
      <c r="I1893" s="1" cm="1">
        <f t="array" ref="I1893">SUMPRODUCT(([1]OUT_FinalEnergyCons!$B$4:$B$10000="Var_cap")*1, (ISNUMBER(SEARCH("SCOM-SHngahp",[1]OUT_FinalEnergyCons!$A$4:$A$10000)))*1,[1]OUT_FinalEnergyCons!G$4:G$10000)</f>
        <v>5.91926813415901E-5</v>
      </c>
      <c r="J1893" s="1" cm="1">
        <f t="array" ref="J1893">SUMPRODUCT(([1]OUT_FinalEnergyCons!$B$4:$B$10000="Var_cap")*1, (ISNUMBER(SEARCH("SCOM-SHngahp",[1]OUT_FinalEnergyCons!$A$4:$A$10000)))*1,[1]OUT_FinalEnergyCons!H$4:H$10000)</f>
        <v>3.1282210388619745E-2</v>
      </c>
      <c r="K1893" s="1" cm="1">
        <f t="array" ref="K1893">SUMPRODUCT(([1]OUT_FinalEnergyCons!$B$4:$B$10000="Var_cap")*1, (ISNUMBER(SEARCH("SCOM-SHngahp",[1]OUT_FinalEnergyCons!$A$4:$A$10000)))*1,[1]OUT_FinalEnergyCons!I$4:I$10000)</f>
        <v>3.1267163079711308E-2</v>
      </c>
      <c r="L1893" s="1" cm="1">
        <f t="array" ref="L1893">SUMPRODUCT(([1]OUT_FinalEnergyCons!$B$4:$B$10000="Var_cap")*1, (ISNUMBER(SEARCH("SCOM-SHngahp",[1]OUT_FinalEnergyCons!$A$4:$A$10000)))*1,[1]OUT_FinalEnergyCons!J$4:J$10000)</f>
        <v>3.8584846688982911E-2</v>
      </c>
      <c r="M1893" s="1" cm="1">
        <f t="array" ref="M1893">SUMPRODUCT(([1]OUT_FinalEnergyCons!$B$4:$B$10000="Var_cap")*1, (ISNUMBER(SEARCH("SCOM-SHngahp",[1]OUT_FinalEnergyCons!$A$4:$A$10000)))*1,[1]OUT_FinalEnergyCons!K$4:K$10000)</f>
        <v>7.3507888050809269E-3</v>
      </c>
      <c r="N1893" s="1" cm="1">
        <f t="array" ref="N1893">SUMPRODUCT(([1]OUT_FinalEnergyCons!$B$4:$B$10000="Var_cap")*1, (ISNUMBER(SEARCH("SCOM-SHngahp",[1]OUT_FinalEnergyCons!$A$4:$A$10000)))*1,[1]OUT_FinalEnergyCons!L$4:L$10000)</f>
        <v>8.3345625005963139E-2</v>
      </c>
      <c r="O1893" s="1" cm="1">
        <f t="array" ref="O1893">SUMPRODUCT(([1]OUT_FinalEnergyCons!$B$4:$B$10000="Var_cap")*1, (ISNUMBER(SEARCH("SCOM-SHngahp",[1]OUT_FinalEnergyCons!$A$4:$A$10000)))*1,[1]OUT_FinalEnergyCons!M$4:M$10000)</f>
        <v>0.16929062175748899</v>
      </c>
      <c r="P1893" s="1" cm="1">
        <f t="array" ref="P1893">SUMPRODUCT(([1]OUT_FinalEnergyCons!$B$4:$B$10000="Var_cap")*1, (ISNUMBER(SEARCH("SCOM-SHngahp",[1]OUT_FinalEnergyCons!$A$4:$A$10000)))*1,[1]OUT_FinalEnergyCons!N$4:N$10000)</f>
        <v>0.26187045742347942</v>
      </c>
      <c r="Q1893" s="1" cm="1">
        <f t="array" ref="Q1893">SUMPRODUCT(([1]OUT_FinalEnergyCons!$B$4:$B$10000="Var_cap")*1, (ISNUMBER(SEARCH("SCOM-SHngahp",[1]OUT_FinalEnergyCons!$A$4:$A$10000)))*1,[1]OUT_FinalEnergyCons!O$4:O$10000)</f>
        <v>0.36356752574319667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0.10534118570016227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0.1053422124166233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0.10534264106183108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0.10534047026832971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0.11216067228665064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0.16317351319296583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0.39641547246732173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0.61267433091230716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0.87406339347521955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1.0426565312731695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1.2718823306206193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1.3025266863385125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0.47842172812371658</v>
      </c>
      <c r="G1895" s="1">
        <f t="shared" ref="G1895:O1895" si="2139">G1896</f>
        <v>0.53708221473871931</v>
      </c>
      <c r="H1895" s="1">
        <f t="shared" si="2139"/>
        <v>0.53708087849987929</v>
      </c>
      <c r="I1895" s="1">
        <f t="shared" si="2139"/>
        <v>0.53779775758457937</v>
      </c>
      <c r="J1895" s="1">
        <f t="shared" si="2139"/>
        <v>0.39958686791309983</v>
      </c>
      <c r="K1895" s="1">
        <f t="shared" si="2139"/>
        <v>0.42426018844716723</v>
      </c>
      <c r="L1895" s="1">
        <f t="shared" si="2139"/>
        <v>0.3449004402555193</v>
      </c>
      <c r="M1895" s="1">
        <f t="shared" si="2139"/>
        <v>0.22358490836684877</v>
      </c>
      <c r="N1895" s="1">
        <f t="shared" si="2139"/>
        <v>6.6819280314857288E-2</v>
      </c>
      <c r="O1895" s="1">
        <f t="shared" si="2139"/>
        <v>4.4649578429762957E-2</v>
      </c>
      <c r="P1895" s="1">
        <f>P1896</f>
        <v>3.240900983112871E-2</v>
      </c>
      <c r="Q1895" s="1">
        <f>Q1896</f>
        <v>7.0395457394398925E-2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0.47842172812371658</v>
      </c>
      <c r="G1896" s="1" cm="1">
        <f t="array" ref="G1896">SUMPRODUCT(([1]OUT_FinalEnergyCons!$B$4:$B$10000="Var_cap")*1, (ISNUMBER(SEARCH("SCOM-SHWODBR",[1]OUT_FinalEnergyCons!$A$4:$A$10000)))*1,[1]OUT_FinalEnergyCons!E$4:E$10000)</f>
        <v>0.53708221473871931</v>
      </c>
      <c r="H1896" s="1" cm="1">
        <f t="array" ref="H1896">SUMPRODUCT(([1]OUT_FinalEnergyCons!$B$4:$B$10000="Var_cap")*1, (ISNUMBER(SEARCH("SCOM-SHWODBR",[1]OUT_FinalEnergyCons!$A$4:$A$10000)))*1,[1]OUT_FinalEnergyCons!F$4:F$10000)</f>
        <v>0.53708087849987929</v>
      </c>
      <c r="I1896" s="1" cm="1">
        <f t="array" ref="I1896">SUMPRODUCT(([1]OUT_FinalEnergyCons!$B$4:$B$10000="Var_cap")*1, (ISNUMBER(SEARCH("SCOM-SHWODBR",[1]OUT_FinalEnergyCons!$A$4:$A$10000)))*1,[1]OUT_FinalEnergyCons!G$4:G$10000)</f>
        <v>0.53779775758457937</v>
      </c>
      <c r="J1896" s="1" cm="1">
        <f t="array" ref="J1896">SUMPRODUCT(([1]OUT_FinalEnergyCons!$B$4:$B$10000="Var_cap")*1, (ISNUMBER(SEARCH("SCOM-SHWODBR",[1]OUT_FinalEnergyCons!$A$4:$A$10000)))*1,[1]OUT_FinalEnergyCons!H$4:H$10000)</f>
        <v>0.39958686791309983</v>
      </c>
      <c r="K1896" s="1" cm="1">
        <f t="array" ref="K1896">SUMPRODUCT(([1]OUT_FinalEnergyCons!$B$4:$B$10000="Var_cap")*1, (ISNUMBER(SEARCH("SCOM-SHWODBR",[1]OUT_FinalEnergyCons!$A$4:$A$10000)))*1,[1]OUT_FinalEnergyCons!I$4:I$10000)</f>
        <v>0.42426018844716723</v>
      </c>
      <c r="L1896" s="1" cm="1">
        <f t="array" ref="L1896">SUMPRODUCT(([1]OUT_FinalEnergyCons!$B$4:$B$10000="Var_cap")*1, (ISNUMBER(SEARCH("SCOM-SHWODBR",[1]OUT_FinalEnergyCons!$A$4:$A$10000)))*1,[1]OUT_FinalEnergyCons!J$4:J$10000)</f>
        <v>0.3449004402555193</v>
      </c>
      <c r="M1896" s="1" cm="1">
        <f t="array" ref="M1896">SUMPRODUCT(([1]OUT_FinalEnergyCons!$B$4:$B$10000="Var_cap")*1, (ISNUMBER(SEARCH("SCOM-SHWODBR",[1]OUT_FinalEnergyCons!$A$4:$A$10000)))*1,[1]OUT_FinalEnergyCons!K$4:K$10000)</f>
        <v>0.22358490836684877</v>
      </c>
      <c r="N1896" s="1" cm="1">
        <f t="array" ref="N1896">SUMPRODUCT(([1]OUT_FinalEnergyCons!$B$4:$B$10000="Var_cap")*1, (ISNUMBER(SEARCH("SCOM-SHWODBR",[1]OUT_FinalEnergyCons!$A$4:$A$10000)))*1,[1]OUT_FinalEnergyCons!L$4:L$10000)</f>
        <v>6.6819280314857288E-2</v>
      </c>
      <c r="O1896" s="1" cm="1">
        <f t="array" ref="O1896">SUMPRODUCT(([1]OUT_FinalEnergyCons!$B$4:$B$10000="Var_cap")*1, (ISNUMBER(SEARCH("SCOM-SHWODBR",[1]OUT_FinalEnergyCons!$A$4:$A$10000)))*1,[1]OUT_FinalEnergyCons!M$4:M$10000)</f>
        <v>4.4649578429762957E-2</v>
      </c>
      <c r="P1896" s="1" cm="1">
        <f t="array" ref="P1896">SUMPRODUCT(([1]OUT_FinalEnergyCons!$B$4:$B$10000="Var_cap")*1, (ISNUMBER(SEARCH("SCOM-SHWODBR",[1]OUT_FinalEnergyCons!$A$4:$A$10000)))*1,[1]OUT_FinalEnergyCons!N$4:N$10000)</f>
        <v>3.240900983112871E-2</v>
      </c>
      <c r="Q1896" s="1" cm="1">
        <f t="array" ref="Q1896">SUMPRODUCT(([1]OUT_FinalEnergyCons!$B$4:$B$10000="Var_cap")*1, (ISNUMBER(SEARCH("SCOM-SHWODBR",[1]OUT_FinalEnergyCons!$A$4:$A$10000)))*1,[1]OUT_FinalEnergyCons!O$4:O$10000)</f>
        <v>7.0395457394398925E-2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0.1505113711392963</v>
      </c>
      <c r="G1897" s="1">
        <f t="shared" ref="G1897:O1897" si="2142">G1898</f>
        <v>0.17411920540956005</v>
      </c>
      <c r="H1897" s="1">
        <f t="shared" si="2142"/>
        <v>0.17411869551252943</v>
      </c>
      <c r="I1897" s="1">
        <f t="shared" si="2142"/>
        <v>0.17411890540786465</v>
      </c>
      <c r="J1897" s="1">
        <f t="shared" si="2142"/>
        <v>0.18356248435307237</v>
      </c>
      <c r="K1897" s="1">
        <f t="shared" si="2142"/>
        <v>0.20024106475399847</v>
      </c>
      <c r="L1897" s="1">
        <f t="shared" si="2142"/>
        <v>0.20126995228527825</v>
      </c>
      <c r="M1897" s="1">
        <f t="shared" si="2142"/>
        <v>0.27062352217847541</v>
      </c>
      <c r="N1897" s="1">
        <f t="shared" si="2142"/>
        <v>0.2131013070760002</v>
      </c>
      <c r="O1897" s="1">
        <f t="shared" si="2142"/>
        <v>0.20179255523840367</v>
      </c>
      <c r="P1897" s="1">
        <f>P1898</f>
        <v>0.20310822821900751</v>
      </c>
      <c r="Q1897" s="1">
        <f>Q1898</f>
        <v>0.38636353396032325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0.1505113711392963</v>
      </c>
      <c r="G1898" s="1" cm="1">
        <f t="array" ref="G1898">SUMPRODUCT(([1]OUT_FinalEnergyCons!$B$4:$B$10000="Var_cap")*1,(ISNUMBER(SEARCH("SCOM-SHPLTBR",[1]OUT_FinalEnergyCons!$A$4:$A$10000)))*1,[1]OUT_FinalEnergyCons!E$4:E$10000)</f>
        <v>0.17411920540956005</v>
      </c>
      <c r="H1898" s="1" cm="1">
        <f t="array" ref="H1898">SUMPRODUCT(([1]OUT_FinalEnergyCons!$B$4:$B$10000="Var_cap")*1,(ISNUMBER(SEARCH("SCOM-SHPLTBR",[1]OUT_FinalEnergyCons!$A$4:$A$10000)))*1,[1]OUT_FinalEnergyCons!F$4:F$10000)</f>
        <v>0.17411869551252943</v>
      </c>
      <c r="I1898" s="1" cm="1">
        <f t="array" ref="I1898">SUMPRODUCT(([1]OUT_FinalEnergyCons!$B$4:$B$10000="Var_cap")*1,(ISNUMBER(SEARCH("SCOM-SHPLTBR",[1]OUT_FinalEnergyCons!$A$4:$A$10000)))*1,[1]OUT_FinalEnergyCons!G$4:G$10000)</f>
        <v>0.17411890540786465</v>
      </c>
      <c r="J1898" s="1" cm="1">
        <f t="array" ref="J1898">SUMPRODUCT(([1]OUT_FinalEnergyCons!$B$4:$B$10000="Var_cap")*1,(ISNUMBER(SEARCH("SCOM-SHPLTBR",[1]OUT_FinalEnergyCons!$A$4:$A$10000)))*1,[1]OUT_FinalEnergyCons!H$4:H$10000)</f>
        <v>0.18356248435307237</v>
      </c>
      <c r="K1898" s="1" cm="1">
        <f t="array" ref="K1898">SUMPRODUCT(([1]OUT_FinalEnergyCons!$B$4:$B$10000="Var_cap")*1,(ISNUMBER(SEARCH("SCOM-SHPLTBR",[1]OUT_FinalEnergyCons!$A$4:$A$10000)))*1,[1]OUT_FinalEnergyCons!I$4:I$10000)</f>
        <v>0.20024106475399847</v>
      </c>
      <c r="L1898" s="1" cm="1">
        <f t="array" ref="L1898">SUMPRODUCT(([1]OUT_FinalEnergyCons!$B$4:$B$10000="Var_cap")*1,(ISNUMBER(SEARCH("SCOM-SHPLTBR",[1]OUT_FinalEnergyCons!$A$4:$A$10000)))*1,[1]OUT_FinalEnergyCons!J$4:J$10000)</f>
        <v>0.20126995228527825</v>
      </c>
      <c r="M1898" s="1" cm="1">
        <f t="array" ref="M1898">SUMPRODUCT(([1]OUT_FinalEnergyCons!$B$4:$B$10000="Var_cap")*1,(ISNUMBER(SEARCH("SCOM-SHPLTBR",[1]OUT_FinalEnergyCons!$A$4:$A$10000)))*1,[1]OUT_FinalEnergyCons!K$4:K$10000)</f>
        <v>0.27062352217847541</v>
      </c>
      <c r="N1898" s="1" cm="1">
        <f t="array" ref="N1898">SUMPRODUCT(([1]OUT_FinalEnergyCons!$B$4:$B$10000="Var_cap")*1,(ISNUMBER(SEARCH("SCOM-SHPLTBR",[1]OUT_FinalEnergyCons!$A$4:$A$10000)))*1,[1]OUT_FinalEnergyCons!L$4:L$10000)</f>
        <v>0.2131013070760002</v>
      </c>
      <c r="O1898" s="1" cm="1">
        <f t="array" ref="O1898">SUMPRODUCT(([1]OUT_FinalEnergyCons!$B$4:$B$10000="Var_cap")*1,(ISNUMBER(SEARCH("SCOM-SHPLTBR",[1]OUT_FinalEnergyCons!$A$4:$A$10000)))*1,[1]OUT_FinalEnergyCons!M$4:M$10000)</f>
        <v>0.20179255523840367</v>
      </c>
      <c r="P1898" s="1" cm="1">
        <f t="array" ref="P1898">SUMPRODUCT(([1]OUT_FinalEnergyCons!$B$4:$B$10000="Var_cap")*1,(ISNUMBER(SEARCH("SCOM-SHPLTBR",[1]OUT_FinalEnergyCons!$A$4:$A$10000)))*1,[1]OUT_FinalEnergyCons!N$4:N$10000)</f>
        <v>0.20310822821900751</v>
      </c>
      <c r="Q1898" s="1" cm="1">
        <f t="array" ref="Q1898">SUMPRODUCT(([1]OUT_FinalEnergyCons!$B$4:$B$10000="Var_cap")*1,(ISNUMBER(SEARCH("SCOM-SHPLTBR",[1]OUT_FinalEnergyCons!$A$4:$A$10000)))*1,[1]OUT_FinalEnergyCons!O$4:O$10000)</f>
        <v>0.38636353396032325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9.1065111288079606E-2</v>
      </c>
      <c r="G1899" s="1">
        <f t="shared" ref="G1899:O1899" si="2145">G1900</f>
        <v>9.9826546870352778E-2</v>
      </c>
      <c r="H1899" s="1">
        <f t="shared" si="2145"/>
        <v>9.9827248593083118E-2</v>
      </c>
      <c r="I1899" s="1">
        <f t="shared" si="2145"/>
        <v>0.10000697588141888</v>
      </c>
      <c r="J1899" s="1">
        <f t="shared" si="2145"/>
        <v>0.304865241597856</v>
      </c>
      <c r="K1899" s="1">
        <f t="shared" si="2145"/>
        <v>0.54158169610715801</v>
      </c>
      <c r="L1899" s="1">
        <f t="shared" si="2145"/>
        <v>0.55035824785315202</v>
      </c>
      <c r="M1899" s="1">
        <f t="shared" si="2145"/>
        <v>0.55035810870642699</v>
      </c>
      <c r="N1899" s="1">
        <f t="shared" si="2145"/>
        <v>0.55035791943312695</v>
      </c>
      <c r="O1899" s="1">
        <f t="shared" si="2145"/>
        <v>0.55035786514223295</v>
      </c>
      <c r="P1899" s="1">
        <f>P1900</f>
        <v>0.55035765796999803</v>
      </c>
      <c r="Q1899" s="1">
        <f>Q1900</f>
        <v>0.55035754837783701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9.1065111288079606E-2</v>
      </c>
      <c r="G1900" s="1" cm="1">
        <f t="array" ref="G1900">SUMPRODUCT(([1]OUT_FinalEnergyCons!$B$4:$B$10000="Var_cap")*1, (ISNUMBER(SEARCH("SCOM-SHSOLBR",[1]OUT_FinalEnergyCons!$A$4:$A$10000)))*1,[1]OUT_FinalEnergyCons!E$4:E$10000)</f>
        <v>9.9826546870352778E-2</v>
      </c>
      <c r="H1900" s="1" cm="1">
        <f t="array" ref="H1900">SUMPRODUCT(([1]OUT_FinalEnergyCons!$B$4:$B$10000="Var_cap")*1, (ISNUMBER(SEARCH("SCOM-SHSOLBR",[1]OUT_FinalEnergyCons!$A$4:$A$10000)))*1,[1]OUT_FinalEnergyCons!F$4:F$10000)</f>
        <v>9.9827248593083118E-2</v>
      </c>
      <c r="I1900" s="1" cm="1">
        <f t="array" ref="I1900">SUMPRODUCT(([1]OUT_FinalEnergyCons!$B$4:$B$10000="Var_cap")*1, (ISNUMBER(SEARCH("SCOM-SHSOLBR",[1]OUT_FinalEnergyCons!$A$4:$A$10000)))*1,[1]OUT_FinalEnergyCons!G$4:G$10000)</f>
        <v>0.10000697588141888</v>
      </c>
      <c r="J1900" s="1" cm="1">
        <f t="array" ref="J1900">SUMPRODUCT(([1]OUT_FinalEnergyCons!$B$4:$B$10000="Var_cap")*1, (ISNUMBER(SEARCH("SCOM-SHSOLBR",[1]OUT_FinalEnergyCons!$A$4:$A$10000)))*1,[1]OUT_FinalEnergyCons!H$4:H$10000)</f>
        <v>0.304865241597856</v>
      </c>
      <c r="K1900" s="1" cm="1">
        <f t="array" ref="K1900">SUMPRODUCT(([1]OUT_FinalEnergyCons!$B$4:$B$10000="Var_cap")*1, (ISNUMBER(SEARCH("SCOM-SHSOLBR",[1]OUT_FinalEnergyCons!$A$4:$A$10000)))*1,[1]OUT_FinalEnergyCons!I$4:I$10000)</f>
        <v>0.54158169610715801</v>
      </c>
      <c r="L1900" s="1" cm="1">
        <f t="array" ref="L1900">SUMPRODUCT(([1]OUT_FinalEnergyCons!$B$4:$B$10000="Var_cap")*1, (ISNUMBER(SEARCH("SCOM-SHSOLBR",[1]OUT_FinalEnergyCons!$A$4:$A$10000)))*1,[1]OUT_FinalEnergyCons!J$4:J$10000)</f>
        <v>0.55035824785315202</v>
      </c>
      <c r="M1900" s="1" cm="1">
        <f t="array" ref="M1900">SUMPRODUCT(([1]OUT_FinalEnergyCons!$B$4:$B$10000="Var_cap")*1, (ISNUMBER(SEARCH("SCOM-SHSOLBR",[1]OUT_FinalEnergyCons!$A$4:$A$10000)))*1,[1]OUT_FinalEnergyCons!K$4:K$10000)</f>
        <v>0.55035810870642699</v>
      </c>
      <c r="N1900" s="1" cm="1">
        <f t="array" ref="N1900">SUMPRODUCT(([1]OUT_FinalEnergyCons!$B$4:$B$10000="Var_cap")*1, (ISNUMBER(SEARCH("SCOM-SHSOLBR",[1]OUT_FinalEnergyCons!$A$4:$A$10000)))*1,[1]OUT_FinalEnergyCons!L$4:L$10000)</f>
        <v>0.55035791943312695</v>
      </c>
      <c r="O1900" s="1" cm="1">
        <f t="array" ref="O1900">SUMPRODUCT(([1]OUT_FinalEnergyCons!$B$4:$B$10000="Var_cap")*1, (ISNUMBER(SEARCH("SCOM-SHSOLBR",[1]OUT_FinalEnergyCons!$A$4:$A$10000)))*1,[1]OUT_FinalEnergyCons!M$4:M$10000)</f>
        <v>0.55035786514223295</v>
      </c>
      <c r="P1900" s="1" cm="1">
        <f t="array" ref="P1900">SUMPRODUCT(([1]OUT_FinalEnergyCons!$B$4:$B$10000="Var_cap")*1, (ISNUMBER(SEARCH("SCOM-SHSOLBR",[1]OUT_FinalEnergyCons!$A$4:$A$10000)))*1,[1]OUT_FinalEnergyCons!N$4:N$10000)</f>
        <v>0.55035765796999803</v>
      </c>
      <c r="Q1900" s="1" cm="1">
        <f t="array" ref="Q1900">SUMPRODUCT(([1]OUT_FinalEnergyCons!$B$4:$B$10000="Var_cap")*1, (ISNUMBER(SEARCH("SCOM-SHSOLBR",[1]OUT_FinalEnergyCons!$A$4:$A$10000)))*1,[1]OUT_FinalEnergyCons!O$4:O$10000)</f>
        <v>0.55035754837783701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3.3574316431114703E-5</v>
      </c>
      <c r="J1901" s="1">
        <f t="shared" si="2148"/>
        <v>9.9443127954552434E-5</v>
      </c>
      <c r="K1901" s="1">
        <f t="shared" si="2148"/>
        <v>6.5195637796910594E-2</v>
      </c>
      <c r="L1901" s="1">
        <f t="shared" si="2148"/>
        <v>6.5171429934283306E-2</v>
      </c>
      <c r="M1901" s="1">
        <f t="shared" si="2148"/>
        <v>0.20954563935705717</v>
      </c>
      <c r="N1901" s="1">
        <f t="shared" si="2148"/>
        <v>0.1636089405346968</v>
      </c>
      <c r="O1901" s="1">
        <f t="shared" si="2148"/>
        <v>0.15363584272068173</v>
      </c>
      <c r="P1901" s="1">
        <f>P1902</f>
        <v>3.1855695201601232E-2</v>
      </c>
      <c r="Q1901" s="1">
        <f>Q1902</f>
        <v>1.1002028811596775E-2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3.3574316431114703E-5</v>
      </c>
      <c r="J1902" s="1" cm="1">
        <f t="array" ref="J1902">SUMPRODUCT(([1]OUT_FinalEnergyCons!$B$4:$B$10000="Var_cap")*1, (ISNUMBER(SEARCH("SCOM-SHH2BR",[1]OUT_FinalEnergyCons!$A$4:$A$10000)))*1,[1]OUT_FinalEnergyCons!H$4:H$10000)</f>
        <v>9.9443127954552434E-5</v>
      </c>
      <c r="K1902" s="1" cm="1">
        <f t="array" ref="K1902">SUMPRODUCT(([1]OUT_FinalEnergyCons!$B$4:$B$10000="Var_cap")*1, (ISNUMBER(SEARCH("SCOM-SHH2BR",[1]OUT_FinalEnergyCons!$A$4:$A$10000)))*1,[1]OUT_FinalEnergyCons!I$4:I$10000)</f>
        <v>6.5195637796910594E-2</v>
      </c>
      <c r="L1902" s="1" cm="1">
        <f t="array" ref="L1902">SUMPRODUCT(([1]OUT_FinalEnergyCons!$B$4:$B$10000="Var_cap")*1, (ISNUMBER(SEARCH("SCOM-SHH2BR",[1]OUT_FinalEnergyCons!$A$4:$A$10000)))*1,[1]OUT_FinalEnergyCons!J$4:J$10000)</f>
        <v>6.5171429934283306E-2</v>
      </c>
      <c r="M1902" s="1" cm="1">
        <f t="array" ref="M1902">SUMPRODUCT(([1]OUT_FinalEnergyCons!$B$4:$B$10000="Var_cap")*1, (ISNUMBER(SEARCH("SCOM-SHH2BR",[1]OUT_FinalEnergyCons!$A$4:$A$10000)))*1,[1]OUT_FinalEnergyCons!K$4:K$10000)</f>
        <v>0.20954563935705717</v>
      </c>
      <c r="N1902" s="1" cm="1">
        <f t="array" ref="N1902">SUMPRODUCT(([1]OUT_FinalEnergyCons!$B$4:$B$10000="Var_cap")*1, (ISNUMBER(SEARCH("SCOM-SHH2BR",[1]OUT_FinalEnergyCons!$A$4:$A$10000)))*1,[1]OUT_FinalEnergyCons!L$4:L$10000)</f>
        <v>0.1636089405346968</v>
      </c>
      <c r="O1902" s="1" cm="1">
        <f t="array" ref="O1902">SUMPRODUCT(([1]OUT_FinalEnergyCons!$B$4:$B$10000="Var_cap")*1, (ISNUMBER(SEARCH("SCOM-SHH2BR",[1]OUT_FinalEnergyCons!$A$4:$A$10000)))*1,[1]OUT_FinalEnergyCons!M$4:M$10000)</f>
        <v>0.15363584272068173</v>
      </c>
      <c r="P1902" s="1" cm="1">
        <f t="array" ref="P1902">SUMPRODUCT(([1]OUT_FinalEnergyCons!$B$4:$B$10000="Var_cap")*1, (ISNUMBER(SEARCH("SCOM-SHH2BR",[1]OUT_FinalEnergyCons!$A$4:$A$10000)))*1,[1]OUT_FinalEnergyCons!N$4:N$10000)</f>
        <v>3.1855695201601232E-2</v>
      </c>
      <c r="Q1902" s="1" cm="1">
        <f t="array" ref="Q1902">SUMPRODUCT(([1]OUT_FinalEnergyCons!$B$4:$B$10000="Var_cap")*1, (ISNUMBER(SEARCH("SCOM-SHH2BR",[1]OUT_FinalEnergyCons!$A$4:$A$10000)))*1,[1]OUT_FinalEnergyCons!O$4:O$10000)</f>
        <v>1.1002028811596775E-2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4.6736560975916532</v>
      </c>
      <c r="G1903" s="3">
        <f t="shared" ref="G1903:K1903" si="2150">SUM(G1904:G1953)</f>
        <v>4.7769869158661624</v>
      </c>
      <c r="H1903" s="3">
        <f t="shared" si="2150"/>
        <v>4.9053693557417111</v>
      </c>
      <c r="I1903" s="3">
        <f t="shared" si="2150"/>
        <v>5.2121336681560502</v>
      </c>
      <c r="J1903" s="3">
        <f t="shared" si="2150"/>
        <v>5.3802918935080344</v>
      </c>
      <c r="K1903" s="3">
        <f t="shared" si="2150"/>
        <v>5.548606690029426</v>
      </c>
      <c r="L1903" s="3">
        <f t="shared" ref="L1903:O1903" si="2151">SUM(L1904:L1953)</f>
        <v>5.6529043455084809</v>
      </c>
      <c r="M1903" s="3">
        <f t="shared" si="2151"/>
        <v>5.7573095619851733</v>
      </c>
      <c r="N1903" s="3">
        <f t="shared" si="2151"/>
        <v>6.0542278196775232</v>
      </c>
      <c r="O1903" s="3">
        <f t="shared" si="2151"/>
        <v>6.1880496979650452</v>
      </c>
      <c r="P1903" s="3">
        <f>SUM(P1904:P1953)</f>
        <v>6.3339288255376163</v>
      </c>
      <c r="Q1903" s="3">
        <f>SUM(Q1904:Q1953)</f>
        <v>6.5007114200194618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4.2039957386177301E-2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3.643460054789107E-2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2.8026570974065992E-2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1.4984329353589264E-3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2.7318176912366128E-3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3.7664622810818565E-3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0.14555642728842622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0.28685431715049048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0.35115554743800742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0.36607527994768468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0.37187620107094593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0.37017424600549176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0.3693337434857869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0.36829253988099558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0.36799880395583606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7.3532128986825646E-3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1.1390137600341861E-2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0.1179017481006923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0.64498787002221458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1.7675825232835582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1.9229115989923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1.9218015635299632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1.9033024184809439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1.8970106478863413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1.890884950120723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1.8858439016448267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1.8848722261766873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4.267119523648155E-3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8.6773463372312593E-3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9.0176833833047008E-3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7.4518504341175695E-3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5.8396268779680065E-2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0.40981480207630583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0.36445303665195894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0.85675391320732996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0.96310633846714522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1.3152837326432201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2.2464076620469404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1.9345745746808301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1.5342638980525708E-2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9.9704026261817499E-2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0.26243591580631381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0.99947235175210081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1.6173351940636864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1.937652086483433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2.1271858782629378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2.25099363343445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2.4246893012985584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2.1594134255923398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1.3977128668633942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1.9239758984998101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2.5987518324538699E-5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4.3598764621805702E-5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6.2060272164074696E-5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6.8422437827306802E-5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5.3498620394275769E-5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2.927716006814302E-5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2.87042722718688E-5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1.3719759520142201E-5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1.24687371768331E-4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2.1672967059875242E-4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2.6787751830197395E-4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3.391180718686887E-4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4.8860992882946534E-3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7.4797360717021181E-3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7.2364030542579044E-3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5.9433379659261897E-3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1.0149195122399438E-3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6.0866475946004311E-5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5.9010190265963601E-5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3.4083137063578198E-5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3.4833029526610502E-4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3.68857928865226E-4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3.0151372807655363E-4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1.42345254403013E-4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4.0688299928765817E-3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1.0718213908749051E-2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8.2812596660736107E-2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0.24612866941589656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0.65782157049675682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0.50723134644057888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0.51074248409031298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0.187317926333496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0.120557576896603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5.1975994707869602E-4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4.6477764845428055E-4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2.4838788106943202E-4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7.262823078265623E-3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1.2496809141709286E-2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1.2033026863479802E-2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9.8099028875477685E-3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2.0259831125623751E-3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1.5307350234234135E-4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9.62020210417921E-5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4.9471804582688398E-5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9.83903994105437E-2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0.279073419475591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0.268290941340042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0.22856527431732099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2.3080791573791899E-5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4.33331917212916E-5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6.27662090010762E-5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5.9473529695686054E-5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3.1639791910733542E-5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1.310199417969908E-4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1.0379639979981001E-4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5.0726590128795E-4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2.2853646553538986E-5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1.3899079507496991E-5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1.3458270918930228E-5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1.5385769339221862E-5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5.4614743939941716E-5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1.4595833610304228E-4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1.4091812531550168E-4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7.9106244320784495E-5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3.7434879871962097E-4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3.0935633954070198E-4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2.19727659243744E-4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2.5683429137522699E-5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2.2612599161576669E-5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1.3853062673917799E-5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3.2612327255641074E-2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6.773189500647718E-2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0.37988117031078616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0.52886581105203412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0.36656333467634084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0.36126525734805998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0.18598371394194799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0.11930298608650899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3.0739856909745003E-5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2.676402961374343E-5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1.5301152246913601E-5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2.5910997685522593E-4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7.4388417067135985E-4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7.73414777901231E-4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2.3319048224179038E-3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1.6354928705376601E-3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8.8443784419364789E-4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6.9081133488379002E-4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5.7059395522964299E-4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5.9795608862996001E-2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0.17287513667532359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0.16628284640014659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0.15995094805247595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1.2124090291263299E-6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1.70005454418673E-6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1.5755154620786991E-7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2.0741354813488601E-7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2.4306491134087198E-7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2.1797897069802312E-7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2.0766153053041218E-7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1.7998203655008572E-7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1.5495242081242518E-7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1.107409684210936E-7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2.9187064190219298E-7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6.3107905432479942E-6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6.9339871139007299E-6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7.1879168025120788E-6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2.0498203069710555E-7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1.9077342530133E-7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1.8219492715513509E-7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1.822209805978442E-7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1.7603124874278452E-7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1.7320613437430397E-7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1.7549559790137831E-7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1.6471208683396621E-7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3.0995672407796799E-7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5.3631911381512226E-5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1.0856422866072306E-4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1.0356580160406377E-4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2.7141255399420637E-7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2.029764432248252E-7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1.5803885405878311E-7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1.6139014383847509E-7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1.747633113592E-7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1.7181063522577499E-7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1.7117649314596978E-7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1.9255605347068599E-7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3.2877299094741201E-7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6.5748718928681495E-7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8.9361230212916697E-7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1.4870235255870792E-7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1.8574629774123E-7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1.8391200022045E-7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1.8752848815661301E-7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1.7566423150191651E-7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1.78536962660607E-7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1.638684060412092E-7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1.547490485717053E-7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3.0004296159803901E-7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6.5792715242885214E-2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5.6690605316678001E-3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6.6302956351105844E-3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6.6977685664887559E-3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5.3841825433602365E-3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5.0233216609003287E-4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3.8078347316123077E-5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1.722716362676549E-2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3.0578609891346489E-2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0.11257892643282635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9.6659867951227496E-2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5.6333290182437559E-2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8.3553401305318103E-3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1.4248895419690231E-2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0.1916330777544861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0.18109632739875917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0.14583645311483032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4.6954724041556928E-2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9.6151123123491811E-6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8.3205220332499066E-3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1.4117899367801954E-2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1.3575363587657832E-2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1.137913392052234E-2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2.0178707334797133E-3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1.5724684494403199E-5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2.492596941646346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2.1591599006676168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3.6542805321583383E-2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3.9774473501137574E-2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0.12716489616977789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0.1073805144942595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5.6436260548195824E-2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8.8328804144254883E-3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0.2174310686027548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0.24338396253542521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0.2402669662715986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0.18984821057162707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1.0403218887530829E-2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3.4870628695192799E-5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0.18201272131613083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0.20367558333787755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0.24865608921319129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0.2051509031915224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3.9347461054155389E-2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4.8343315800193996E-3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0.15707592614602084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0.17927923522097233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0.38093300898627602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0.32165979352757301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0.13704543902132854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2.0558700458620242E-2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9.2031467285678197E-6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4.7501436503593997E-5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5.9962343810096501E-5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4.2093607959275498E-5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1.2930170760126499E-5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4.7349618068379698E-6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2.2256229265755999E-5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3.1553263557083602E-5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2.24270469304225E-5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7.6895412408949508E-6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5.4429578592945904E-6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1.9876203350466298E-5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2.5926466857432201E-5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1.78624473833918E-5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5.7152743077005702E-6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7.4377501414333197E-6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3.1443130182074698E-5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4.5266899882543302E-5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3.20428948329956E-5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1.1148734327613E-5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3.0029171837967647E-2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2.9922833734016323E-2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2.4200434682220152E-2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8.8673138200776203E-3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1.8796437473970378E-4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2.5984153708965668E-4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0.11856689461232923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0.2020305961403156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0.16911299018342474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8.7359612452069135E-2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9.0654774685082415E-3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1.8564446269281676E-3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3.7094523803939197E-3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3.5543854924972923E-3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2.8362871214645661E-3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6.4260647547713184E-4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8.3711685045427386E-6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3.7729892510156085E-3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8.8061146897111149E-3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8.4156781784914276E-3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7.0647304833246155E-3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1.5610393318491477E-3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7.8344102872098004E-6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1.0585536584448414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4.4470734323551192E-4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4.9160045113357605E-4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5.163144680385178E-4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3.8818813775331709E-4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4.7390921421588719E-5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1.1179089723504308E-5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6.4569782213473745E-2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6.8513765760741155E-2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6.7908920667819672E-2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5.1491482667310552E-2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1.7852295677855431E-3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6.0059631167450978E-6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0.18324164055994252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0.19500593630574242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0.1929833949881895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0.14994372705783765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5.6271316870309257E-3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4.2825855958562002E-6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7.1262511809874071E-2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7.9341336561775666E-2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7.821118352551619E-2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6.1063012799281981E-2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3.3737230787790518E-3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2.9559311780486199E-6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9.0268237897478E-6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3.9675691116421303E-5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5.53149784268935E-5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3.9059310214962103E-5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1.32252163776372E-5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4.6011977958512298E-6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1.8446592456252398E-5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2.65773225875709E-5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1.87508141311045E-5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6.5362526880735698E-6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5.1636963173042003E-6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1.6422489528815301E-5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2.1483008947171499E-5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1.4627712060933001E-5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4.7116082751059896E-6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3.8972769832346103E-6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1.0352468803702999E-5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1.4155951569445701E-5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9.5466332833434404E-6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3.22535102322094E-6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1.686076478951185E-4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1.6872067165923021E-4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1.0390860386784727E-5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1.8429755699289198E-6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8.0244606966209995E-9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2.8427844645328155E-3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2.8043850260257614E-3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8.8784669980551678E-9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6.3409188065445977E-9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9.6448057205609743E-10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1.5924221784645534E-4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1.5810937609686386E-4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1.2695461555597832E-5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2.2267953485900254E-6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1.1380138406333958E-9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2.5344641217111435E-3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2.3591067705352733E-3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5.7416122661423791E-9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5.4534718490714153E-9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1.0689599046755954E-9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5.7069838545789899</v>
      </c>
      <c r="G1954" s="3">
        <f t="shared" ref="G1954:K1954" si="2155">SUM(G1955:G1977)</f>
        <v>5.6806043791351186</v>
      </c>
      <c r="H1954" s="3">
        <f t="shared" si="2155"/>
        <v>5.8439130087698228</v>
      </c>
      <c r="I1954" s="3">
        <f t="shared" si="2155"/>
        <v>6.7295901019814819</v>
      </c>
      <c r="J1954" s="3">
        <f t="shared" si="2155"/>
        <v>7.0517121349642249</v>
      </c>
      <c r="K1954" s="3">
        <f t="shared" si="2155"/>
        <v>7.2477392298476611</v>
      </c>
      <c r="L1954" s="3">
        <f t="shared" ref="L1954:O1954" si="2156">SUM(L1955:L1977)</f>
        <v>7.4757675751778541</v>
      </c>
      <c r="M1954" s="3">
        <f t="shared" si="2156"/>
        <v>7.7354525619193497</v>
      </c>
      <c r="N1954" s="3">
        <f t="shared" si="2156"/>
        <v>7.9990321395520132</v>
      </c>
      <c r="O1954" s="3">
        <f t="shared" si="2156"/>
        <v>8.2355499852777765</v>
      </c>
      <c r="P1954" s="3">
        <f>SUM(P1955:P1977)</f>
        <v>8.4635464754967131</v>
      </c>
      <c r="Q1954" s="3">
        <f>SUM(Q1955:Q1977)</f>
        <v>8.6825505656577349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3.7788435800164923E-2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2.5454707429401046E-3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6.8814851916524844E-3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2.0523381381853523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2.3510296738551197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2.8580812161323319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2.9330117552754116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3.0393581797800362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3.1715065894490335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3.2702703782449922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3.3467030003860052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3.3901268601216747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6.2211476145062703E-3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9.774900570811618E-3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1.387297443317388E-2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0.75157463959300297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0.79611124806754208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0.81756420097995308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0.84611808633211505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0.87479738202425694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0.89911217335898996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0.92496787511162415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0.95304789092637399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0.98609198885253346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1.6122277171070398E-2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2.9279037245796384E-2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3.2673246486640557E-2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3.7557301574850839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3.86030880953665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3.5719016243989801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3.6964250441945401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3.82096114977579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3.9281360523005895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4.0399802366499502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4.1634109512735007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4.3057266501800893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3.4006306770712651E-4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2.8118654474411646E-4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3.8040607347498604E-4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0.16980663707268467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4.4257326498564703E-2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1.9218833639609502E-4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2.1268937578671501E-4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3.35850339266549E-4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2.7732444340013997E-4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3.3149527120926101E-4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3.84632910833349E-4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6.0506650343822494E-4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0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0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0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0.182036769510524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0.182633406904219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4.016481959848682E-7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2.4015551455503277E-7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5.5728446724344198E-4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8.1655487180110195E-4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3.3789983574779596E-6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1.8720992031089918E-6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3.7470196317595199E-4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5.3316287379502397E-4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1.9371566036852899E-5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3.57208523234429E-5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2.1526071561700983E-6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4.567834718626167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0.47128545559267643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1.0004031024644384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1.2321853766331971E-4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2.1751814200743694E-7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0.18461603375527399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0.22703243333876857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0.41446553395633501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3.3712739349830469E-6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1.5156080106893234E-6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0.80681434599156099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1.0054271033469215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1.8391453000092202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2.9385114770215186E-3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1.9819315871852621E-4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1.8585449492418207E-4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2.0323152514725999E-6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8.3573440625446874E-2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2.16464711061765E-4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7.0735966483608892E-4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4.17807183893009E-7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2.000772779310214E-7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1.2488450522764202E-4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8.7196840593369701E-4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1.697355319527042E-6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1.0315482000410253E-6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7.97498379463965E-5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5.68000161463862E-3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1.04326011349522E-5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2.6343327790721302E-5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3.8591022973194002E-6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2.8484032205186596</v>
      </c>
      <c r="G1978" s="3">
        <f t="shared" ref="G1978" si="2159">SUM(G1979:G2001)</f>
        <v>3.0790776678460734</v>
      </c>
      <c r="H1978" s="3">
        <f t="shared" ref="H1978" si="2160">SUM(H1979:H2001)</f>
        <v>2.8853426662157471</v>
      </c>
      <c r="I1978" s="3">
        <f t="shared" ref="I1978" si="2161">SUM(I1979:I2001)</f>
        <v>2.9724280302760966</v>
      </c>
      <c r="J1978" s="3">
        <f t="shared" ref="J1978" si="2162">SUM(J1979:J2001)</f>
        <v>2.9278768332577054</v>
      </c>
      <c r="K1978" s="3">
        <f t="shared" ref="K1978" si="2163">SUM(K1979:K2001)</f>
        <v>2.9276770272214221</v>
      </c>
      <c r="L1978" s="3">
        <f t="shared" ref="L1978:O1978" si="2164">SUM(L1979:L2001)</f>
        <v>2.9348911604483248</v>
      </c>
      <c r="M1978" s="3">
        <f t="shared" si="2164"/>
        <v>2.9420805781231936</v>
      </c>
      <c r="N1978" s="3">
        <f t="shared" si="2164"/>
        <v>3.0354203449492623</v>
      </c>
      <c r="O1978" s="3">
        <f t="shared" si="2164"/>
        <v>3.1252859720404738</v>
      </c>
      <c r="P1978" s="3">
        <f>SUM(P1979:P2001)</f>
        <v>3.2117686124532794</v>
      </c>
      <c r="Q1978" s="3">
        <f>SUM(Q1979:Q2001)</f>
        <v>3.2949592249233421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9.8796174727654503E-3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1.2492098362589681E-2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1.4048382932032215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1.4106061313970502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1.4096792739246928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1.4065623697965752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1.4099485900283992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1.4614576344073118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1.504723863966696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1.546255891548715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1.5861466989682262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3.7333217686396306E-3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3.9726419575104267E-3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4.3909398938482237E-3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1.2474464361319084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1.2495479482795453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1.250369321544069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1.2534206547362901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1.2564890579702501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1.2963774395791401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1.33476291589955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1.3716924237680592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1.407225010334598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8.5091554069395016E-4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1.0324679023076199E-3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1.1880016234368555E-3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0.27565868160626456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0.26763020299712337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0.26743472264138801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0.26809979368828302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0.268750489023099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0.27727481305659801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0.285484484101997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0.29338394362615899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0.300986071385833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5.8306708920820295E-5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1.0792370542726701E-4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6.0075798934078389E-5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7.5615746652985994E-5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1.80527875126834E-4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2.20799874772509E-4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3.1217763118966902E-4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3.1045790621286385E-4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3.14708072230649E-4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4.3635351034608272E-4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6.0144423468480005E-4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3.2216448146840599E-3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3.7850148232874098E-3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1.4786351473310139E-5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3.0006302106069828E-6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0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3.4888245882933901E-4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3.4888245882933901E-4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2.1108378926663202E-4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4.1518703977817801E-4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4.0137240777369815E-6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6.9430344450999342E-7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9.8668605658033801E-5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1.81451394874623E-4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5.5696529051398553E-7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2.42142842295141E-5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4.42662511248043E-5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1.8581500027082E-6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1.3033198232740353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0.85106483155394996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1.0251811154904591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1.5746479768057063E-2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5.8779454136046599E-6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1.0354364331268059E-6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1.4521928632594699E-5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1.4521928632594699E-5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0.94127296922646209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0.94191307605444818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3.6277610140087249E-5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6.3344647956700585E-7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0.20275241357109947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0.20098799129392106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0.20114702053056099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1.8347976728715857E-6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1.1003999680601805E-2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2.033636320938011E-4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2.1560757147631515E-4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2.2961068485195135E-6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2.9722313991281869E-2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4.2899000918544599E-4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2.7121772874824198E-2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2.86109867080819E-2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6.2357166489005118E-6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1.2145799711707967E-5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6.20352294234234E-3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6.1962440601932402E-3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1.0790490275553499E-4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4.0571671259067801E-4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2.8098719196039958E-6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4.927951364490146E-7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2.06150226001281E-5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2.06150226001281E-5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6.0931341351671094E-5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1.9150888842076901E-4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9.9211742282599697E-7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1.74260946281776E-5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4.0331088363038096E-5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1.6513647808542991E-6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393.43542360844094</v>
      </c>
      <c r="G2002" s="3">
        <f t="shared" ref="G2002:K2002" si="2167">SUM(G2003:G2011)</f>
        <v>399.40256455329563</v>
      </c>
      <c r="H2002" s="3">
        <f t="shared" si="2167"/>
        <v>407.08076579332959</v>
      </c>
      <c r="I2002" s="3">
        <f t="shared" si="2167"/>
        <v>419.87583880171434</v>
      </c>
      <c r="J2002" s="3">
        <f t="shared" si="2167"/>
        <v>443.91405831271084</v>
      </c>
      <c r="K2002" s="3">
        <f t="shared" si="2167"/>
        <v>470.75404462036033</v>
      </c>
      <c r="L2002" s="3">
        <f t="shared" ref="L2002:O2002" si="2168">SUM(L2003:L2011)</f>
        <v>502.34278343429736</v>
      </c>
      <c r="M2002" s="3">
        <f t="shared" si="2168"/>
        <v>538.35915581309962</v>
      </c>
      <c r="N2002" s="3">
        <f t="shared" si="2168"/>
        <v>556.73955942534189</v>
      </c>
      <c r="O2002" s="3">
        <f t="shared" si="2168"/>
        <v>573.16382447570197</v>
      </c>
      <c r="P2002" s="3">
        <f>SUM(P2003:P2011)</f>
        <v>589.04460397475736</v>
      </c>
      <c r="Q2002" s="3">
        <f>SUM(Q2003:Q2011)</f>
        <v>604.25564908519073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1.9499873079954042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1.6990000000000001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3.7375583459525288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5.5435528610964706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80.772340694259668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317.77686564125003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470.7483432263441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502.34270419262083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538.35908320687656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556.73948734742385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573.16375506482871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589.04454203691205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604.2555327431553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8.3089434994450598E-4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1.20776004969621E-3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8.0850747020819958E-5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7.763148745249398E-5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7.21230884416545E-5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7.9241676537954899E-5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7.2606223040803792E-5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7.2077918104739391E-5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6.9410873269801592E-5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6.1937845343662095E-5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1.16342035478882E-4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39.825566836929319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12.435000000000002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14.131735381062875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26.5111884882316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47.567902800141979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33.822852994265496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1.7787581628901303E-3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228.68894076296701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106.16899999999995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125.16159739715738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125.19533775759166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70.897371492290446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3.3159282885619E-2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1.78995448394594E-3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13.878456653662399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63.132595004656302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128.33981308094499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92.281102489061595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2.0605582808988498E-3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2.6679287005492749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2.5167192144438313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2.100217255037216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-3.4500031269313336E-6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2.7376071278200625E-7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41.45756158017641</v>
      </c>
      <c r="G2012" s="3">
        <f t="shared" ref="G2012" si="2171">SUM(G2013:G2021)</f>
        <v>43.007440290377424</v>
      </c>
      <c r="H2012" s="3">
        <f t="shared" ref="H2012" si="2172">SUM(H2013:H2021)</f>
        <v>43.497579285392852</v>
      </c>
      <c r="I2012" s="3">
        <f t="shared" ref="I2012" si="2173">SUM(I2013:I2021)</f>
        <v>45.398066684145377</v>
      </c>
      <c r="J2012" s="3">
        <f t="shared" ref="J2012" si="2174">SUM(J2013:J2021)</f>
        <v>47.377773900860696</v>
      </c>
      <c r="K2012" s="3">
        <f t="shared" ref="K2012" si="2175">SUM(K2013:K2021)</f>
        <v>49.358445236700952</v>
      </c>
      <c r="L2012" s="3">
        <f t="shared" ref="L2012:O2012" si="2176">SUM(L2013:L2021)</f>
        <v>51.364079860774233</v>
      </c>
      <c r="M2012" s="3">
        <f t="shared" si="2176"/>
        <v>53.368679607090939</v>
      </c>
      <c r="N2012" s="3">
        <f t="shared" si="2176"/>
        <v>55.270239766303355</v>
      </c>
      <c r="O2012" s="3">
        <f t="shared" si="2176"/>
        <v>57.195005312791658</v>
      </c>
      <c r="P2012" s="3">
        <f>SUM(P2013:P2021)</f>
        <v>59.232193069162598</v>
      </c>
      <c r="Q2012" s="3">
        <f>SUM(Q2013:Q2021)</f>
        <v>61.550209558619223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2.9161576348648095E-2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6.5458456699047651E-2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6.7094662252476941E-2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2.2688760027559179E-2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8.2334900762079499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14.188383218746701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34.675008647506097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45.458283060339596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55.270153630195196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57.194923039096501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59.232110752448897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61.550097849221103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1.0239322011932559E-2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2.8363756913726357E-3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2.870232549570439E-3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1.0992703842912175E-4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1.01593825907072E-4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9.7422418614288609E-5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9.5407391460739194E-5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9.0615361013140293E-5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8.6136108158808505E-5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8.2273695156257295E-5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8.2316713697885E-5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1.1170939812168199E-4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29.661992463883131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19.774663439698489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11.732644401915159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13.732125731632845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10.723584152178496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0.98292133622228128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8.4044208297164404E-4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8.0024380009003097E-4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9.1420848477832101E-4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4.54974301519862E-4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9.42924859170434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12.926255123451099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34.501904029953899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39.140230825844299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35.166049793091204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16.684946625373598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7.9081283087368694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2.3523816017535795E-2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3.1076949513330751E-3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3.108448294505262E-3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3.10929756987896E-3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3.1109628995698801E-3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3.1145586443428299E-3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3.1149720182924298E-3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1.72264835194631E-3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2.0251744592537999E-4</v>
      </c>
      <c r="G2022" s="3">
        <f t="shared" ref="G2022" si="2180">SUM(G2023,G2027,G2030)</f>
        <v>3.0770770817213871E-4</v>
      </c>
      <c r="H2022" s="3">
        <f t="shared" ref="H2022" si="2181">SUM(H2023,H2027,H2030)</f>
        <v>3.1056402108159225E-4</v>
      </c>
      <c r="I2022" s="3">
        <f t="shared" ref="I2022" si="2182">SUM(I2023,I2027,I2030)</f>
        <v>3.17062707684553E-3</v>
      </c>
      <c r="J2022" s="3">
        <f t="shared" ref="J2022" si="2183">SUM(J2023,J2027,J2030)</f>
        <v>0.46320221680696494</v>
      </c>
      <c r="K2022" s="3">
        <f t="shared" ref="K2022" si="2184">SUM(K2023,K2027,K2030)</f>
        <v>0.51243076065049264</v>
      </c>
      <c r="L2022" s="3">
        <f t="shared" ref="L2022:O2022" si="2185">SUM(L2023,L2027,L2030)</f>
        <v>0.51141216341343432</v>
      </c>
      <c r="M2022" s="3">
        <f t="shared" si="2185"/>
        <v>0.61541879934004484</v>
      </c>
      <c r="N2022" s="3">
        <f t="shared" si="2185"/>
        <v>0.68215346113990605</v>
      </c>
      <c r="O2022" s="3">
        <f t="shared" si="2185"/>
        <v>0.79804337725626906</v>
      </c>
      <c r="P2022" s="3">
        <f>SUM(P2023,P2027,P2030)</f>
        <v>0.8730383902111688</v>
      </c>
      <c r="Q2022" s="3">
        <f>SUM(Q2023,Q2027,Q2030)</f>
        <v>0.96598565113332913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2.0251744592537999E-4</v>
      </c>
      <c r="G2023" s="1" cm="1">
        <f t="array" ref="G2023">SUMPRODUCT(ISNUMBER(SEARCH("SUP_ELCH2*",[1]OUT_SyntheticFuels!$C$4:$C$1000))*1,("Var_cap"=[1]OUT_SyntheticFuels!$B$4:$B$1000)*1,[1]OUT_SyntheticFuels!F$4:F$1000)</f>
        <v>3.0770770817213871E-4</v>
      </c>
      <c r="H2023" s="1" cm="1">
        <f t="array" ref="H2023">SUMPRODUCT(ISNUMBER(SEARCH("SUP_ELCH2*",[1]OUT_SyntheticFuels!$C$4:$C$1000))*1,("Var_cap"=[1]OUT_SyntheticFuels!$B$4:$B$1000)*1,[1]OUT_SyntheticFuels!G$4:G$1000)</f>
        <v>3.1056402108159225E-4</v>
      </c>
      <c r="I2023" s="1" cm="1">
        <f t="array" ref="I2023">SUMPRODUCT(ISNUMBER(SEARCH("SUP_ELCH2*",[1]OUT_SyntheticFuels!$C$4:$C$1000))*1,("Var_cap"=[1]OUT_SyntheticFuels!$B$4:$B$1000)*1,[1]OUT_SyntheticFuels!H$4:H$1000)</f>
        <v>3.1704926206212779E-3</v>
      </c>
      <c r="J2023" s="1" cm="1">
        <f t="array" ref="J2023">SUMPRODUCT(ISNUMBER(SEARCH("SUP_ELCH2*",[1]OUT_SyntheticFuels!$C$4:$C$1000))*1,("Var_cap"=[1]OUT_SyntheticFuels!$B$4:$B$1000)*1,[1]OUT_SyntheticFuels!I$4:I$1000)</f>
        <v>0.4632018494940916</v>
      </c>
      <c r="K2023" s="1" cm="1">
        <f t="array" ref="K2023">SUMPRODUCT(ISNUMBER(SEARCH("SUP_ELCH2*",[1]OUT_SyntheticFuels!$C$4:$C$1000))*1,("Var_cap"=[1]OUT_SyntheticFuels!$B$4:$B$1000)*1,[1]OUT_SyntheticFuels!J$4:J$1000)</f>
        <v>0.5124300101379422</v>
      </c>
      <c r="L2023" s="1" cm="1">
        <f t="array" ref="L2023">SUMPRODUCT(ISNUMBER(SEARCH("SUP_ELCH2*",[1]OUT_SyntheticFuels!$C$4:$C$1000))*1,("Var_cap"=[1]OUT_SyntheticFuels!$B$4:$B$1000)*1,[1]OUT_SyntheticFuels!K$4:K$1000)</f>
        <v>0.51141085690289689</v>
      </c>
      <c r="M2023" s="1" cm="1">
        <f t="array" ref="M2023">SUMPRODUCT(ISNUMBER(SEARCH("SUP_ELCH2*",[1]OUT_SyntheticFuels!$C$4:$C$1000))*1,("Var_cap"=[1]OUT_SyntheticFuels!$B$4:$B$1000)*1,[1]OUT_SyntheticFuels!L$4:L$1000)</f>
        <v>0.54246121256249658</v>
      </c>
      <c r="N2023" s="1" cm="1">
        <f t="array" ref="N2023">SUMPRODUCT(ISNUMBER(SEARCH("SUP_ELCH2*",[1]OUT_SyntheticFuels!$C$4:$C$1000))*1,("Var_cap"=[1]OUT_SyntheticFuels!$B$4:$B$1000)*1,[1]OUT_SyntheticFuels!M$4:M$1000)</f>
        <v>0.53125671645418548</v>
      </c>
      <c r="O2023" s="1" cm="1">
        <f t="array" ref="O2023">SUMPRODUCT(ISNUMBER(SEARCH("SUP_ELCH2*",[1]OUT_SyntheticFuels!$C$4:$C$1000))*1,("Var_cap"=[1]OUT_SyntheticFuels!$B$4:$B$1000)*1,[1]OUT_SyntheticFuels!N$4:N$1000)</f>
        <v>0.62718239608211257</v>
      </c>
      <c r="P2023" s="1" cm="1">
        <f t="array" ref="P2023">SUMPRODUCT(ISNUMBER(SEARCH("SUP_ELCH2*",[1]OUT_SyntheticFuels!$C$4:$C$1000))*1,("Var_cap"=[1]OUT_SyntheticFuels!$B$4:$B$1000)*1,[1]OUT_SyntheticFuels!O$4:O$1000)</f>
        <v>0.67698602868262248</v>
      </c>
      <c r="Q2023" s="1" cm="1">
        <f t="array" ref="Q2023">SUMPRODUCT(ISNUMBER(SEARCH("SUP_ELCH2*",[1]OUT_SyntheticFuels!$C$4:$C$1000))*1,("Var_cap"=[1]OUT_SyntheticFuels!$B$4:$B$1000)*1,[1]OUT_SyntheticFuels!P$4:P$1000)</f>
        <v>0.74611037352851328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2.0251744592537999E-4</v>
      </c>
      <c r="G2024" s="1">
        <f t="shared" ref="G2024" si="2189">G2023-G2025-G2026</f>
        <v>3.0770770817213871E-4</v>
      </c>
      <c r="H2024" s="1">
        <f t="shared" ref="H2024" si="2190">H2023-H2025-H2026</f>
        <v>3.1056402108159225E-4</v>
      </c>
      <c r="I2024" s="1">
        <f t="shared" ref="I2024" si="2191">I2023-I2025-I2026</f>
        <v>3.1683092735325714E-3</v>
      </c>
      <c r="J2024" s="1">
        <f t="shared" ref="J2024" si="2192">J2023-J2025-J2026</f>
        <v>0.46313851165247866</v>
      </c>
      <c r="K2024" s="1">
        <f t="shared" ref="K2024" si="2193">K2023-K2025-K2026</f>
        <v>0.5121487674447226</v>
      </c>
      <c r="L2024" s="1">
        <f t="shared" ref="L2024:O2024" si="2194">L2023-L2025-L2026</f>
        <v>0.51109292394334427</v>
      </c>
      <c r="M2024" s="1">
        <f t="shared" si="2194"/>
        <v>0.54205254401680025</v>
      </c>
      <c r="N2024" s="1">
        <f t="shared" si="2194"/>
        <v>0.53091216384526041</v>
      </c>
      <c r="O2024" s="1">
        <f t="shared" si="2194"/>
        <v>0.6267890162598927</v>
      </c>
      <c r="P2024" s="1">
        <f>P2023-P2025-P2026</f>
        <v>0.67659380215889897</v>
      </c>
      <c r="Q2024" s="1">
        <f>Q2023-Q2025-Q2026</f>
        <v>0.74538223700578532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2.18334708870637E-6</v>
      </c>
      <c r="J2025" s="1" cm="1">
        <f t="array" ref="J2025">SUMPRODUCT(ISNUMBER(SEARCH("SUP_ELCH2*D",[1]OUT_SyntheticFuels!$C$4:$C$1000))*1,("Var_cap"=[1]OUT_SyntheticFuels!$B$4:$B$1000)*1,[1]OUT_SyntheticFuels!I$4:I$1000)</f>
        <v>6.3337841612955901E-5</v>
      </c>
      <c r="K2025" s="1" cm="1">
        <f t="array" ref="K2025">SUMPRODUCT(ISNUMBER(SEARCH("SUP_ELCH2*D",[1]OUT_SyntheticFuels!$C$4:$C$1000))*1,("Var_cap"=[1]OUT_SyntheticFuels!$B$4:$B$1000)*1,[1]OUT_SyntheticFuels!J$4:J$1000)</f>
        <v>8.2600209528517395E-5</v>
      </c>
      <c r="L2025" s="1" cm="1">
        <f t="array" ref="L2025">SUMPRODUCT(ISNUMBER(SEARCH("SUP_ELCH2*D",[1]OUT_SyntheticFuels!$C$4:$C$1000))*1,("Var_cap"=[1]OUT_SyntheticFuels!$B$4:$B$1000)*1,[1]OUT_SyntheticFuels!K$4:K$1000)</f>
        <v>8.6088327777207794E-5</v>
      </c>
      <c r="M2025" s="1" cm="1">
        <f t="array" ref="M2025">SUMPRODUCT(ISNUMBER(SEARCH("SUP_ELCH2*D",[1]OUT_SyntheticFuels!$C$4:$C$1000))*1,("Var_cap"=[1]OUT_SyntheticFuels!$B$4:$B$1000)*1,[1]OUT_SyntheticFuels!L$4:L$1000)</f>
        <v>1.00743283777198E-4</v>
      </c>
      <c r="N2025" s="1" cm="1">
        <f t="array" ref="N2025">SUMPRODUCT(ISNUMBER(SEARCH("SUP_ELCH2*D",[1]OUT_SyntheticFuels!$C$4:$C$1000))*1,("Var_cap"=[1]OUT_SyntheticFuels!$B$4:$B$1000)*1,[1]OUT_SyntheticFuels!M$4:M$1000)</f>
        <v>8.9904121369220499E-5</v>
      </c>
      <c r="O2025" s="1" cm="1">
        <f t="array" ref="O2025">SUMPRODUCT(ISNUMBER(SEARCH("SUP_ELCH2*D",[1]OUT_SyntheticFuels!$C$4:$C$1000))*1,("Var_cap"=[1]OUT_SyntheticFuels!$B$4:$B$1000)*1,[1]OUT_SyntheticFuels!N$4:N$1000)</f>
        <v>9.3908935759074106E-5</v>
      </c>
      <c r="P2025" s="1" cm="1">
        <f t="array" ref="P2025">SUMPRODUCT(ISNUMBER(SEARCH("SUP_ELCH2*D",[1]OUT_SyntheticFuels!$C$4:$C$1000))*1,("Var_cap"=[1]OUT_SyntheticFuels!$B$4:$B$1000)*1,[1]OUT_SyntheticFuels!O$4:O$1000)</f>
        <v>9.06786942465261E-5</v>
      </c>
      <c r="Q2025" s="1" cm="1">
        <f t="array" ref="Q2025">SUMPRODUCT(ISNUMBER(SEARCH("SUP_ELCH2*D",[1]OUT_SyntheticFuels!$C$4:$C$1000))*1,("Var_cap"=[1]OUT_SyntheticFuels!$B$4:$B$1000)*1,[1]OUT_SyntheticFuels!P$4:P$1000)</f>
        <v>1.3449487646761499E-4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1.9864248369102E-4</v>
      </c>
      <c r="L2026" s="1" cm="1">
        <f t="array" ref="L2026">SUMPRODUCT(ISNUMBER(SEARCH("SUP_ELCH2*SOEC*",[1]OUT_SyntheticFuels!$C$4:$C$1000))*1,("Var_cap"=[1]OUT_SyntheticFuels!$B$4:$B$1000)*1,[1]OUT_SyntheticFuels!K$4:K$1000)</f>
        <v>2.3184463177537665E-4</v>
      </c>
      <c r="M2026" s="1" cm="1">
        <f t="array" ref="M2026">SUMPRODUCT(ISNUMBER(SEARCH("SUP_ELCH2*SOEC*",[1]OUT_SyntheticFuels!$C$4:$C$1000))*1,("Var_cap"=[1]OUT_SyntheticFuels!$B$4:$B$1000)*1,[1]OUT_SyntheticFuels!L$4:L$1000)</f>
        <v>3.0792526191919203E-4</v>
      </c>
      <c r="N2026" s="1" cm="1">
        <f t="array" ref="N2026">SUMPRODUCT(ISNUMBER(SEARCH("SUP_ELCH2*SOEC*",[1]OUT_SyntheticFuels!$C$4:$C$1000))*1,("Var_cap"=[1]OUT_SyntheticFuels!$B$4:$B$1000)*1,[1]OUT_SyntheticFuels!M$4:M$1000)</f>
        <v>2.5464848755580764E-4</v>
      </c>
      <c r="O2026" s="1" cm="1">
        <f t="array" ref="O2026">SUMPRODUCT(ISNUMBER(SEARCH("SUP_ELCH2*SOEC*",[1]OUT_SyntheticFuels!$C$4:$C$1000))*1,("Var_cap"=[1]OUT_SyntheticFuels!$B$4:$B$1000)*1,[1]OUT_SyntheticFuels!N$4:N$1000)</f>
        <v>2.9947088646072354E-4</v>
      </c>
      <c r="P2026" s="1" cm="1">
        <f t="array" ref="P2026">SUMPRODUCT(ISNUMBER(SEARCH("SUP_ELCH2*SOEC*",[1]OUT_SyntheticFuels!$C$4:$C$1000))*1,("Var_cap"=[1]OUT_SyntheticFuels!$B$4:$B$1000)*1,[1]OUT_SyntheticFuels!O$4:O$1000)</f>
        <v>3.0154782947703116E-4</v>
      </c>
      <c r="Q2026" s="1" cm="1">
        <f t="array" ref="Q2026">SUMPRODUCT(ISNUMBER(SEARCH("SUP_ELCH2*SOEC*",[1]OUT_SyntheticFuels!$C$4:$C$1000))*1,("Var_cap"=[1]OUT_SyntheticFuels!$B$4:$B$1000)*1,[1]OUT_SyntheticFuels!P$4:P$1000)</f>
        <v>5.9364164626032662E-4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1.3445622425202699E-7</v>
      </c>
      <c r="J2027" s="1">
        <f t="shared" ref="J2027" si="2199">SUM(J2028:J2029)</f>
        <v>3.6731287336173364E-7</v>
      </c>
      <c r="K2027" s="1">
        <f t="shared" ref="K2027" si="2200">SUM(K2028:K2029)</f>
        <v>7.5051255039448903E-7</v>
      </c>
      <c r="L2027" s="1">
        <f t="shared" ref="L2027:O2027" si="2201">SUM(L2028:L2029)</f>
        <v>1.3065105373861158E-6</v>
      </c>
      <c r="M2027" s="1">
        <f t="shared" si="2201"/>
        <v>7.3702094916247612E-5</v>
      </c>
      <c r="N2027" s="1">
        <f t="shared" si="2201"/>
        <v>7.4877524584370864E-5</v>
      </c>
      <c r="O2027" s="1">
        <f t="shared" si="2201"/>
        <v>9.8765780037466023E-5</v>
      </c>
      <c r="P2027" s="1">
        <f>SUM(P2028:P2029)</f>
        <v>1.000128827478695E-4</v>
      </c>
      <c r="Q2027" s="1">
        <f>SUM(Q2028:Q2029)</f>
        <v>2.1030287415136088E-4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1.3445622425202699E-7</v>
      </c>
      <c r="J2028" s="1" cm="1">
        <f t="array" ref="J2028">SUMPRODUCT(ISNUMBER(SEARCH("SUP_NGAH2",[1]OUT_SyntheticFuels!$C$4:$C$1000))*1,("Var_cap"=[1]OUT_SyntheticFuels!$B$4:$B$1000)*1,[1]OUT_SyntheticFuels!I$4:I$1000)-J2029</f>
        <v>3.6731287336173364E-7</v>
      </c>
      <c r="K2028" s="1" cm="1">
        <f t="array" ref="K2028">SUMPRODUCT(ISNUMBER(SEARCH("SUP_NGAH2",[1]OUT_SyntheticFuels!$C$4:$C$1000))*1,("Var_cap"=[1]OUT_SyntheticFuels!$B$4:$B$1000)*1,[1]OUT_SyntheticFuels!J$4:J$1000)-K2029</f>
        <v>5.6937844931506202E-7</v>
      </c>
      <c r="L2028" s="1" cm="1">
        <f t="array" ref="L2028">SUMPRODUCT(ISNUMBER(SEARCH("SUP_NGAH2",[1]OUT_SyntheticFuels!$C$4:$C$1000))*1,("Var_cap"=[1]OUT_SyntheticFuels!$B$4:$B$1000)*1,[1]OUT_SyntheticFuels!K$4:K$1000)-L2029</f>
        <v>9.5809649047558587E-7</v>
      </c>
      <c r="M2028" s="1" cm="1">
        <f t="array" ref="M2028">SUMPRODUCT(ISNUMBER(SEARCH("SUP_NGAH2",[1]OUT_SyntheticFuels!$C$4:$C$1000))*1,("Var_cap"=[1]OUT_SyntheticFuels!$B$4:$B$1000)*1,[1]OUT_SyntheticFuels!L$4:L$1000)-M2029</f>
        <v>3.8763755597072373E-5</v>
      </c>
      <c r="N2028" s="1" cm="1">
        <f t="array" ref="N2028">SUMPRODUCT(ISNUMBER(SEARCH("SUP_NGAH2",[1]OUT_SyntheticFuels!$C$4:$C$1000))*1,("Var_cap"=[1]OUT_SyntheticFuels!$B$4:$B$1000)*1,[1]OUT_SyntheticFuels!M$4:M$1000)-N2029</f>
        <v>3.9530764034213435E-5</v>
      </c>
      <c r="O2028" s="1" cm="1">
        <f t="array" ref="O2028">SUMPRODUCT(ISNUMBER(SEARCH("SUP_NGAH2",[1]OUT_SyntheticFuels!$C$4:$C$1000))*1,("Var_cap"=[1]OUT_SyntheticFuels!$B$4:$B$1000)*1,[1]OUT_SyntheticFuels!N$4:N$1000)-O2029</f>
        <v>5.9478463884435214E-5</v>
      </c>
      <c r="P2028" s="1" cm="1">
        <f t="array" ref="P2028">SUMPRODUCT(ISNUMBER(SEARCH("SUP_NGAH2",[1]OUT_SyntheticFuels!$C$4:$C$1000))*1,("Var_cap"=[1]OUT_SyntheticFuels!$B$4:$B$1000)*1,[1]OUT_SyntheticFuels!O$4:O$1000)-P2029</f>
        <v>6.033071250104435E-5</v>
      </c>
      <c r="Q2028" s="1" cm="1">
        <f t="array" ref="Q2028">SUMPRODUCT(ISNUMBER(SEARCH("SUP_NGAH2",[1]OUT_SyntheticFuels!$C$4:$C$1000))*1,("Var_cap"=[1]OUT_SyntheticFuels!$B$4:$B$1000)*1,[1]OUT_SyntheticFuels!P$4:P$1000)-Q2029</f>
        <v>1.3746268528112783E-4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1.81134101079427E-7</v>
      </c>
      <c r="L2029" s="1" cm="1">
        <f t="array" ref="L2029">SUMPRODUCT(ISNUMBER(SEARCH("SUP_NGAH2CCS",[1]OUT_SyntheticFuels!$C$4:$C$1000))*1,("Var_cap"=[1]OUT_SyntheticFuels!$B$4:$B$1000)*1,[1]OUT_SyntheticFuels!K$4:K$1000)</f>
        <v>3.4841404691053002E-7</v>
      </c>
      <c r="M2029" s="1" cm="1">
        <f t="array" ref="M2029">SUMPRODUCT(ISNUMBER(SEARCH("SUP_NGAH2CCS",[1]OUT_SyntheticFuels!$C$4:$C$1000))*1,("Var_cap"=[1]OUT_SyntheticFuels!$B$4:$B$1000)*1,[1]OUT_SyntheticFuels!L$4:L$1000)</f>
        <v>3.4938339319175239E-5</v>
      </c>
      <c r="N2029" s="1" cm="1">
        <f t="array" ref="N2029">SUMPRODUCT(ISNUMBER(SEARCH("SUP_NGAH2CCS",[1]OUT_SyntheticFuels!$C$4:$C$1000))*1,("Var_cap"=[1]OUT_SyntheticFuels!$B$4:$B$1000)*1,[1]OUT_SyntheticFuels!M$4:M$1000)</f>
        <v>3.5346760550157429E-5</v>
      </c>
      <c r="O2029" s="1" cm="1">
        <f t="array" ref="O2029">SUMPRODUCT(ISNUMBER(SEARCH("SUP_NGAH2CCS",[1]OUT_SyntheticFuels!$C$4:$C$1000))*1,("Var_cap"=[1]OUT_SyntheticFuels!$B$4:$B$1000)*1,[1]OUT_SyntheticFuels!N$4:N$1000)</f>
        <v>3.928731615303081E-5</v>
      </c>
      <c r="P2029" s="1" cm="1">
        <f t="array" ref="P2029">SUMPRODUCT(ISNUMBER(SEARCH("SUP_NGAH2CCS",[1]OUT_SyntheticFuels!$C$4:$C$1000))*1,("Var_cap"=[1]OUT_SyntheticFuels!$B$4:$B$1000)*1,[1]OUT_SyntheticFuels!O$4:O$1000)</f>
        <v>3.9682170246825152E-5</v>
      </c>
      <c r="Q2029" s="1" cm="1">
        <f t="array" ref="Q2029">SUMPRODUCT(ISNUMBER(SEARCH("SUP_NGAH2CCS",[1]OUT_SyntheticFuels!$C$4:$C$1000))*1,("Var_cap"=[1]OUT_SyntheticFuels!$B$4:$B$1000)*1,[1]OUT_SyntheticFuels!P$4:P$1000)</f>
        <v>7.2840188870233039E-5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7.2883884682632058E-2</v>
      </c>
      <c r="N2030" s="1">
        <f t="shared" si="2208"/>
        <v>0.15082186716113621</v>
      </c>
      <c r="O2030" s="1">
        <f t="shared" si="2208"/>
        <v>0.17076221539411909</v>
      </c>
      <c r="P2030" s="1">
        <f>SUM(P2031:P2032)</f>
        <v>0.19595234864579844</v>
      </c>
      <c r="Q2030" s="1">
        <f>SUM(Q2031:Q2032)</f>
        <v>0.21966497473066449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1.5484681154462332E-5</v>
      </c>
      <c r="N2031" s="1" cm="1">
        <f t="array" ref="N2031">SUMPRODUCT(ISNUMBER(SEARCH("SUP_WODH2",[1]OUT_SyntheticFuels!$C$4:$C$1000))*1,("Var_cap"=[1]OUT_SyntheticFuels!$B$4:$B$1000)*1,[1]OUT_SyntheticFuels!M$4:M$1000)-N2032</f>
        <v>1.5747730601173293E-5</v>
      </c>
      <c r="O2031" s="1" cm="1">
        <f t="array" ref="O2031">SUMPRODUCT(ISNUMBER(SEARCH("SUP_WODH2",[1]OUT_SyntheticFuels!$C$4:$C$1000))*1,("Var_cap"=[1]OUT_SyntheticFuels!$B$4:$B$1000)*1,[1]OUT_SyntheticFuels!N$4:N$1000)-O2032</f>
        <v>2.0258169480952271E-5</v>
      </c>
      <c r="P2031" s="1" cm="1">
        <f t="array" ref="P2031">SUMPRODUCT(ISNUMBER(SEARCH("SUP_WODH2",[1]OUT_SyntheticFuels!$C$4:$C$1000))*1,("Var_cap"=[1]OUT_SyntheticFuels!$B$4:$B$1000)*1,[1]OUT_SyntheticFuels!O$4:O$1000)-P2032</f>
        <v>2.0338649132228825E-5</v>
      </c>
      <c r="Q2031" s="1" cm="1">
        <f t="array" ref="Q2031">SUMPRODUCT(ISNUMBER(SEARCH("SUP_WODH2",[1]OUT_SyntheticFuels!$C$4:$C$1000))*1,("Var_cap"=[1]OUT_SyntheticFuels!$B$4:$B$1000)*1,[1]OUT_SyntheticFuels!P$4:P$1000)-Q2032</f>
        <v>4.2154014002870888E-5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7.2868400001477596E-2</v>
      </c>
      <c r="N2032" s="1" cm="1">
        <f t="array" ref="N2032">SUMPRODUCT(ISNUMBER(SEARCH("SUP_WODH2CCS",[1]OUT_SyntheticFuels!$C$4:$C$1000))*1,("Var_cap"=[1]OUT_SyntheticFuels!$B$4:$B$1000)*1,[1]OUT_SyntheticFuels!M$4:M$1000)</f>
        <v>0.15080611943053504</v>
      </c>
      <c r="O2032" s="1" cm="1">
        <f t="array" ref="O2032">SUMPRODUCT(ISNUMBER(SEARCH("SUP_WODH2CCS",[1]OUT_SyntheticFuels!$C$4:$C$1000))*1,("Var_cap"=[1]OUT_SyntheticFuels!$B$4:$B$1000)*1,[1]OUT_SyntheticFuels!N$4:N$1000)</f>
        <v>0.17074195722463814</v>
      </c>
      <c r="P2032" s="1" cm="1">
        <f t="array" ref="P2032">SUMPRODUCT(ISNUMBER(SEARCH("SUP_WODH2CCS",[1]OUT_SyntheticFuels!$C$4:$C$1000))*1,("Var_cap"=[1]OUT_SyntheticFuels!$B$4:$B$1000)*1,[1]OUT_SyntheticFuels!O$4:O$1000)</f>
        <v>0.19593200999666621</v>
      </c>
      <c r="Q2032" s="1" cm="1">
        <f t="array" ref="Q2032">SUMPRODUCT(ISNUMBER(SEARCH("SUP_WODH2CCS",[1]OUT_SyntheticFuels!$C$4:$C$1000))*1,("Var_cap"=[1]OUT_SyntheticFuels!$B$4:$B$1000)*1,[1]OUT_SyntheticFuels!P$4:P$1000)</f>
        <v>0.21962282071666162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3.7369623475718275E-2</v>
      </c>
      <c r="G2034" s="7" cm="1">
        <f t="array" ref="G2034">SUMPRODUCT(("CT_CWODBDS"=[1]OUT_SyntheticFuels!$C$4:$C$1000)*1,("Var_cap"=[1]OUT_SyntheticFuels!$B$4:$B$1000)*1,[1]OUT_SyntheticFuels!F$4:F$1000)</f>
        <v>3.3044271352178606E-2</v>
      </c>
      <c r="H2034" s="7" cm="1">
        <f t="array" ref="H2034">SUMPRODUCT(("CT_CWODBDS"=[1]OUT_SyntheticFuels!$C$4:$C$1000)*1,("Var_cap"=[1]OUT_SyntheticFuels!$B$4:$B$1000)*1,[1]OUT_SyntheticFuels!G$4:G$1000)</f>
        <v>2.4837672442256251E-2</v>
      </c>
      <c r="I2034" s="7" cm="1">
        <f t="array" ref="I2034">SUMPRODUCT(("CT_CWODBDS"=[1]OUT_SyntheticFuels!$C$4:$C$1000)*1,("Var_cap"=[1]OUT_SyntheticFuels!$B$4:$B$1000)*1,[1]OUT_SyntheticFuels!H$4:H$1000)</f>
        <v>1.6103318196729333E-5</v>
      </c>
      <c r="J2034" s="7" cm="1">
        <f t="array" ref="J2034">SUMPRODUCT(("CT_CWODBDS"=[1]OUT_SyntheticFuels!$C$4:$C$1000)*1,("Var_cap"=[1]OUT_SyntheticFuels!$B$4:$B$1000)*1,[1]OUT_SyntheticFuels!I$4:I$1000)</f>
        <v>1.4632723003752887E-5</v>
      </c>
      <c r="K2034" s="7" cm="1">
        <f t="array" ref="K2034">SUMPRODUCT(("CT_CWODBDS"=[1]OUT_SyntheticFuels!$C$4:$C$1000)*1,("Var_cap"=[1]OUT_SyntheticFuels!$B$4:$B$1000)*1,[1]OUT_SyntheticFuels!J$4:J$1000)</f>
        <v>1.0965212443536368E-5</v>
      </c>
      <c r="L2034" s="7" cm="1">
        <f t="array" ref="L2034">SUMPRODUCT(("CT_CWODBDS"=[1]OUT_SyntheticFuels!$C$4:$C$1000)*1,("Var_cap"=[1]OUT_SyntheticFuels!$B$4:$B$1000)*1,[1]OUT_SyntheticFuels!K$4:K$1000)</f>
        <v>1.1330283444977652E-5</v>
      </c>
      <c r="M2034" s="7" cm="1">
        <f t="array" ref="M2034">SUMPRODUCT(("CT_CWODBDS"=[1]OUT_SyntheticFuels!$C$4:$C$1000)*1,("Var_cap"=[1]OUT_SyntheticFuels!$B$4:$B$1000)*1,[1]OUT_SyntheticFuels!L$4:L$1000)</f>
        <v>1.8390840326664412E-5</v>
      </c>
      <c r="N2034" s="7" cm="1">
        <f t="array" ref="N2034">SUMPRODUCT(("CT_CWODBDS"=[1]OUT_SyntheticFuels!$C$4:$C$1000)*1,("Var_cap"=[1]OUT_SyntheticFuels!$B$4:$B$1000)*1,[1]OUT_SyntheticFuels!M$4:M$1000)</f>
        <v>1.1805026974614973E-5</v>
      </c>
      <c r="O2034" s="7" cm="1">
        <f t="array" ref="O2034">SUMPRODUCT(("CT_CWODBDS"=[1]OUT_SyntheticFuels!$C$4:$C$1000)*1,("Var_cap"=[1]OUT_SyntheticFuels!$B$4:$B$1000)*1,[1]OUT_SyntheticFuels!N$4:N$1000)</f>
        <v>2.0586515968344109E-5</v>
      </c>
      <c r="P2034" s="7" cm="1">
        <f t="array" ref="P2034">SUMPRODUCT(("CT_CWODBDS"=[1]OUT_SyntheticFuels!$C$4:$C$1000)*1,("Var_cap"=[1]OUT_SyntheticFuels!$B$4:$B$1000)*1,[1]OUT_SyntheticFuels!O$4:O$1000)</f>
        <v>2.0207675211280986E-5</v>
      </c>
      <c r="Q2034" s="7" cm="1">
        <f t="array" ref="Q2034">SUMPRODUCT(("CT_CWODBDS"=[1]OUT_SyntheticFuels!$C$4:$C$1000)*1,("Var_cap"=[1]OUT_SyntheticFuels!$B$4:$B$1000)*1,[1]OUT_SyntheticFuels!P$4:P$1000)</f>
        <v>4.0577171796308185E-5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8.5894440337396802E-6</v>
      </c>
      <c r="L2035" s="7" cm="1">
        <f t="array" ref="L2035">SUMPRODUCT(("CT_CWODBDSCCS"=[1]OUT_SyntheticFuels!$C$4:$C$1000)*1,("Var_cap"=[1]OUT_SyntheticFuels!$B$4:$B$1000)*1,[1]OUT_SyntheticFuels!K$4:K$1000)</f>
        <v>1.01092980501432E-5</v>
      </c>
      <c r="M2035" s="7" cm="1">
        <f t="array" ref="M2035">SUMPRODUCT(("CT_CWODBDSCCS"=[1]OUT_SyntheticFuels!$C$4:$C$1000)*1,("Var_cap"=[1]OUT_SyntheticFuels!$B$4:$B$1000)*1,[1]OUT_SyntheticFuels!L$4:L$1000)</f>
        <v>0.148385612805989</v>
      </c>
      <c r="N2035" s="7" cm="1">
        <f t="array" ref="N2035">SUMPRODUCT(("CT_CWODBDSCCS"=[1]OUT_SyntheticFuels!$C$4:$C$1000)*1,("Var_cap"=[1]OUT_SyntheticFuels!$B$4:$B$1000)*1,[1]OUT_SyntheticFuels!M$4:M$1000)</f>
        <v>0.203105209064596</v>
      </c>
      <c r="O2035" s="7" cm="1">
        <f t="array" ref="O2035">SUMPRODUCT(("CT_CWODBDSCCS"=[1]OUT_SyntheticFuels!$C$4:$C$1000)*1,("Var_cap"=[1]OUT_SyntheticFuels!$B$4:$B$1000)*1,[1]OUT_SyntheticFuels!N$4:N$1000)</f>
        <v>0.20309792184549899</v>
      </c>
      <c r="P2035" s="7" cm="1">
        <f t="array" ref="P2035">SUMPRODUCT(("CT_CWODBDSCCS"=[1]OUT_SyntheticFuels!$C$4:$C$1000)*1,("Var_cap"=[1]OUT_SyntheticFuels!$B$4:$B$1000)*1,[1]OUT_SyntheticFuels!O$4:O$1000)</f>
        <v>0.203096883218715</v>
      </c>
      <c r="Q2035" s="7" cm="1">
        <f t="array" ref="Q2035">SUMPRODUCT(("CT_CWODBDSCCS"=[1]OUT_SyntheticFuels!$C$4:$C$1000)*1,("Var_cap"=[1]OUT_SyntheticFuels!$B$4:$B$1000)*1,[1]OUT_SyntheticFuels!P$4:P$1000)</f>
        <v>0.20112788255515701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6.8725620093148298E-3</v>
      </c>
      <c r="G2036" s="7" cm="1">
        <f t="array" ref="G2036">SUMPRODUCT(("CT_CWODETH"=[1]OUT_SyntheticFuels!$C$4:$C$1000)*1,("Var_cap"=[1]OUT_SyntheticFuels!$B$4:$B$1000)*1,[1]OUT_SyntheticFuels!F$4:F$1000)</f>
        <v>6.8722674861133462E-3</v>
      </c>
      <c r="H2036" s="7" cm="1">
        <f t="array" ref="H2036">SUMPRODUCT(("CT_CWODETH"=[1]OUT_SyntheticFuels!$C$4:$C$1000)*1,("Var_cap"=[1]OUT_SyntheticFuels!$B$4:$B$1000)*1,[1]OUT_SyntheticFuels!G$4:G$1000)</f>
        <v>6.872282674547133E-3</v>
      </c>
      <c r="I2036" s="7" cm="1">
        <f t="array" ref="I2036">SUMPRODUCT(("CT_CWODETH"=[1]OUT_SyntheticFuels!$C$4:$C$1000)*1,("Var_cap"=[1]OUT_SyntheticFuels!$B$4:$B$1000)*1,[1]OUT_SyntheticFuels!H$4:H$1000)</f>
        <v>1.0510582621850104E-5</v>
      </c>
      <c r="J2036" s="7" cm="1">
        <f t="array" ref="J2036">SUMPRODUCT(("CT_CWODETH"=[1]OUT_SyntheticFuels!$C$4:$C$1000)*1,("Var_cap"=[1]OUT_SyntheticFuels!$B$4:$B$1000)*1,[1]OUT_SyntheticFuels!I$4:I$1000)</f>
        <v>1.0886648811310115E-5</v>
      </c>
      <c r="K2036" s="7" cm="1">
        <f t="array" ref="K2036">SUMPRODUCT(("CT_CWODETH"=[1]OUT_SyntheticFuels!$C$4:$C$1000)*1,("Var_cap"=[1]OUT_SyntheticFuels!$B$4:$B$1000)*1,[1]OUT_SyntheticFuels!J$4:J$1000)</f>
        <v>7.2819320373002441E-6</v>
      </c>
      <c r="L2036" s="7" cm="1">
        <f t="array" ref="L2036">SUMPRODUCT(("CT_CWODETH"=[1]OUT_SyntheticFuels!$C$4:$C$1000)*1,("Var_cap"=[1]OUT_SyntheticFuels!$B$4:$B$1000)*1,[1]OUT_SyntheticFuels!K$4:K$1000)</f>
        <v>6.9561414770544394E-6</v>
      </c>
      <c r="M2036" s="7" cm="1">
        <f t="array" ref="M2036">SUMPRODUCT(("CT_CWODETH"=[1]OUT_SyntheticFuels!$C$4:$C$1000)*1,("Var_cap"=[1]OUT_SyntheticFuels!$B$4:$B$1000)*1,[1]OUT_SyntheticFuels!L$4:L$1000)</f>
        <v>1.2263970717626495E-5</v>
      </c>
      <c r="N2036" s="7" cm="1">
        <f t="array" ref="N2036">SUMPRODUCT(("CT_CWODETH"=[1]OUT_SyntheticFuels!$C$4:$C$1000)*1,("Var_cap"=[1]OUT_SyntheticFuels!$B$4:$B$1000)*1,[1]OUT_SyntheticFuels!M$4:M$1000)</f>
        <v>1.1520578023372383E-5</v>
      </c>
      <c r="O2036" s="7" cm="1">
        <f t="array" ref="O2036">SUMPRODUCT(("CT_CWODETH"=[1]OUT_SyntheticFuels!$C$4:$C$1000)*1,("Var_cap"=[1]OUT_SyntheticFuels!$B$4:$B$1000)*1,[1]OUT_SyntheticFuels!N$4:N$1000)</f>
        <v>1.760229201557037E-5</v>
      </c>
      <c r="P2036" s="7" cm="1">
        <f t="array" ref="P2036">SUMPRODUCT(("CT_CWODETH"=[1]OUT_SyntheticFuels!$C$4:$C$1000)*1,("Var_cap"=[1]OUT_SyntheticFuels!$B$4:$B$1000)*1,[1]OUT_SyntheticFuels!O$4:O$1000)</f>
        <v>1.4181795028559544E-5</v>
      </c>
      <c r="Q2036" s="7" cm="1">
        <f t="array" ref="Q2036">SUMPRODUCT(("CT_CWODETH"=[1]OUT_SyntheticFuels!$C$4:$C$1000)*1,("Var_cap"=[1]OUT_SyntheticFuels!$B$4:$B$1000)*1,[1]OUT_SyntheticFuels!P$4:P$1000)</f>
        <v>3.1429188661878234E-5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5.5891654562966901E-6</v>
      </c>
      <c r="L2037" s="7" cm="1">
        <f t="array" ref="L2037">SUMPRODUCT(("CT_CWODETHCCS"=[1]OUT_SyntheticFuels!$C$4:$C$1000)*1,("Var_cap"=[1]OUT_SyntheticFuels!$B$4:$B$1000)*1,[1]OUT_SyntheticFuels!K$4:K$1000)</f>
        <v>6.2410567968396399E-6</v>
      </c>
      <c r="M2037" s="7" cm="1">
        <f t="array" ref="M2037">SUMPRODUCT(("CT_CWODETHCCS"=[1]OUT_SyntheticFuels!$C$4:$C$1000)*1,("Var_cap"=[1]OUT_SyntheticFuels!$B$4:$B$1000)*1,[1]OUT_SyntheticFuels!L$4:L$1000)</f>
        <v>1.0831614225715E-5</v>
      </c>
      <c r="N2037" s="7" cm="1">
        <f t="array" ref="N2037">SUMPRODUCT(("CT_CWODETHCCS"=[1]OUT_SyntheticFuels!$C$4:$C$1000)*1,("Var_cap"=[1]OUT_SyntheticFuels!$B$4:$B$1000)*1,[1]OUT_SyntheticFuels!M$4:M$1000)</f>
        <v>1.01740069126566E-5</v>
      </c>
      <c r="O2037" s="7" cm="1">
        <f t="array" ref="O2037">SUMPRODUCT(("CT_CWODETHCCS"=[1]OUT_SyntheticFuels!$C$4:$C$1000)*1,("Var_cap"=[1]OUT_SyntheticFuels!$B$4:$B$1000)*1,[1]OUT_SyntheticFuels!N$4:N$1000)</f>
        <v>1.3985712885463E-5</v>
      </c>
      <c r="P2037" s="7" cm="1">
        <f t="array" ref="P2037">SUMPRODUCT(("CT_CWODETHCCS"=[1]OUT_SyntheticFuels!$C$4:$C$1000)*1,("Var_cap"=[1]OUT_SyntheticFuels!$B$4:$B$1000)*1,[1]OUT_SyntheticFuels!O$4:O$1000)</f>
        <v>1.35254783285573E-5</v>
      </c>
      <c r="Q2037" s="7" cm="1">
        <f t="array" ref="Q2037">SUMPRODUCT(("CT_CWODETHCCS"=[1]OUT_SyntheticFuels!$C$4:$C$1000)*1,("Var_cap"=[1]OUT_SyntheticFuels!$B$4:$B$1000)*1,[1]OUT_SyntheticFuels!P$4:P$1000)</f>
        <v>2.7521124609833201E-5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4.9321057801268497E-2</v>
      </c>
      <c r="G2038" s="7" cm="1">
        <f t="array" ref="G2038">SUMPRODUCT(("SUP_MNRBIO"=[1]OUT_SyntheticFuels!$C$4:$C$1000)*1,("Var_cap"=[1]OUT_SyntheticFuels!$B$4:$B$1000)*1,[1]OUT_SyntheticFuels!F$4:F$1000)</f>
        <v>0.13129233912916088</v>
      </c>
      <c r="H2038" s="7" cm="1">
        <f t="array" ref="H2038">SUMPRODUCT(("SUP_MNRBIO"=[1]OUT_SyntheticFuels!$C$4:$C$1000)*1,("Var_cap"=[1]OUT_SyntheticFuels!$B$4:$B$1000)*1,[1]OUT_SyntheticFuels!G$4:G$1000)</f>
        <v>0.16239779387840331</v>
      </c>
      <c r="I2038" s="7" cm="1">
        <f t="array" ref="I2038">SUMPRODUCT(("SUP_MNRBIO"=[1]OUT_SyntheticFuels!$C$4:$C$1000)*1,("Var_cap"=[1]OUT_SyntheticFuels!$B$4:$B$1000)*1,[1]OUT_SyntheticFuels!H$4:H$1000)</f>
        <v>0.16239891554954899</v>
      </c>
      <c r="J2038" s="7" cm="1">
        <f t="array" ref="J2038">SUMPRODUCT(("SUP_MNRBIO"=[1]OUT_SyntheticFuels!$C$4:$C$1000)*1,("Var_cap"=[1]OUT_SyntheticFuels!$B$4:$B$1000)*1,[1]OUT_SyntheticFuels!I$4:I$1000)</f>
        <v>0.16240004850833945</v>
      </c>
      <c r="K2038" s="7" cm="1">
        <f t="array" ref="K2038">SUMPRODUCT(("SUP_MNRBIO"=[1]OUT_SyntheticFuels!$C$4:$C$1000)*1,("Var_cap"=[1]OUT_SyntheticFuels!$B$4:$B$1000)*1,[1]OUT_SyntheticFuels!J$4:J$1000)</f>
        <v>0.16243055971889281</v>
      </c>
      <c r="L2038" s="7" cm="1">
        <f t="array" ref="L2038">SUMPRODUCT(("SUP_MNRBIO"=[1]OUT_SyntheticFuels!$C$4:$C$1000)*1,("Var_cap"=[1]OUT_SyntheticFuels!$B$4:$B$1000)*1,[1]OUT_SyntheticFuels!K$4:K$1000)</f>
        <v>0.16245255247121906</v>
      </c>
      <c r="M2038" s="7" cm="1">
        <f t="array" ref="M2038">SUMPRODUCT(("SUP_MNRBIO"=[1]OUT_SyntheticFuels!$C$4:$C$1000)*1,("Var_cap"=[1]OUT_SyntheticFuels!$B$4:$B$1000)*1,[1]OUT_SyntheticFuels!L$4:L$1000)</f>
        <v>0.24360973642522638</v>
      </c>
      <c r="N2038" s="7" cm="1">
        <f t="array" ref="N2038">SUMPRODUCT(("SUP_MNRBIO"=[1]OUT_SyntheticFuels!$C$4:$C$1000)*1,("Var_cap"=[1]OUT_SyntheticFuels!$B$4:$B$1000)*1,[1]OUT_SyntheticFuels!M$4:M$1000)</f>
        <v>0.24360932803455645</v>
      </c>
      <c r="O2038" s="7" cm="1">
        <f t="array" ref="O2038">SUMPRODUCT(("SUP_MNRBIO"=[1]OUT_SyntheticFuels!$C$4:$C$1000)*1,("Var_cap"=[1]OUT_SyntheticFuels!$B$4:$B$1000)*1,[1]OUT_SyntheticFuels!N$4:N$1000)</f>
        <v>0.24361142746622963</v>
      </c>
      <c r="P2038" s="7" cm="1">
        <f t="array" ref="P2038">SUMPRODUCT(("SUP_MNRBIO"=[1]OUT_SyntheticFuels!$C$4:$C$1000)*1,("Var_cap"=[1]OUT_SyntheticFuels!$B$4:$B$1000)*1,[1]OUT_SyntheticFuels!O$4:O$1000)</f>
        <v>0.24361131420363119</v>
      </c>
      <c r="Q2038" s="7" cm="1">
        <f t="array" ref="Q2038">SUMPRODUCT(("SUP_MNRBIO"=[1]OUT_SyntheticFuels!$C$4:$C$1000)*1,("Var_cap"=[1]OUT_SyntheticFuels!$B$4:$B$1000)*1,[1]OUT_SyntheticFuels!P$4:P$1000)</f>
        <v>0.24362145180209488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0.21266699581226775</v>
      </c>
      <c r="G2039" s="7" cm="1">
        <f t="array" ref="G2039">SUMPRODUCT(("SUP_WSTBIO"=[1]OUT_SyntheticFuels!$C$4:$C$1000)*1,("Var_cap"=[1]OUT_SyntheticFuels!$B$4:$B$1000)*1,[1]OUT_SyntheticFuels!F$4:F$1000)</f>
        <v>0.23566664371208793</v>
      </c>
      <c r="H2039" s="7" cm="1">
        <f t="array" ref="H2039">SUMPRODUCT(("SUP_WSTBIO"=[1]OUT_SyntheticFuels!$C$4:$C$1000)*1,("Var_cap"=[1]OUT_SyntheticFuels!$B$4:$B$1000)*1,[1]OUT_SyntheticFuels!G$4:G$1000)</f>
        <v>0.23566606071274349</v>
      </c>
      <c r="I2039" s="7" cm="1">
        <f t="array" ref="I2039">SUMPRODUCT(("SUP_WSTBIO"=[1]OUT_SyntheticFuels!$C$4:$C$1000)*1,("Var_cap"=[1]OUT_SyntheticFuels!$B$4:$B$1000)*1,[1]OUT_SyntheticFuels!H$4:H$1000)</f>
        <v>0.26146360543941832</v>
      </c>
      <c r="J2039" s="7" cm="1">
        <f t="array" ref="J2039">SUMPRODUCT(("SUP_WSTBIO"=[1]OUT_SyntheticFuels!$C$4:$C$1000)*1,("Var_cap"=[1]OUT_SyntheticFuels!$B$4:$B$1000)*1,[1]OUT_SyntheticFuels!I$4:I$1000)</f>
        <v>0.26100430699188992</v>
      </c>
      <c r="K2039" s="7" cm="1">
        <f t="array" ref="K2039">SUMPRODUCT(("SUP_WSTBIO"=[1]OUT_SyntheticFuels!$C$4:$C$1000)*1,("Var_cap"=[1]OUT_SyntheticFuels!$B$4:$B$1000)*1,[1]OUT_SyntheticFuels!J$4:J$1000)</f>
        <v>0.24956612738402348</v>
      </c>
      <c r="L2039" s="7" cm="1">
        <f t="array" ref="L2039">SUMPRODUCT(("SUP_WSTBIO"=[1]OUT_SyntheticFuels!$C$4:$C$1000)*1,("Var_cap"=[1]OUT_SyntheticFuels!$B$4:$B$1000)*1,[1]OUT_SyntheticFuels!K$4:K$1000)</f>
        <v>0.33325763313167361</v>
      </c>
      <c r="M2039" s="7" cm="1">
        <f t="array" ref="M2039">SUMPRODUCT(("SUP_WSTBIO"=[1]OUT_SyntheticFuels!$C$4:$C$1000)*1,("Var_cap"=[1]OUT_SyntheticFuels!$B$4:$B$1000)*1,[1]OUT_SyntheticFuels!L$4:L$1000)</f>
        <v>0.37191071196665521</v>
      </c>
      <c r="N2039" s="7" cm="1">
        <f t="array" ref="N2039">SUMPRODUCT(("SUP_WSTBIO"=[1]OUT_SyntheticFuels!$C$4:$C$1000)*1,("Var_cap"=[1]OUT_SyntheticFuels!$B$4:$B$1000)*1,[1]OUT_SyntheticFuels!M$4:M$1000)</f>
        <v>0.38938531021820028</v>
      </c>
      <c r="O2039" s="7" cm="1">
        <f t="array" ref="O2039">SUMPRODUCT(("SUP_WSTBIO"=[1]OUT_SyntheticFuels!$C$4:$C$1000)*1,("Var_cap"=[1]OUT_SyntheticFuels!$B$4:$B$1000)*1,[1]OUT_SyntheticFuels!N$4:N$1000)</f>
        <v>0.39570006622998016</v>
      </c>
      <c r="P2039" s="7" cm="1">
        <f t="array" ref="P2039">SUMPRODUCT(("SUP_WSTBIO"=[1]OUT_SyntheticFuels!$C$4:$C$1000)*1,("Var_cap"=[1]OUT_SyntheticFuels!$B$4:$B$1000)*1,[1]OUT_SyntheticFuels!O$4:O$1000)</f>
        <v>0.40200564448448822</v>
      </c>
      <c r="Q2039" s="7" cm="1">
        <f t="array" ref="Q2039">SUMPRODUCT(("SUP_WSTBIO"=[1]OUT_SyntheticFuels!$C$4:$C$1000)*1,("Var_cap"=[1]OUT_SyntheticFuels!$B$4:$B$1000)*1,[1]OUT_SyntheticFuels!P$4:P$1000)</f>
        <v>0.4075838958920085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8.5873196622823494E-6</v>
      </c>
      <c r="L2041" s="7" cm="1">
        <f t="array" ref="L2041">SUMPRODUCT(("SUP_WSTHTGBIO"=[1]OUT_SyntheticFuels!$C$4:$C$1000)*1,("Var_cap"=[1]OUT_SyntheticFuels!$B$4:$B$1000)*1,[1]OUT_SyntheticFuels!K$4:K$1000)</f>
        <v>1.0050698159586863E-5</v>
      </c>
      <c r="M2041" s="7" cm="1">
        <f t="array" ref="M2041">SUMPRODUCT(("SUP_WSTHTGBIO"=[1]OUT_SyntheticFuels!$C$4:$C$1000)*1,("Var_cap"=[1]OUT_SyntheticFuels!$B$4:$B$1000)*1,[1]OUT_SyntheticFuels!L$4:L$1000)</f>
        <v>2.5132913390376984E-5</v>
      </c>
      <c r="N2041" s="7" cm="1">
        <f t="array" ref="N2041">SUMPRODUCT(("SUP_WSTHTGBIO"=[1]OUT_SyntheticFuels!$C$4:$C$1000)*1,("Var_cap"=[1]OUT_SyntheticFuels!$B$4:$B$1000)*1,[1]OUT_SyntheticFuels!M$4:M$1000)</f>
        <v>2.394336601773324E-5</v>
      </c>
      <c r="O2041" s="7" cm="1">
        <f t="array" ref="O2041">SUMPRODUCT(("SUP_WSTHTGBIO"=[1]OUT_SyntheticFuels!$C$4:$C$1000)*1,("Var_cap"=[1]OUT_SyntheticFuels!$B$4:$B$1000)*1,[1]OUT_SyntheticFuels!N$4:N$1000)</f>
        <v>1.9389031599648059E-5</v>
      </c>
      <c r="P2041" s="7" cm="1">
        <f t="array" ref="P2041">SUMPRODUCT(("SUP_WSTHTGBIO"=[1]OUT_SyntheticFuels!$C$4:$C$1000)*1,("Var_cap"=[1]OUT_SyntheticFuels!$B$4:$B$1000)*1,[1]OUT_SyntheticFuels!O$4:O$1000)</f>
        <v>1.8092058256881038E-5</v>
      </c>
      <c r="Q2041" s="7" cm="1">
        <f t="array" ref="Q2041">SUMPRODUCT(("SUP_WSTHTGBIO"=[1]OUT_SyntheticFuels!$C$4:$C$1000)*1,("Var_cap"=[1]OUT_SyntheticFuels!$B$4:$B$1000)*1,[1]OUT_SyntheticFuels!P$4:P$1000)</f>
        <v>3.5454612487910836E-5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3.0390103475918499E-6</v>
      </c>
      <c r="L2042" s="7" cm="1">
        <f t="array" ref="L2042">SUMPRODUCT(("SUP_WSTHTGBIOCCS"=[1]OUT_SyntheticFuels!$C$4:$C$1000)*1,("Var_cap"=[1]OUT_SyntheticFuels!$B$4:$B$1000)*1,[1]OUT_SyntheticFuels!K$4:K$1000)</f>
        <v>3.361617399739848E-6</v>
      </c>
      <c r="M2042" s="7" cm="1">
        <f t="array" ref="M2042">SUMPRODUCT(("SUP_WSTHTGBIOCCS"=[1]OUT_SyntheticFuels!$C$4:$C$1000)*1,("Var_cap"=[1]OUT_SyntheticFuels!$B$4:$B$1000)*1,[1]OUT_SyntheticFuels!L$4:L$1000)</f>
        <v>1.1250908095192322E-5</v>
      </c>
      <c r="N2042" s="7" cm="1">
        <f t="array" ref="N2042">SUMPRODUCT(("SUP_WSTHTGBIOCCS"=[1]OUT_SyntheticFuels!$C$4:$C$1000)*1,("Var_cap"=[1]OUT_SyntheticFuels!$B$4:$B$1000)*1,[1]OUT_SyntheticFuels!M$4:M$1000)</f>
        <v>1.0855302928472503E-5</v>
      </c>
      <c r="O2042" s="7" cm="1">
        <f t="array" ref="O2042">SUMPRODUCT(("SUP_WSTHTGBIOCCS"=[1]OUT_SyntheticFuels!$C$4:$C$1000)*1,("Var_cap"=[1]OUT_SyntheticFuels!$B$4:$B$1000)*1,[1]OUT_SyntheticFuels!N$4:N$1000)</f>
        <v>1.0141487952926662E-5</v>
      </c>
      <c r="P2042" s="7" cm="1">
        <f t="array" ref="P2042">SUMPRODUCT(("SUP_WSTHTGBIOCCS"=[1]OUT_SyntheticFuels!$C$4:$C$1000)*1,("Var_cap"=[1]OUT_SyntheticFuels!$B$4:$B$1000)*1,[1]OUT_SyntheticFuels!O$4:O$1000)</f>
        <v>1.0441544622382268E-5</v>
      </c>
      <c r="Q2042" s="7" cm="1">
        <f t="array" ref="Q2042">SUMPRODUCT(("SUP_WSTHTGBIOCCS"=[1]OUT_SyntheticFuels!$C$4:$C$1000)*1,("Var_cap"=[1]OUT_SyntheticFuels!$B$4:$B$1000)*1,[1]OUT_SyntheticFuels!P$4:P$1000)</f>
        <v>1.5422133369428344E-5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2.6920326030907499E-7</v>
      </c>
      <c r="G2043" s="7" cm="1">
        <f t="array" ref="G2043">SUMPRODUCT(("SUP_WODBIO"=[1]OUT_SyntheticFuels!$C$4:$C$1000)*1,("Var_cap"=[1]OUT_SyntheticFuels!$B$4:$B$1000)*1,[1]OUT_SyntheticFuels!F$4:F$1000)</f>
        <v>8.8915945890198268E-6</v>
      </c>
      <c r="H2043" s="7" cm="1">
        <f t="array" ref="H2043">SUMPRODUCT(("SUP_WODBIO"=[1]OUT_SyntheticFuels!$C$4:$C$1000)*1,("Var_cap"=[1]OUT_SyntheticFuels!$B$4:$B$1000)*1,[1]OUT_SyntheticFuels!G$4:G$1000)</f>
        <v>1.0077000043336723E-5</v>
      </c>
      <c r="I2043" s="7" cm="1">
        <f t="array" ref="I2043">SUMPRODUCT(("SUP_WODBIO"=[1]OUT_SyntheticFuels!$C$4:$C$1000)*1,("Var_cap"=[1]OUT_SyntheticFuels!$B$4:$B$1000)*1,[1]OUT_SyntheticFuels!H$4:H$1000)</f>
        <v>2.5248625383732897E-5</v>
      </c>
      <c r="J2043" s="7" cm="1">
        <f t="array" ref="J2043">SUMPRODUCT(("SUP_WODBIO"=[1]OUT_SyntheticFuels!$C$4:$C$1000)*1,("Var_cap"=[1]OUT_SyntheticFuels!$B$4:$B$1000)*1,[1]OUT_SyntheticFuels!I$4:I$1000)</f>
        <v>2.8135991596005824E-5</v>
      </c>
      <c r="K2043" s="7" cm="1">
        <f t="array" ref="K2043">SUMPRODUCT(("SUP_WODBIO"=[1]OUT_SyntheticFuels!$C$4:$C$1000)*1,("Var_cap"=[1]OUT_SyntheticFuels!$B$4:$B$1000)*1,[1]OUT_SyntheticFuels!J$4:J$1000)</f>
        <v>2.469672649894526E-5</v>
      </c>
      <c r="L2043" s="7" cm="1">
        <f t="array" ref="L2043">SUMPRODUCT(("SUP_WODBIO"=[1]OUT_SyntheticFuels!$C$4:$C$1000)*1,("Var_cap"=[1]OUT_SyntheticFuels!$B$4:$B$1000)*1,[1]OUT_SyntheticFuels!K$4:K$1000)</f>
        <v>2.0009698922055025E-5</v>
      </c>
      <c r="M2043" s="7" cm="1">
        <f t="array" ref="M2043">SUMPRODUCT(("SUP_WODBIO"=[1]OUT_SyntheticFuels!$C$4:$C$1000)*1,("Var_cap"=[1]OUT_SyntheticFuels!$B$4:$B$1000)*1,[1]OUT_SyntheticFuels!L$4:L$1000)</f>
        <v>1.57666161594555E-5</v>
      </c>
      <c r="N2043" s="7" cm="1">
        <f t="array" ref="N2043">SUMPRODUCT(("SUP_WODBIO"=[1]OUT_SyntheticFuels!$C$4:$C$1000)*1,("Var_cap"=[1]OUT_SyntheticFuels!$B$4:$B$1000)*1,[1]OUT_SyntheticFuels!M$4:M$1000)</f>
        <v>1.383752457505544E-5</v>
      </c>
      <c r="O2043" s="7" cm="1">
        <f t="array" ref="O2043">SUMPRODUCT(("SUP_WODBIO"=[1]OUT_SyntheticFuels!$C$4:$C$1000)*1,("Var_cap"=[1]OUT_SyntheticFuels!$B$4:$B$1000)*1,[1]OUT_SyntheticFuels!N$4:N$1000)</f>
        <v>2.0623501823581454E-5</v>
      </c>
      <c r="P2043" s="7" cm="1">
        <f t="array" ref="P2043">SUMPRODUCT(("SUP_WODBIO"=[1]OUT_SyntheticFuels!$C$4:$C$1000)*1,("Var_cap"=[1]OUT_SyntheticFuels!$B$4:$B$1000)*1,[1]OUT_SyntheticFuels!O$4:O$1000)</f>
        <v>1.6921289238040551E-5</v>
      </c>
      <c r="Q2043" s="7" cm="1">
        <f t="array" ref="Q2043">SUMPRODUCT(("SUP_WODBIO"=[1]OUT_SyntheticFuels!$C$4:$C$1000)*1,("Var_cap"=[1]OUT_SyntheticFuels!$B$4:$B$1000)*1,[1]OUT_SyntheticFuels!P$4:P$1000)</f>
        <v>4.0053681018853599E-5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9.0587365451118499E-6</v>
      </c>
      <c r="L2044" s="7" cm="1">
        <f t="array" ref="L2044">SUMPRODUCT(("SUP_WODBIOCCS"=[1]OUT_SyntheticFuels!$C$4:$C$1000)*1,("Var_cap"=[1]OUT_SyntheticFuels!$B$4:$B$1000)*1,[1]OUT_SyntheticFuels!K$4:K$1000)</f>
        <v>1.10513192259428E-5</v>
      </c>
      <c r="M2044" s="7" cm="1">
        <f t="array" ref="M2044">SUMPRODUCT(("SUP_WODBIOCCS"=[1]OUT_SyntheticFuels!$C$4:$C$1000)*1,("Var_cap"=[1]OUT_SyntheticFuels!$B$4:$B$1000)*1,[1]OUT_SyntheticFuels!L$4:L$1000)</f>
        <v>2.2474230280081901E-5</v>
      </c>
      <c r="N2044" s="7" cm="1">
        <f t="array" ref="N2044">SUMPRODUCT(("SUP_WODBIOCCS"=[1]OUT_SyntheticFuels!$C$4:$C$1000)*1,("Var_cap"=[1]OUT_SyntheticFuels!$B$4:$B$1000)*1,[1]OUT_SyntheticFuels!M$4:M$1000)</f>
        <v>2.1372737294508501E-5</v>
      </c>
      <c r="O2044" s="7" cm="1">
        <f t="array" ref="O2044">SUMPRODUCT(("SUP_WODBIOCCS"=[1]OUT_SyntheticFuels!$C$4:$C$1000)*1,("Var_cap"=[1]OUT_SyntheticFuels!$B$4:$B$1000)*1,[1]OUT_SyntheticFuels!N$4:N$1000)</f>
        <v>2.2993109715046701E-5</v>
      </c>
      <c r="P2044" s="7" cm="1">
        <f t="array" ref="P2044">SUMPRODUCT(("SUP_WODBIOCCS"=[1]OUT_SyntheticFuels!$C$4:$C$1000)*1,("Var_cap"=[1]OUT_SyntheticFuels!$B$4:$B$1000)*1,[1]OUT_SyntheticFuels!O$4:O$1000)</f>
        <v>2.1432579495514801E-5</v>
      </c>
      <c r="Q2044" s="7" cm="1">
        <f t="array" ref="Q2044">SUMPRODUCT(("SUP_WODBIOCCS"=[1]OUT_SyntheticFuels!$C$4:$C$1000)*1,("Var_cap"=[1]OUT_SyntheticFuels!$B$4:$B$1000)*1,[1]OUT_SyntheticFuels!P$4:P$1000)</f>
        <v>3.5057715222713398E-5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4.2343455948225153E-2</v>
      </c>
      <c r="G2045" s="7" cm="1">
        <f t="array" ref="G2045">SUMPRODUCT(("SUP_BIONGA"=[1]OUT_SyntheticFuels!$C$4:$C$1000)*1,("Var_cap"=[1]OUT_SyntheticFuels!$B$4:$B$1000)*1,[1]OUT_SyntheticFuels!F$4:F$1000)</f>
        <v>0.13131889175409453</v>
      </c>
      <c r="H2045" s="7" cm="1">
        <f t="array" ref="H2045">SUMPRODUCT(("SUP_BIONGA"=[1]OUT_SyntheticFuels!$C$4:$C$1000)*1,("Var_cap"=[1]OUT_SyntheticFuels!$B$4:$B$1000)*1,[1]OUT_SyntheticFuels!G$4:G$1000)</f>
        <v>0.10335880294705309</v>
      </c>
      <c r="I2045" s="7" cm="1">
        <f t="array" ref="I2045">SUMPRODUCT(("SUP_BIONGA"=[1]OUT_SyntheticFuels!$C$4:$C$1000)*1,("Var_cap"=[1]OUT_SyntheticFuels!$B$4:$B$1000)*1,[1]OUT_SyntheticFuels!H$4:H$1000)</f>
        <v>0.10329977060579598</v>
      </c>
      <c r="J2045" s="7" cm="1">
        <f t="array" ref="J2045">SUMPRODUCT(("SUP_BIONGA"=[1]OUT_SyntheticFuels!$C$4:$C$1000)*1,("Var_cap"=[1]OUT_SyntheticFuels!$B$4:$B$1000)*1,[1]OUT_SyntheticFuels!I$4:I$1000)</f>
        <v>0.10329726209867127</v>
      </c>
      <c r="K2045" s="7" cm="1">
        <f t="array" ref="K2045">SUMPRODUCT(("SUP_BIONGA"=[1]OUT_SyntheticFuels!$C$4:$C$1000)*1,("Var_cap"=[1]OUT_SyntheticFuels!$B$4:$B$1000)*1,[1]OUT_SyntheticFuels!J$4:J$1000)</f>
        <v>9.2011093206897987E-2</v>
      </c>
      <c r="L2045" s="7" cm="1">
        <f t="array" ref="L2045">SUMPRODUCT(("SUP_BIONGA"=[1]OUT_SyntheticFuels!$C$4:$C$1000)*1,("Var_cap"=[1]OUT_SyntheticFuels!$B$4:$B$1000)*1,[1]OUT_SyntheticFuels!K$4:K$1000)</f>
        <v>9.1982353624469562E-2</v>
      </c>
      <c r="M2045" s="7" cm="1">
        <f t="array" ref="M2045">SUMPRODUCT(("SUP_BIONGA"=[1]OUT_SyntheticFuels!$C$4:$C$1000)*1,("Var_cap"=[1]OUT_SyntheticFuels!$B$4:$B$1000)*1,[1]OUT_SyntheticFuels!L$4:L$1000)</f>
        <v>0.27460596834420292</v>
      </c>
      <c r="N2045" s="7" cm="1">
        <f t="array" ref="N2045">SUMPRODUCT(("SUP_BIONGA"=[1]OUT_SyntheticFuels!$C$4:$C$1000)*1,("Var_cap"=[1]OUT_SyntheticFuels!$B$4:$B$1000)*1,[1]OUT_SyntheticFuels!M$4:M$1000)</f>
        <v>0.28234017861561339</v>
      </c>
      <c r="O2045" s="7" cm="1">
        <f t="array" ref="O2045">SUMPRODUCT(("SUP_BIONGA"=[1]OUT_SyntheticFuels!$C$4:$C$1000)*1,("Var_cap"=[1]OUT_SyntheticFuels!$B$4:$B$1000)*1,[1]OUT_SyntheticFuels!N$4:N$1000)</f>
        <v>0.28513181752066608</v>
      </c>
      <c r="P2045" s="7" cm="1">
        <f t="array" ref="P2045">SUMPRODUCT(("SUP_BIONGA"=[1]OUT_SyntheticFuels!$C$4:$C$1000)*1,("Var_cap"=[1]OUT_SyntheticFuels!$B$4:$B$1000)*1,[1]OUT_SyntheticFuels!O$4:O$1000)</f>
        <v>0.28792267067178823</v>
      </c>
      <c r="Q2045" s="7" cm="1">
        <f t="array" ref="Q2045">SUMPRODUCT(("SUP_BIONGA"=[1]OUT_SyntheticFuels!$C$4:$C$1000)*1,("Var_cap"=[1]OUT_SyntheticFuels!$B$4:$B$1000)*1,[1]OUT_SyntheticFuels!P$4:P$1000)</f>
        <v>0.29041048104502437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0.36344042543020355</v>
      </c>
      <c r="G2046" s="7" cm="1">
        <f t="array" ref="G2046">SUMPRODUCT(("CT_CWODPLT"=[1]OUT_SyntheticFuels!$C$4:$C$1000)*1,("Var_cap"=[1]OUT_SyntheticFuels!$B$4:$B$1000)*1,[1]OUT_SyntheticFuels!F$4:F$1000)</f>
        <v>0.40979764837999316</v>
      </c>
      <c r="H2046" s="7" cm="1">
        <f t="array" ref="H2046">SUMPRODUCT(("CT_CWODPLT"=[1]OUT_SyntheticFuels!$C$4:$C$1000)*1,("Var_cap"=[1]OUT_SyntheticFuels!$B$4:$B$1000)*1,[1]OUT_SyntheticFuels!G$4:G$1000)</f>
        <v>0.40748327072450719</v>
      </c>
      <c r="I2046" s="7" cm="1">
        <f t="array" ref="I2046">SUMPRODUCT(("CT_CWODPLT"=[1]OUT_SyntheticFuels!$C$4:$C$1000)*1,("Var_cap"=[1]OUT_SyntheticFuels!$B$4:$B$1000)*1,[1]OUT_SyntheticFuels!H$4:H$1000)</f>
        <v>0.40748296341301343</v>
      </c>
      <c r="J2046" s="7" cm="1">
        <f t="array" ref="J2046">SUMPRODUCT(("CT_CWODPLT"=[1]OUT_SyntheticFuels!$C$4:$C$1000)*1,("Var_cap"=[1]OUT_SyntheticFuels!$B$4:$B$1000)*1,[1]OUT_SyntheticFuels!I$4:I$1000)</f>
        <v>0.42853387256001879</v>
      </c>
      <c r="K2046" s="7" cm="1">
        <f t="array" ref="K2046">SUMPRODUCT(("CT_CWODPLT"=[1]OUT_SyntheticFuels!$C$4:$C$1000)*1,("Var_cap"=[1]OUT_SyntheticFuels!$B$4:$B$1000)*1,[1]OUT_SyntheticFuels!J$4:J$1000)</f>
        <v>0.44480338570576855</v>
      </c>
      <c r="L2046" s="7" cm="1">
        <f t="array" ref="L2046">SUMPRODUCT(("CT_CWODPLT"=[1]OUT_SyntheticFuels!$C$4:$C$1000)*1,("Var_cap"=[1]OUT_SyntheticFuels!$B$4:$B$1000)*1,[1]OUT_SyntheticFuels!K$4:K$1000)</f>
        <v>0.46190955061387107</v>
      </c>
      <c r="M2046" s="7" cm="1">
        <f t="array" ref="M2046">SUMPRODUCT(("CT_CWODPLT"=[1]OUT_SyntheticFuels!$C$4:$C$1000)*1,("Var_cap"=[1]OUT_SyntheticFuels!$B$4:$B$1000)*1,[1]OUT_SyntheticFuels!L$4:L$1000)</f>
        <v>0.52064227926901196</v>
      </c>
      <c r="N2046" s="7" cm="1">
        <f t="array" ref="N2046">SUMPRODUCT(("CT_CWODPLT"=[1]OUT_SyntheticFuels!$C$4:$C$1000)*1,("Var_cap"=[1]OUT_SyntheticFuels!$B$4:$B$1000)*1,[1]OUT_SyntheticFuels!M$4:M$1000)</f>
        <v>0.44917996359970475</v>
      </c>
      <c r="O2046" s="7" cm="1">
        <f t="array" ref="O2046">SUMPRODUCT(("CT_CWODPLT"=[1]OUT_SyntheticFuels!$C$4:$C$1000)*1,("Var_cap"=[1]OUT_SyntheticFuels!$B$4:$B$1000)*1,[1]OUT_SyntheticFuels!N$4:N$1000)</f>
        <v>0.46194737052106916</v>
      </c>
      <c r="P2046" s="7" cm="1">
        <f t="array" ref="P2046">SUMPRODUCT(("CT_CWODPLT"=[1]OUT_SyntheticFuels!$C$4:$C$1000)*1,("Var_cap"=[1]OUT_SyntheticFuels!$B$4:$B$1000)*1,[1]OUT_SyntheticFuels!O$4:O$1000)</f>
        <v>0.46174641948291234</v>
      </c>
      <c r="Q2046" s="7" cm="1">
        <f t="array" ref="Q2046">SUMPRODUCT(("CT_CWODPLT"=[1]OUT_SyntheticFuels!$C$4:$C$1000)*1,("Var_cap"=[1]OUT_SyntheticFuels!$B$4:$B$1000)*1,[1]OUT_SyntheticFuels!P$4:P$1000)</f>
        <v>0.46438368125182411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2.17023447382881E-7</v>
      </c>
      <c r="J2047" s="7" cm="1">
        <f t="array" ref="J2047">SUMPRODUCT(("SUP_H2NGA"=[1]OUT_SyntheticFuels!$C$4:$C$1000)*1,("Var_cap"=[1]OUT_SyntheticFuels!$B$4:$B$1000)*1,[1]OUT_SyntheticFuels!I$4:I$1000)</f>
        <v>8.896510991201009E-7</v>
      </c>
      <c r="K2047" s="7" cm="1">
        <f t="array" ref="K2047">SUMPRODUCT(("SUP_H2NGA"=[1]OUT_SyntheticFuels!$C$4:$C$1000)*1,("Var_cap"=[1]OUT_SyntheticFuels!$B$4:$B$1000)*1,[1]OUT_SyntheticFuels!J$4:J$1000)</f>
        <v>4.6504242514892066E-5</v>
      </c>
      <c r="L2047" s="7" cm="1">
        <f t="array" ref="L2047">SUMPRODUCT(("SUP_H2NGA"=[1]OUT_SyntheticFuels!$C$4:$C$1000)*1,("Var_cap"=[1]OUT_SyntheticFuels!$B$4:$B$1000)*1,[1]OUT_SyntheticFuels!K$4:K$1000)</f>
        <v>8.3714187529996108E-5</v>
      </c>
      <c r="M2047" s="7" cm="1">
        <f t="array" ref="M2047">SUMPRODUCT(("SUP_H2NGA"=[1]OUT_SyntheticFuels!$C$4:$C$1000)*1,("Var_cap"=[1]OUT_SyntheticFuels!$B$4:$B$1000)*1,[1]OUT_SyntheticFuels!L$4:L$1000)</f>
        <v>2.5601538660092266E-2</v>
      </c>
      <c r="N2047" s="7" cm="1">
        <f t="array" ref="N2047">SUMPRODUCT(("SUP_H2NGA"=[1]OUT_SyntheticFuels!$C$4:$C$1000)*1,("Var_cap"=[1]OUT_SyntheticFuels!$B$4:$B$1000)*1,[1]OUT_SyntheticFuels!M$4:M$1000)</f>
        <v>0.11107371781550994</v>
      </c>
      <c r="O2047" s="7" cm="1">
        <f t="array" ref="O2047">SUMPRODUCT(("SUP_H2NGA"=[1]OUT_SyntheticFuels!$C$4:$C$1000)*1,("Var_cap"=[1]OUT_SyntheticFuels!$B$4:$B$1000)*1,[1]OUT_SyntheticFuels!N$4:N$1000)</f>
        <v>0.16462965382596095</v>
      </c>
      <c r="P2047" s="7" cm="1">
        <f t="array" ref="P2047">SUMPRODUCT(("SUP_H2NGA"=[1]OUT_SyntheticFuels!$C$4:$C$1000)*1,("Var_cap"=[1]OUT_SyntheticFuels!$B$4:$B$1000)*1,[1]OUT_SyntheticFuels!O$4:O$1000)</f>
        <v>0.2364174862981708</v>
      </c>
      <c r="Q2047" s="7" cm="1">
        <f t="array" ref="Q2047">SUMPRODUCT(("SUP_H2NGA"=[1]OUT_SyntheticFuels!$C$4:$C$1000)*1,("Var_cap"=[1]OUT_SyntheticFuels!$B$4:$B$1000)*1,[1]OUT_SyntheticFuels!P$4:P$1000)</f>
        <v>0.30694732984694484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3.6509324026955002E-7</v>
      </c>
      <c r="J2048" s="7" cm="1">
        <f t="array" ref="J2048">SUMPRODUCT(("SUP_H2DSL"=[1]OUT_SyntheticFuels!$C$4:$C$1000)*1,("Var_cap"=[1]OUT_SyntheticFuels!$B$4:$B$1000)*1,[1]OUT_SyntheticFuels!I$4:I$1000)</f>
        <v>2.778026993502628E-6</v>
      </c>
      <c r="K2048" s="7" cm="1">
        <f t="array" ref="K2048">SUMPRODUCT(("SUP_H2DSL"=[1]OUT_SyntheticFuels!$C$4:$C$1000)*1,("Var_cap"=[1]OUT_SyntheticFuels!$B$4:$B$1000)*1,[1]OUT_SyntheticFuels!J$4:J$1000)</f>
        <v>7.9254465181627127E-4</v>
      </c>
      <c r="L2048" s="7" cm="1">
        <f t="array" ref="L2048">SUMPRODUCT(("SUP_H2DSL"=[1]OUT_SyntheticFuels!$C$4:$C$1000)*1,("Var_cap"=[1]OUT_SyntheticFuels!$B$4:$B$1000)*1,[1]OUT_SyntheticFuels!K$4:K$1000)</f>
        <v>9.1998150210888317E-4</v>
      </c>
      <c r="M2048" s="7" cm="1">
        <f t="array" ref="M2048">SUMPRODUCT(("SUP_H2DSL"=[1]OUT_SyntheticFuels!$C$4:$C$1000)*1,("Var_cap"=[1]OUT_SyntheticFuels!$B$4:$B$1000)*1,[1]OUT_SyntheticFuels!L$4:L$1000)</f>
        <v>4.94605076724557E-4</v>
      </c>
      <c r="N2048" s="7" cm="1">
        <f t="array" ref="N2048">SUMPRODUCT(("SUP_H2DSL"=[1]OUT_SyntheticFuels!$C$4:$C$1000)*1,("Var_cap"=[1]OUT_SyntheticFuels!$B$4:$B$1000)*1,[1]OUT_SyntheticFuels!M$4:M$1000)</f>
        <v>2.6829183464927898E-4</v>
      </c>
      <c r="O2048" s="7" cm="1">
        <f t="array" ref="O2048">SUMPRODUCT(("SUP_H2DSL"=[1]OUT_SyntheticFuels!$C$4:$C$1000)*1,("Var_cap"=[1]OUT_SyntheticFuels!$B$4:$B$1000)*1,[1]OUT_SyntheticFuels!N$4:N$1000)</f>
        <v>1.8673445111100397E-4</v>
      </c>
      <c r="P2048" s="7" cm="1">
        <f t="array" ref="P2048">SUMPRODUCT(("SUP_H2DSL"=[1]OUT_SyntheticFuels!$C$4:$C$1000)*1,("Var_cap"=[1]OUT_SyntheticFuels!$B$4:$B$1000)*1,[1]OUT_SyntheticFuels!O$4:O$1000)</f>
        <v>1.407832572255296E-4</v>
      </c>
      <c r="Q2048" s="7" cm="1">
        <f t="array" ref="Q2048">SUMPRODUCT(("SUP_H2DSL"=[1]OUT_SyntheticFuels!$C$4:$C$1000)*1,("Var_cap"=[1]OUT_SyntheticFuels!$B$4:$B$1000)*1,[1]OUT_SyntheticFuels!P$4:P$1000)</f>
        <v>2.9000207626222015E-4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2.1959606145993901E-7</v>
      </c>
      <c r="J2049" s="7" cm="1">
        <f t="array" ref="J2049">SUMPRODUCT(("SUP_H2GSL"=[1]OUT_SyntheticFuels!$C$4:$C$1000)*1,("Var_cap"=[1]OUT_SyntheticFuels!$B$4:$B$1000)*1,[1]OUT_SyntheticFuels!I$4:I$1000)</f>
        <v>2.3658483963203988E-6</v>
      </c>
      <c r="K2049" s="7" cm="1">
        <f t="array" ref="K2049">SUMPRODUCT(("SUP_H2GSL"=[1]OUT_SyntheticFuels!$C$4:$C$1000)*1,("Var_cap"=[1]OUT_SyntheticFuels!$B$4:$B$1000)*1,[1]OUT_SyntheticFuels!J$4:J$1000)</f>
        <v>3.3850260584557416E-2</v>
      </c>
      <c r="L2049" s="7" cm="1">
        <f t="array" ref="L2049">SUMPRODUCT(("SUP_H2GSL"=[1]OUT_SyntheticFuels!$C$4:$C$1000)*1,("Var_cap"=[1]OUT_SyntheticFuels!$B$4:$B$1000)*1,[1]OUT_SyntheticFuels!K$4:K$1000)</f>
        <v>3.3852747999226454E-2</v>
      </c>
      <c r="M2049" s="7" cm="1">
        <f t="array" ref="M2049">SUMPRODUCT(("SUP_H2GSL"=[1]OUT_SyntheticFuels!$C$4:$C$1000)*1,("Var_cap"=[1]OUT_SyntheticFuels!$B$4:$B$1000)*1,[1]OUT_SyntheticFuels!L$4:L$1000)</f>
        <v>1.8180871806075902E-2</v>
      </c>
      <c r="N2049" s="7" cm="1">
        <f t="array" ref="N2049">SUMPRODUCT(("SUP_H2GSL"=[1]OUT_SyntheticFuels!$C$4:$C$1000)*1,("Var_cap"=[1]OUT_SyntheticFuels!$B$4:$B$1000)*1,[1]OUT_SyntheticFuels!M$4:M$1000)</f>
        <v>1.5711383360739298E-2</v>
      </c>
      <c r="O2049" s="7" cm="1">
        <f t="array" ref="O2049">SUMPRODUCT(("SUP_H2GSL"=[1]OUT_SyntheticFuels!$C$4:$C$1000)*1,("Var_cap"=[1]OUT_SyntheticFuels!$B$4:$B$1000)*1,[1]OUT_SyntheticFuels!N$4:N$1000)</f>
        <v>9.9430755009580606E-3</v>
      </c>
      <c r="P2049" s="7" cm="1">
        <f t="array" ref="P2049">SUMPRODUCT(("SUP_H2GSL"=[1]OUT_SyntheticFuels!$C$4:$C$1000)*1,("Var_cap"=[1]OUT_SyntheticFuels!$B$4:$B$1000)*1,[1]OUT_SyntheticFuels!O$4:O$1000)</f>
        <v>9.9431562346948884E-3</v>
      </c>
      <c r="Q2049" s="7" cm="1">
        <f t="array" ref="Q2049">SUMPRODUCT(("SUP_H2GSL"=[1]OUT_SyntheticFuels!$C$4:$C$1000)*1,("Var_cap"=[1]OUT_SyntheticFuels!$B$4:$B$1000)*1,[1]OUT_SyntheticFuels!P$4:P$1000)</f>
        <v>9.9542738925505435E-3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1.2148907886322048E-3</v>
      </c>
      <c r="G2050" s="3">
        <f t="shared" si="2211"/>
        <v>1.3967681648276382</v>
      </c>
      <c r="H2050" s="3">
        <f t="shared" si="2211"/>
        <v>5.0434852635382681</v>
      </c>
      <c r="I2050" s="3">
        <f t="shared" si="2211"/>
        <v>5.7483430387381507</v>
      </c>
      <c r="J2050" s="3">
        <f t="shared" si="2211"/>
        <v>6.2700218342751963</v>
      </c>
      <c r="K2050" s="3">
        <f t="shared" si="2211"/>
        <v>5.4040391681564346</v>
      </c>
      <c r="L2050" s="3">
        <f t="shared" ref="L2050:O2050" si="2212">SUM(L2051,L2053,L2057,L2061,L2077,L2084,L2092,L2094,L2102,L2106,L2100)</f>
        <v>8.8039066993581674</v>
      </c>
      <c r="M2050" s="3">
        <f t="shared" si="2212"/>
        <v>5.5974426084475413</v>
      </c>
      <c r="N2050" s="3">
        <f t="shared" si="2212"/>
        <v>6.0394733018819213</v>
      </c>
      <c r="O2050" s="3">
        <f t="shared" si="2212"/>
        <v>5.6847018479967</v>
      </c>
      <c r="P2050" s="3">
        <f>SUM(P2051,P2053,P2057,P2061,P2077,P2084,P2092,P2094,P2102,P2106,P2100)</f>
        <v>9.5830373799513762</v>
      </c>
      <c r="Q2050" s="3">
        <f>SUM(Q2051,Q2053,Q2057,Q2061,Q2077,Q2084,Q2092,Q2094,Q2102,Q2106,Q2100)</f>
        <v>7.0347933792884243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1.2329706526345301</v>
      </c>
      <c r="H2051" s="1">
        <f t="shared" si="2215"/>
        <v>1.0099253945540301</v>
      </c>
      <c r="I2051" s="1">
        <f t="shared" si="2215"/>
        <v>0</v>
      </c>
      <c r="J2051" s="1">
        <f t="shared" si="2215"/>
        <v>0</v>
      </c>
      <c r="K2051" s="1">
        <f t="shared" si="2215"/>
        <v>1.7324035231312818</v>
      </c>
      <c r="L2051" s="1">
        <f t="shared" si="2215"/>
        <v>2.062007866468752E-7</v>
      </c>
      <c r="M2051" s="1">
        <f t="shared" si="2215"/>
        <v>3.7833828176013785E-7</v>
      </c>
      <c r="N2051" s="1">
        <f t="shared" si="2215"/>
        <v>4.2303282512047284E-7</v>
      </c>
      <c r="O2051" s="1">
        <f t="shared" si="2215"/>
        <v>2.5372213690462691E-6</v>
      </c>
      <c r="P2051" s="1">
        <f>+P2052</f>
        <v>0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1.2329706526345301</v>
      </c>
      <c r="H2052" s="1">
        <f>'[1]Electricity and CHPs_NCAP'!D$14</f>
        <v>1.0099253945540301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1.7324035231312818</v>
      </c>
      <c r="L2052" s="1">
        <f>'[1]Electricity and CHPs_NCAP'!H$14</f>
        <v>2.062007866468752E-7</v>
      </c>
      <c r="M2052" s="1">
        <f>'[1]Electricity and CHPs_NCAP'!I$14</f>
        <v>3.7833828176013785E-7</v>
      </c>
      <c r="N2052" s="1">
        <f>'[1]Electricity and CHPs_NCAP'!J$14</f>
        <v>4.2303282512047284E-7</v>
      </c>
      <c r="O2052" s="1">
        <f>'[1]Electricity and CHPs_NCAP'!K$14</f>
        <v>2.5372213690462691E-6</v>
      </c>
      <c r="P2052" s="1">
        <f>'[1]Electricity and CHPs_NCAP'!L$14</f>
        <v>0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9.1676271445067365E-4</v>
      </c>
      <c r="H2053" s="1">
        <f t="shared" si="2217"/>
        <v>2.743147054620013E-2</v>
      </c>
      <c r="I2053" s="1">
        <f t="shared" si="2217"/>
        <v>0.12721372818099241</v>
      </c>
      <c r="J2053" s="1">
        <f t="shared" si="2217"/>
        <v>0.11307362163900439</v>
      </c>
      <c r="K2053" s="1">
        <f t="shared" si="2217"/>
        <v>0.1061685499865094</v>
      </c>
      <c r="L2053" s="1">
        <f t="shared" ref="L2053:O2053" si="2218">SUM(L2054:L2056)</f>
        <v>5.7046442544388581E-7</v>
      </c>
      <c r="M2053" s="1">
        <f t="shared" si="2218"/>
        <v>3.3000260585859276E-5</v>
      </c>
      <c r="N2053" s="1">
        <f t="shared" si="2218"/>
        <v>1.0289710827829841E-6</v>
      </c>
      <c r="O2053" s="1">
        <f t="shared" si="2218"/>
        <v>1.3703734556749301E-4</v>
      </c>
      <c r="P2053" s="1">
        <f>SUM(P2054:P2056)</f>
        <v>1.184631634145811E-6</v>
      </c>
      <c r="Q2053" s="1">
        <f>SUM(Q2054:Q2056)</f>
        <v>8.0853761325275642E-5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6.9008188740776006E-4</v>
      </c>
      <c r="H2054" s="1">
        <f>'[1]Electricity and CHPs_NCAP'!D$15</f>
        <v>2.3237062224685788E-3</v>
      </c>
      <c r="I2054" s="1">
        <f>'[1]Electricity and CHPs_NCAP'!E$15</f>
        <v>0.12680170395810442</v>
      </c>
      <c r="J2054" s="1">
        <f>'[1]Electricity and CHPs_NCAP'!F$15</f>
        <v>0.11305168083783018</v>
      </c>
      <c r="K2054" s="1">
        <f>'[1]Electricity and CHPs_NCAP'!G$15</f>
        <v>0.10613913141147677</v>
      </c>
      <c r="L2054" s="1">
        <f>'[1]Electricity and CHPs_NCAP'!H$15</f>
        <v>1.4808613987175339E-7</v>
      </c>
      <c r="M2054" s="1">
        <f>'[1]Electricity and CHPs_NCAP'!I$15</f>
        <v>3.9590718373174202E-7</v>
      </c>
      <c r="N2054" s="1">
        <f>'[1]Electricity and CHPs_NCAP'!J$15</f>
        <v>3.7151039408236498E-7</v>
      </c>
      <c r="O2054" s="1">
        <f>'[1]Electricity and CHPs_NCAP'!K$15</f>
        <v>1.1983973272747E-6</v>
      </c>
      <c r="P2054" s="1">
        <f>'[1]Electricity and CHPs_NCAP'!L$15</f>
        <v>2.5665811679093201E-7</v>
      </c>
      <c r="Q2054" s="1">
        <f>'[1]Electricity and CHPs_NCAP'!M$15</f>
        <v>5.5666526993763802E-8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1.49069422258097E-4</v>
      </c>
      <c r="H2055" s="1">
        <f>'[1]Electricity and CHPs_NCAP'!D$16</f>
        <v>2.5107538328047588E-2</v>
      </c>
      <c r="I2055" s="1">
        <f>'[1]Electricity and CHPs_NCAP'!E$16</f>
        <v>4.1173270740934957E-4</v>
      </c>
      <c r="J2055" s="1">
        <f>'[1]Electricity and CHPs_NCAP'!F$16</f>
        <v>2.1734985365664981E-5</v>
      </c>
      <c r="K2055" s="1">
        <f>'[1]Electricity and CHPs_NCAP'!G$16</f>
        <v>2.4511565433904127E-7</v>
      </c>
      <c r="L2055" s="1">
        <f>'[1]Electricity and CHPs_NCAP'!H$16</f>
        <v>2.7081307136709545E-7</v>
      </c>
      <c r="M2055" s="1">
        <f>'[1]Electricity and CHPs_NCAP'!I$16</f>
        <v>1.3853070024553538E-7</v>
      </c>
      <c r="N2055" s="1">
        <f>'[1]Electricity and CHPs_NCAP'!J$16</f>
        <v>1.547532347376161E-7</v>
      </c>
      <c r="O2055" s="1">
        <f>'[1]Electricity and CHPs_NCAP'!K$16</f>
        <v>5.6321597649829233E-7</v>
      </c>
      <c r="P2055" s="1">
        <f>'[1]Electricity and CHPs_NCAP'!L$16</f>
        <v>9.2797351735487898E-7</v>
      </c>
      <c r="Q2055" s="1">
        <f>'[1]Electricity and CHPs_NCAP'!M$16</f>
        <v>8.0798094798281876E-5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7.76114047848166E-5</v>
      </c>
      <c r="H2056" s="1">
        <f>'[1]Electricity and CHPs_NCAP'!D$17</f>
        <v>2.2599568396221201E-7</v>
      </c>
      <c r="I2056" s="1">
        <f>'[1]Electricity and CHPs_NCAP'!E$17</f>
        <v>2.9151547863893798E-7</v>
      </c>
      <c r="J2056" s="1">
        <f>'[1]Electricity and CHPs_NCAP'!F$17</f>
        <v>2.0581580854971E-7</v>
      </c>
      <c r="K2056" s="1">
        <f>'[1]Electricity and CHPs_NCAP'!G$17</f>
        <v>2.9173459378296501E-5</v>
      </c>
      <c r="L2056" s="1">
        <f>'[1]Electricity and CHPs_NCAP'!H$17</f>
        <v>1.5156521420503701E-7</v>
      </c>
      <c r="M2056" s="1">
        <f>'[1]Electricity and CHPs_NCAP'!I$17</f>
        <v>3.2465822701881997E-5</v>
      </c>
      <c r="N2056" s="1">
        <f>'[1]Electricity and CHPs_NCAP'!J$17</f>
        <v>5.0270745396300299E-7</v>
      </c>
      <c r="O2056" s="1">
        <f>'[1]Electricity and CHPs_NCAP'!K$17</f>
        <v>1.3527573226372001E-4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2.0255220336951631E-2</v>
      </c>
      <c r="H2057" s="1">
        <f t="shared" si="2219"/>
        <v>2.2875928582267598E-5</v>
      </c>
      <c r="I2057" s="1">
        <f t="shared" si="2219"/>
        <v>6.4175893014053895E-2</v>
      </c>
      <c r="J2057" s="1">
        <f t="shared" si="2219"/>
        <v>4.5741728368973989E-5</v>
      </c>
      <c r="K2057" s="1">
        <f t="shared" si="2219"/>
        <v>2.411191343712433E-5</v>
      </c>
      <c r="L2057" s="1">
        <f t="shared" ref="L2057:O2057" si="2220">SUM(L2058:L2060)</f>
        <v>5.486742078315161E-3</v>
      </c>
      <c r="M2057" s="1">
        <f t="shared" si="2220"/>
        <v>3.0061672266226539E-5</v>
      </c>
      <c r="N2057" s="1">
        <f t="shared" si="2220"/>
        <v>2.2043391022205511E-2</v>
      </c>
      <c r="O2057" s="1">
        <f t="shared" si="2220"/>
        <v>7.9196745715138991E-5</v>
      </c>
      <c r="P2057" s="1">
        <f>SUM(P2058:P2060)</f>
        <v>2.5071784449923955E-2</v>
      </c>
      <c r="Q2057" s="1">
        <f>SUM(Q2058:Q2060)</f>
        <v>8.7080415459088196E-3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1.4331473857944499E-6</v>
      </c>
      <c r="H2058" s="1">
        <f>'[1]Electricity and CHPs_NCAP'!D$18</f>
        <v>2.2414719624002599E-5</v>
      </c>
      <c r="I2058" s="1">
        <f>'[1]Electricity and CHPs_NCAP'!E$18</f>
        <v>6.4175358219825396E-2</v>
      </c>
      <c r="J2058" s="1">
        <f>'[1]Electricity and CHPs_NCAP'!F$18</f>
        <v>4.3301167937604501E-5</v>
      </c>
      <c r="K2058" s="1">
        <f>'[1]Electricity and CHPs_NCAP'!G$18</f>
        <v>3.1114676213648302E-6</v>
      </c>
      <c r="L2058" s="1">
        <f>'[1]Electricity and CHPs_NCAP'!H$18</f>
        <v>5.4485561696554696E-3</v>
      </c>
      <c r="M2058" s="1">
        <f>'[1]Electricity and CHPs_NCAP'!I$18</f>
        <v>2.2263307000246598E-5</v>
      </c>
      <c r="N2058" s="1">
        <f>'[1]Electricity and CHPs_NCAP'!J$18</f>
        <v>2.1821862380341301E-2</v>
      </c>
      <c r="O2058" s="1">
        <f>'[1]Electricity and CHPs_NCAP'!K$18</f>
        <v>2.26063031391451E-5</v>
      </c>
      <c r="P2058" s="1">
        <f>'[1]Electricity and CHPs_NCAP'!L$18</f>
        <v>1.07642722824642E-5</v>
      </c>
      <c r="Q2058" s="1">
        <f>'[1]Electricity and CHPs_NCAP'!M$18</f>
        <v>8.6018315038432196E-3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4.6310518663448499E-7</v>
      </c>
      <c r="H2059" s="1">
        <f>'[1]Electricity and CHPs_NCAP'!D$28</f>
        <v>4.6120895826499899E-7</v>
      </c>
      <c r="I2059" s="1">
        <f>'[1]Electricity and CHPs_NCAP'!E$28</f>
        <v>5.3479422849959197E-7</v>
      </c>
      <c r="J2059" s="1">
        <f>'[1]Electricity and CHPs_NCAP'!F$28</f>
        <v>2.4405604313694899E-6</v>
      </c>
      <c r="K2059" s="1">
        <f>'[1]Electricity and CHPs_NCAP'!G$28</f>
        <v>2.1000445815759501E-5</v>
      </c>
      <c r="L2059" s="1">
        <f>'[1]Electricity and CHPs_NCAP'!H$28</f>
        <v>3.8185908659691701E-5</v>
      </c>
      <c r="M2059" s="1">
        <f>'[1]Electricity and CHPs_NCAP'!I$28</f>
        <v>7.7983652659799403E-6</v>
      </c>
      <c r="N2059" s="1">
        <f>'[1]Electricity and CHPs_NCAP'!J$28</f>
        <v>2.88463750456772E-6</v>
      </c>
      <c r="O2059" s="1">
        <f>'[1]Electricity and CHPs_NCAP'!K$28</f>
        <v>3.3302444246713899E-5</v>
      </c>
      <c r="P2059" s="1">
        <f>'[1]Electricity and CHPs_NCAP'!L$28</f>
        <v>1.4826022738292901E-5</v>
      </c>
      <c r="Q2059" s="1">
        <f>'[1]Electricity and CHPs_NCAP'!M$28</f>
        <v>8.5357155530536799E-7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2.0253324084379201E-2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2.18644004359641E-4</v>
      </c>
      <c r="O2060" s="1">
        <f>'[1]Electricity and CHPs_NCAP'!K$41</f>
        <v>2.3287998329279998E-5</v>
      </c>
      <c r="P2060" s="1">
        <f>'[1]Electricity and CHPs_NCAP'!L$41</f>
        <v>2.5046194154903199E-2</v>
      </c>
      <c r="Q2060" s="1">
        <f>'[1]Electricity and CHPs_NCAP'!M$41</f>
        <v>1.05356470510294E-4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0.12552623534794996</v>
      </c>
      <c r="H2061" s="1">
        <f t="shared" si="2221"/>
        <v>6.5689234065952444E-3</v>
      </c>
      <c r="I2061" s="1">
        <f t="shared" si="2221"/>
        <v>1.9864915371103038E-2</v>
      </c>
      <c r="J2061" s="1">
        <f t="shared" si="2221"/>
        <v>6.6958804560129218E-2</v>
      </c>
      <c r="K2061" s="1">
        <f t="shared" si="2221"/>
        <v>0.11815849505987919</v>
      </c>
      <c r="L2061" s="1">
        <f t="shared" ref="L2061:O2061" si="2222">SUM(L2062:L2076)</f>
        <v>7.6109687492278269E-2</v>
      </c>
      <c r="M2061" s="1">
        <f t="shared" si="2222"/>
        <v>5.7152992783434227E-2</v>
      </c>
      <c r="N2061" s="1">
        <f t="shared" si="2222"/>
        <v>0.1927486886430792</v>
      </c>
      <c r="O2061" s="1">
        <f t="shared" si="2222"/>
        <v>0.13808310133964483</v>
      </c>
      <c r="P2061" s="1">
        <f>SUM(P2062:P2076)</f>
        <v>0.17618694450498917</v>
      </c>
      <c r="Q2061" s="1">
        <f>SUM(Q2062:Q2076)</f>
        <v>0.15255066399930792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3.0320572826319001E-6</v>
      </c>
      <c r="L2062" s="1">
        <f>'[1]Electricity and CHPs_NCAP'!H$21</f>
        <v>3.33182772781159E-6</v>
      </c>
      <c r="M2062" s="1">
        <f>'[1]Electricity and CHPs_NCAP'!I$21</f>
        <v>4.6296758282709198E-5</v>
      </c>
      <c r="N2062" s="1">
        <f>'[1]Electricity and CHPs_NCAP'!J$21</f>
        <v>1.03717198399877E-4</v>
      </c>
      <c r="O2062" s="1">
        <f>'[1]Electricity and CHPs_NCAP'!K$21</f>
        <v>1.0997607147768599E-6</v>
      </c>
      <c r="P2062" s="1">
        <f>'[1]Electricity and CHPs_NCAP'!L$21</f>
        <v>1.01586316837903E-4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2.82730661667556E-4</v>
      </c>
      <c r="K2063" s="1">
        <f>'[1]Electricity and CHPs_NCAP'!G$22</f>
        <v>3.1590733456023702E-6</v>
      </c>
      <c r="L2063" s="1">
        <f>'[1]Electricity and CHPs_NCAP'!H$22</f>
        <v>2.49513579773904E-4</v>
      </c>
      <c r="M2063" s="1">
        <f>'[1]Electricity and CHPs_NCAP'!I$22</f>
        <v>4.0471261767787599E-3</v>
      </c>
      <c r="N2063" s="1">
        <f>'[1]Electricity and CHPs_NCAP'!J$22</f>
        <v>1.6795681331718099E-5</v>
      </c>
      <c r="O2063" s="1">
        <f>'[1]Electricity and CHPs_NCAP'!K$22</f>
        <v>1.2037517560828799E-5</v>
      </c>
      <c r="P2063" s="1">
        <f>'[1]Electricity and CHPs_NCAP'!L$22</f>
        <v>1.0460316811302499E-4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2.5516904497253402E-6</v>
      </c>
      <c r="M2064" s="1">
        <f>'[1]Electricity and CHPs_NCAP'!I$23</f>
        <v>0</v>
      </c>
      <c r="N2064" s="1">
        <f>'[1]Electricity and CHPs_NCAP'!J$23</f>
        <v>5.5054629188079705E-4</v>
      </c>
      <c r="O2064" s="1">
        <f>'[1]Electricity and CHPs_NCAP'!K$23</f>
        <v>9.1592470013634998E-7</v>
      </c>
      <c r="P2064" s="1">
        <f>'[1]Electricity and CHPs_NCAP'!L$23</f>
        <v>7.4509432984135106E-5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8.3863626950081198E-8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2.1176529135257099E-7</v>
      </c>
      <c r="H2067" s="1">
        <f>'[1]Electricity and CHPs_NCAP'!D$39</f>
        <v>8.5507963711488404E-7</v>
      </c>
      <c r="I2067" s="1">
        <f>'[1]Electricity and CHPs_NCAP'!E$39</f>
        <v>7.6171301389476699E-3</v>
      </c>
      <c r="J2067" s="1">
        <f>'[1]Electricity and CHPs_NCAP'!F$39</f>
        <v>2.2571619681955299E-2</v>
      </c>
      <c r="K2067" s="1">
        <f>'[1]Electricity and CHPs_NCAP'!G$39</f>
        <v>3.7183964878136203E-2</v>
      </c>
      <c r="L2067" s="1">
        <f>'[1]Electricity and CHPs_NCAP'!H$39</f>
        <v>1.3235027902357838E-6</v>
      </c>
      <c r="M2067" s="1">
        <f>'[1]Electricity and CHPs_NCAP'!I$39</f>
        <v>1.7430695258793694E-3</v>
      </c>
      <c r="N2067" s="1">
        <f>'[1]Electricity and CHPs_NCAP'!J$39</f>
        <v>1.5645646072125301E-2</v>
      </c>
      <c r="O2067" s="1">
        <f>'[1]Electricity and CHPs_NCAP'!K$39</f>
        <v>2.6767371947719699E-2</v>
      </c>
      <c r="P2067" s="1">
        <f>'[1]Electricity and CHPs_NCAP'!L$39</f>
        <v>5.0928417634455696E-3</v>
      </c>
      <c r="Q2067" s="1">
        <f>'[1]Electricity and CHPs_NCAP'!M$39</f>
        <v>3.8004286888651193E-5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1.98626251074262E-4</v>
      </c>
      <c r="L2068" s="1">
        <f>'[1]Electricity and CHPs_NCAP'!H$40</f>
        <v>1.0818428130418599E-2</v>
      </c>
      <c r="M2068" s="1">
        <f>'[1]Electricity and CHPs_NCAP'!I$40</f>
        <v>7.2134384358185401E-3</v>
      </c>
      <c r="N2068" s="1">
        <f>'[1]Electricity and CHPs_NCAP'!J$40</f>
        <v>1.9946941651363101E-6</v>
      </c>
      <c r="O2068" s="1">
        <f>'[1]Electricity and CHPs_NCAP'!K$40</f>
        <v>4.1550564443946998E-6</v>
      </c>
      <c r="P2068" s="1">
        <f>'[1]Electricity and CHPs_NCAP'!L$40</f>
        <v>1.02528406124181E-2</v>
      </c>
      <c r="Q2068" s="1">
        <f>'[1]Electricity and CHPs_NCAP'!M$40</f>
        <v>7.4399665734948403E-3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2.6719806327368501E-5</v>
      </c>
      <c r="J2069" s="1">
        <f>'[1]Electricity and CHPs_NCAP'!F$47</f>
        <v>1.98390470672582E-5</v>
      </c>
      <c r="K2069" s="1">
        <f>'[1]Electricity and CHPs_NCAP'!G$47</f>
        <v>8.8557208646003902E-5</v>
      </c>
      <c r="L2069" s="1">
        <f>'[1]Electricity and CHPs_NCAP'!H$47</f>
        <v>1.2317780840937E-6</v>
      </c>
      <c r="M2069" s="1">
        <f>'[1]Electricity and CHPs_NCAP'!I$47</f>
        <v>1.7315122786746498E-5</v>
      </c>
      <c r="N2069" s="1">
        <f>'[1]Electricity and CHPs_NCAP'!J$47</f>
        <v>4.4003951012510799E-5</v>
      </c>
      <c r="O2069" s="1">
        <f>'[1]Electricity and CHPs_NCAP'!K$47</f>
        <v>4.8087923162145803E-5</v>
      </c>
      <c r="P2069" s="1">
        <f>'[1]Electricity and CHPs_NCAP'!L$47</f>
        <v>9.2937701734565999E-6</v>
      </c>
      <c r="Q2069" s="1">
        <f>'[1]Electricity and CHPs_NCAP'!M$47</f>
        <v>4.7927150494892302E-5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6.416192475678597E-5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8.5608127806552001E-5</v>
      </c>
      <c r="O2070" s="1">
        <f>'[1]Electricity and CHPs_NCAP'!K$48</f>
        <v>7.129824609277743E-5</v>
      </c>
      <c r="P2070" s="1">
        <f>'[1]Electricity and CHPs_NCAP'!L$48</f>
        <v>5.3408052566283419E-5</v>
      </c>
      <c r="Q2070" s="1">
        <f>'[1]Electricity and CHPs_NCAP'!M$48</f>
        <v>3.5528097990235991E-5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3.6043071782784097E-5</v>
      </c>
      <c r="O2071" s="1">
        <f>'[1]Electricity and CHPs_NCAP'!K$49</f>
        <v>2.71896025437985E-5</v>
      </c>
      <c r="P2071" s="1">
        <f>'[1]Electricity and CHPs_NCAP'!L$49</f>
        <v>2.772836490063022E-7</v>
      </c>
      <c r="Q2071" s="1">
        <f>'[1]Electricity and CHPs_NCAP'!M$49</f>
        <v>5.8843525935100699E-5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4.8910214358002749E-3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8.9003702575257508E-5</v>
      </c>
      <c r="O2072" s="1">
        <f>'[1]Electricity and CHPs_NCAP'!K$51</f>
        <v>1.5976299795621E-4</v>
      </c>
      <c r="P2072" s="1">
        <f>'[1]Electricity and CHPs_NCAP'!L$51</f>
        <v>5.5534964150270598E-7</v>
      </c>
      <c r="Q2072" s="1">
        <f>'[1]Electricity and CHPs_NCAP'!M$51</f>
        <v>9.9447619421508509E-5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8.7933446383180392E-5</v>
      </c>
      <c r="O2073" s="1">
        <f>'[1]Electricity and CHPs_NCAP'!K$52</f>
        <v>8.5272440230664293E-5</v>
      </c>
      <c r="P2073" s="1">
        <f>'[1]Electricity and CHPs_NCAP'!L$52</f>
        <v>6.2061806576911897E-7</v>
      </c>
      <c r="Q2073" s="1">
        <f>'[1]Electricity and CHPs_NCAP'!M$52</f>
        <v>1.292434417493917E-4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2.6187301135805498E-2</v>
      </c>
      <c r="H2074" s="1">
        <f>'[1]Electricity and CHPs_NCAP'!D$54</f>
        <v>6.5680683269581297E-3</v>
      </c>
      <c r="I2074" s="1">
        <f>'[1]Electricity and CHPs_NCAP'!E$54</f>
        <v>1.2221065425827999E-2</v>
      </c>
      <c r="J2074" s="1">
        <f>'[1]Electricity and CHPs_NCAP'!F$54</f>
        <v>4.4084615169439102E-2</v>
      </c>
      <c r="K2074" s="1">
        <f>'[1]Electricity and CHPs_NCAP'!G$54</f>
        <v>8.0681155591394493E-2</v>
      </c>
      <c r="L2074" s="1">
        <f>'[1]Electricity and CHPs_NCAP'!H$54</f>
        <v>6.5033306983033903E-2</v>
      </c>
      <c r="M2074" s="1">
        <f>'[1]Electricity and CHPs_NCAP'!I$54</f>
        <v>4.4085746763888101E-2</v>
      </c>
      <c r="N2074" s="1">
        <f>'[1]Electricity and CHPs_NCAP'!J$54</f>
        <v>0.17595312487029899</v>
      </c>
      <c r="O2074" s="1">
        <f>'[1]Electricity and CHPs_NCAP'!K$54</f>
        <v>0.110849296804734</v>
      </c>
      <c r="P2074" s="1">
        <f>'[1]Electricity and CHPs_NCAP'!L$54</f>
        <v>0.160494985725188</v>
      </c>
      <c r="Q2074" s="1">
        <f>'[1]Electricity and CHPs_NCAP'!M$54</f>
        <v>0.144512154698614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9.4383455222669096E-2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8.4764646014285201E-5</v>
      </c>
      <c r="O2075" s="1">
        <f>'[1]Electricity and CHPs_NCAP'!K$55</f>
        <v>1.50042611361237E-5</v>
      </c>
      <c r="P2075" s="1">
        <f>'[1]Electricity and CHPs_NCAP'!L$55</f>
        <v>2.98723976202094E-7</v>
      </c>
      <c r="Q2075" s="1">
        <f>'[1]Electricity and CHPs_NCAP'!M$55</f>
        <v>7.4235716112931307E-5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4.9506889302805099E-5</v>
      </c>
      <c r="O2076" s="1">
        <f>'[1]Electricity and CHPs_NCAP'!K$58</f>
        <v>4.1608856649286899E-5</v>
      </c>
      <c r="P2076" s="1">
        <f>'[1]Electricity and CHPs_NCAP'!L$58</f>
        <v>1.1236879302253601E-6</v>
      </c>
      <c r="Q2076" s="1">
        <f>'[1]Electricity and CHPs_NCAP'!M$58</f>
        <v>1.1531288860634801E-4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2.43757925615377E-7</v>
      </c>
      <c r="H2077" s="1">
        <f t="shared" si="2223"/>
        <v>8.8109985089668475E-7</v>
      </c>
      <c r="I2077" s="1">
        <f t="shared" si="2223"/>
        <v>6.8856040032857377E-2</v>
      </c>
      <c r="J2077" s="1">
        <f t="shared" si="2223"/>
        <v>0.19833460665838437</v>
      </c>
      <c r="K2077" s="1">
        <f t="shared" si="2223"/>
        <v>0.16492142076919858</v>
      </c>
      <c r="L2077" s="1">
        <f t="shared" ref="L2077:O2077" si="2224">SUM(L2078:L2083)</f>
        <v>0.10954487390651207</v>
      </c>
      <c r="M2077" s="1">
        <f t="shared" si="2224"/>
        <v>8.0612171368660644E-3</v>
      </c>
      <c r="N2077" s="1">
        <f t="shared" si="2224"/>
        <v>1.970889153492493E-4</v>
      </c>
      <c r="O2077" s="1">
        <f t="shared" si="2224"/>
        <v>7.2241452182639002E-6</v>
      </c>
      <c r="P2077" s="1">
        <f>SUM(P2078:P2083)</f>
        <v>0.16068249328191861</v>
      </c>
      <c r="Q2077" s="1">
        <f>SUM(Q2078:Q2083)</f>
        <v>0.17128120848550618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8.7439060852373701E-8</v>
      </c>
      <c r="H2078" s="1">
        <f>'[1]Electricity and CHPs_NCAP'!D$19</f>
        <v>3.1583468570227601E-7</v>
      </c>
      <c r="I2078" s="1">
        <f>'[1]Electricity and CHPs_NCAP'!E$19</f>
        <v>6.7306027548820604E-2</v>
      </c>
      <c r="J2078" s="1">
        <f>'[1]Electricity and CHPs_NCAP'!F$19</f>
        <v>0.183679638405914</v>
      </c>
      <c r="K2078" s="1">
        <f>'[1]Electricity and CHPs_NCAP'!G$19</f>
        <v>2.8328044187881901E-7</v>
      </c>
      <c r="L2078" s="1">
        <f>'[1]Electricity and CHPs_NCAP'!H$19</f>
        <v>1.95376337913643E-7</v>
      </c>
      <c r="M2078" s="1">
        <f>'[1]Electricity and CHPs_NCAP'!I$19</f>
        <v>1.23704006541108E-7</v>
      </c>
      <c r="N2078" s="1">
        <f>'[1]Electricity and CHPs_NCAP'!J$19</f>
        <v>1.9341780166177301E-7</v>
      </c>
      <c r="O2078" s="1">
        <f>'[1]Electricity and CHPs_NCAP'!K$19</f>
        <v>5.58856420545152E-6</v>
      </c>
      <c r="P2078" s="1">
        <f>'[1]Electricity and CHPs_NCAP'!L$19</f>
        <v>0.15037167979629101</v>
      </c>
      <c r="Q2078" s="1">
        <f>'[1]Electricity and CHPs_NCAP'!M$19</f>
        <v>3.2697777506486399E-2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0.128837028507402</v>
      </c>
      <c r="L2079" s="1">
        <f>'[1]Electricity and CHPs_NCAP'!H$20</f>
        <v>5.7122097132891701E-2</v>
      </c>
      <c r="M2079" s="1">
        <f>'[1]Electricity and CHPs_NCAP'!I$20</f>
        <v>8.2929225255082103E-8</v>
      </c>
      <c r="N2079" s="1">
        <f>'[1]Electricity and CHPs_NCAP'!J$20</f>
        <v>4.3071747828189401E-8</v>
      </c>
      <c r="O2079" s="1">
        <f>'[1]Electricity and CHPs_NCAP'!K$20</f>
        <v>3.8226072852884802E-7</v>
      </c>
      <c r="P2079" s="1">
        <f>'[1]Electricity and CHPs_NCAP'!L$20</f>
        <v>1.25911207417543E-6</v>
      </c>
      <c r="Q2079" s="1">
        <f>'[1]Electricity and CHPs_NCAP'!M$20</f>
        <v>0.108667456083961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5.0134729394216302E-8</v>
      </c>
      <c r="H2080" s="1">
        <f>'[1]Electricity and CHPs_NCAP'!D$26</f>
        <v>7.1243367480684705E-8</v>
      </c>
      <c r="I2080" s="1">
        <f>'[1]Electricity and CHPs_NCAP'!E$26</f>
        <v>1.04648671476941E-7</v>
      </c>
      <c r="J2080" s="1">
        <f>'[1]Electricity and CHPs_NCAP'!F$26</f>
        <v>9.6545363802061704E-3</v>
      </c>
      <c r="K2080" s="1">
        <f>'[1]Electricity and CHPs_NCAP'!G$26</f>
        <v>1.2364176831371899E-2</v>
      </c>
      <c r="L2080" s="1">
        <f>'[1]Electricity and CHPs_NCAP'!H$26</f>
        <v>5.6530326508781098E-3</v>
      </c>
      <c r="M2080" s="1">
        <f>'[1]Electricity and CHPs_NCAP'!I$26</f>
        <v>7.1184949953496503E-3</v>
      </c>
      <c r="N2080" s="1">
        <f>'[1]Electricity and CHPs_NCAP'!J$26</f>
        <v>1.9659743547642899E-4</v>
      </c>
      <c r="O2080" s="1">
        <f>'[1]Electricity and CHPs_NCAP'!K$26</f>
        <v>5.1568487680280796E-7</v>
      </c>
      <c r="P2080" s="1">
        <f>'[1]Electricity and CHPs_NCAP'!L$26</f>
        <v>6.64759045054099E-3</v>
      </c>
      <c r="Q2080" s="1">
        <f>'[1]Electricity and CHPs_NCAP'!M$26</f>
        <v>1.0115581685588799E-2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1.9057244105452301E-2</v>
      </c>
      <c r="L2081" s="1">
        <f>'[1]Electricity and CHPs_NCAP'!H$27</f>
        <v>1.9841232976292301E-2</v>
      </c>
      <c r="M2081" s="1">
        <f>'[1]Electricity and CHPs_NCAP'!I$27</f>
        <v>9.4216329677361901E-4</v>
      </c>
      <c r="N2081" s="1">
        <f>'[1]Electricity and CHPs_NCAP'!J$27</f>
        <v>1.19549082100506E-7</v>
      </c>
      <c r="O2081" s="1">
        <f>'[1]Electricity and CHPs_NCAP'!K$27</f>
        <v>3.5175188794944E-7</v>
      </c>
      <c r="P2081" s="1">
        <f>'[1]Electricity and CHPs_NCAP'!L$27</f>
        <v>3.6472106540187299E-3</v>
      </c>
      <c r="Q2081" s="1">
        <f>'[1]Electricity and CHPs_NCAP'!M$27</f>
        <v>1.4456732257754699E-2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1.0618413536878699E-7</v>
      </c>
      <c r="H2082" s="1">
        <f>'[1]Electricity and CHPs_NCAP'!D$44</f>
        <v>4.9402179771372397E-7</v>
      </c>
      <c r="I2082" s="1">
        <f>'[1]Electricity and CHPs_NCAP'!E$44</f>
        <v>1.5499078353653E-3</v>
      </c>
      <c r="J2082" s="1">
        <f>'[1]Electricity and CHPs_NCAP'!F$44</f>
        <v>5.0004318722642101E-3</v>
      </c>
      <c r="K2082" s="1">
        <f>'[1]Electricity and CHPs_NCAP'!G$44</f>
        <v>5.7029584807047303E-8</v>
      </c>
      <c r="L2082" s="1">
        <f>'[1]Electricity and CHPs_NCAP'!H$44</f>
        <v>5.5932405350836501E-8</v>
      </c>
      <c r="M2082" s="1">
        <f>'[1]Electricity and CHPs_NCAP'!I$44</f>
        <v>6.8397400842780096E-8</v>
      </c>
      <c r="N2082" s="1">
        <f>'[1]Electricity and CHPs_NCAP'!J$44</f>
        <v>5.3504155520301701E-8</v>
      </c>
      <c r="O2082" s="1">
        <f>'[1]Electricity and CHPs_NCAP'!K$44</f>
        <v>1.7925033242110101E-7</v>
      </c>
      <c r="P2082" s="1">
        <f>'[1]Electricity and CHPs_NCAP'!L$44</f>
        <v>1.40351325138257E-5</v>
      </c>
      <c r="Q2082" s="1">
        <f>'[1]Electricity and CHPs_NCAP'!M$44</f>
        <v>4.6605866540872401E-6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4.6626310149457204E-3</v>
      </c>
      <c r="L2083" s="1">
        <f>'[1]Electricity and CHPs_NCAP'!H$45</f>
        <v>2.6928259837706699E-2</v>
      </c>
      <c r="M2083" s="1">
        <f>'[1]Electricity and CHPs_NCAP'!I$45</f>
        <v>2.8381411015553598E-7</v>
      </c>
      <c r="N2083" s="1">
        <f>'[1]Electricity and CHPs_NCAP'!J$45</f>
        <v>8.1937085709539295E-8</v>
      </c>
      <c r="O2083" s="1">
        <f>'[1]Electricity and CHPs_NCAP'!K$45</f>
        <v>2.0663318711018301E-7</v>
      </c>
      <c r="P2083" s="1">
        <f>'[1]Electricity and CHPs_NCAP'!L$45</f>
        <v>7.1813647984190399E-7</v>
      </c>
      <c r="Q2083" s="1">
        <f>'[1]Electricity and CHPs_NCAP'!M$45</f>
        <v>5.3390003650612104E-3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9.9617425562758665E-3</v>
      </c>
      <c r="H2084" s="1">
        <f t="shared" si="2226"/>
        <v>3.0518695823724087E-2</v>
      </c>
      <c r="I2084" s="1">
        <f t="shared" si="2226"/>
        <v>1.4462212154080945E-2</v>
      </c>
      <c r="J2084" s="1">
        <f t="shared" si="2226"/>
        <v>3.7874742841777206E-2</v>
      </c>
      <c r="K2084" s="1">
        <f t="shared" si="2226"/>
        <v>0.12020857231013454</v>
      </c>
      <c r="L2084" s="1">
        <f t="shared" ref="L2084:O2084" si="2227">SUM(L2085:L2091)</f>
        <v>0.10044111765611904</v>
      </c>
      <c r="M2084" s="1">
        <f t="shared" si="2227"/>
        <v>2.6569036398645007E-2</v>
      </c>
      <c r="N2084" s="1">
        <f t="shared" si="2227"/>
        <v>9.6584136107495472E-2</v>
      </c>
      <c r="O2084" s="1">
        <f t="shared" si="2227"/>
        <v>0.12438617190251258</v>
      </c>
      <c r="P2084" s="1">
        <f>SUM(P2085:P2091)</f>
        <v>5.4182901470256596E-2</v>
      </c>
      <c r="Q2084" s="1">
        <f>SUM(Q2085:Q2091)</f>
        <v>6.5859925064494729E-2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5.1877140557959998E-8</v>
      </c>
      <c r="H2085" s="1">
        <f>'[1]Electricity and CHPs_NCAP'!D$25</f>
        <v>1.85529663359787E-4</v>
      </c>
      <c r="I2085" s="1">
        <f>'[1]Electricity and CHPs_NCAP'!E$25</f>
        <v>1.3823459280038401E-7</v>
      </c>
      <c r="J2085" s="1">
        <f>'[1]Electricity and CHPs_NCAP'!F$25</f>
        <v>9.3246563546942203E-6</v>
      </c>
      <c r="K2085" s="1">
        <f>'[1]Electricity and CHPs_NCAP'!G$25</f>
        <v>3.9407301565607199E-2</v>
      </c>
      <c r="L2085" s="1">
        <f>'[1]Electricity and CHPs_NCAP'!H$25</f>
        <v>4.0308912405174597E-7</v>
      </c>
      <c r="M2085" s="1">
        <f>'[1]Electricity and CHPs_NCAP'!I$25</f>
        <v>2.6243906558213699E-6</v>
      </c>
      <c r="N2085" s="1">
        <f>'[1]Electricity and CHPs_NCAP'!J$25</f>
        <v>9.3764937432717996E-3</v>
      </c>
      <c r="O2085" s="1">
        <f>'[1]Electricity and CHPs_NCAP'!K$25</f>
        <v>3.91336536777366E-2</v>
      </c>
      <c r="P2085" s="1">
        <f>'[1]Electricity and CHPs_NCAP'!L$25</f>
        <v>7.6229305941438504E-3</v>
      </c>
      <c r="Q2085" s="1">
        <f>'[1]Electricity and CHPs_NCAP'!M$25</f>
        <v>7.6994854768951103E-7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3.9724439268403899E-5</v>
      </c>
      <c r="L2086" s="1">
        <f>'[1]Electricity and CHPs_NCAP'!H$31</f>
        <v>1.6042290755160799E-2</v>
      </c>
      <c r="M2086" s="1">
        <f>'[1]Electricity and CHPs_NCAP'!I$31</f>
        <v>1.4655691295957999E-6</v>
      </c>
      <c r="N2086" s="1">
        <f>'[1]Electricity and CHPs_NCAP'!J$31</f>
        <v>4.70639343533378E-3</v>
      </c>
      <c r="O2086" s="1">
        <f>'[1]Electricity and CHPs_NCAP'!K$31</f>
        <v>1.9273584213395701E-7</v>
      </c>
      <c r="P2086" s="1">
        <f>'[1]Electricity and CHPs_NCAP'!L$31</f>
        <v>6.9358617816414597E-3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9.9616906791353092E-3</v>
      </c>
      <c r="H2087" s="1">
        <f>'[1]Electricity and CHPs_NCAP'!D$42</f>
        <v>3.03331661603643E-2</v>
      </c>
      <c r="I2087" s="1">
        <f>'[1]Electricity and CHPs_NCAP'!E$42</f>
        <v>1.43790807137739E-2</v>
      </c>
      <c r="J2087" s="1">
        <f>'[1]Electricity and CHPs_NCAP'!F$42</f>
        <v>3.7806375957890902E-2</v>
      </c>
      <c r="K2087" s="1">
        <f>'[1]Electricity and CHPs_NCAP'!G$42</f>
        <v>5.3642541095889004E-6</v>
      </c>
      <c r="L2087" s="1">
        <f>'[1]Electricity and CHPs_NCAP'!H$42</f>
        <v>2.4103329774601601E-5</v>
      </c>
      <c r="M2087" s="1">
        <f>'[1]Electricity and CHPs_NCAP'!I$42</f>
        <v>4.24492456745526E-5</v>
      </c>
      <c r="N2087" s="1">
        <f>'[1]Electricity and CHPs_NCAP'!J$42</f>
        <v>2.5316790622313602E-7</v>
      </c>
      <c r="O2087" s="1">
        <f>'[1]Electricity and CHPs_NCAP'!K$42</f>
        <v>2.38198260713989E-6</v>
      </c>
      <c r="P2087" s="1">
        <f>'[1]Electricity and CHPs_NCAP'!L$42</f>
        <v>2.5039882171757199E-5</v>
      </c>
      <c r="Q2087" s="1">
        <f>'[1]Electricity and CHPs_NCAP'!M$42</f>
        <v>2.5633888791414202E-5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7.0816533644825999E-2</v>
      </c>
      <c r="L2088" s="1">
        <f>'[1]Electricity and CHPs_NCAP'!H$43</f>
        <v>7.9129314988045402E-2</v>
      </c>
      <c r="M2088" s="1">
        <f>'[1]Electricity and CHPs_NCAP'!I$43</f>
        <v>2.6435536466857999E-2</v>
      </c>
      <c r="N2088" s="1">
        <f>'[1]Electricity and CHPs_NCAP'!J$43</f>
        <v>7.3973251754919297E-2</v>
      </c>
      <c r="O2088" s="1">
        <f>'[1]Electricity and CHPs_NCAP'!K$43</f>
        <v>7.9527092635348698E-2</v>
      </c>
      <c r="P2088" s="1">
        <f>'[1]Electricity and CHPs_NCAP'!L$43</f>
        <v>3.6713992201734401E-2</v>
      </c>
      <c r="Q2088" s="1">
        <f>'[1]Electricity and CHPs_NCAP'!M$43</f>
        <v>6.0055489097423698E-2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2.2862688295608177E-5</v>
      </c>
      <c r="J2089" s="1">
        <f>'[1]Electricity and CHPs_NCAP'!F$50</f>
        <v>1.3495760718619509E-5</v>
      </c>
      <c r="K2089" s="1">
        <f>'[1]Electricity and CHPs_NCAP'!G$50</f>
        <v>1.047081592762164E-4</v>
      </c>
      <c r="L2089" s="1">
        <f>'[1]Electricity and CHPs_NCAP'!H$50</f>
        <v>1.3698818641962322E-4</v>
      </c>
      <c r="M2089" s="1">
        <f>'[1]Electricity and CHPs_NCAP'!I$50</f>
        <v>7.40537105687416E-5</v>
      </c>
      <c r="N2089" s="1">
        <f>'[1]Electricity and CHPs_NCAP'!J$50</f>
        <v>4.5775664515622676E-6</v>
      </c>
      <c r="O2089" s="1">
        <f>'[1]Electricity and CHPs_NCAP'!K$50</f>
        <v>5.8402356084098792E-5</v>
      </c>
      <c r="P2089" s="1">
        <f>'[1]Electricity and CHPs_NCAP'!L$50</f>
        <v>7.8826372869662494E-5</v>
      </c>
      <c r="Q2089" s="1">
        <f>'[1]Electricity and CHPs_NCAP'!M$50</f>
        <v>9.6044482416752505E-5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2.93998108655317E-5</v>
      </c>
      <c r="J2090" s="1">
        <f>'[1]Electricity and CHPs_NCAP'!F$53</f>
        <v>4.3858133845282296E-5</v>
      </c>
      <c r="K2090" s="1">
        <f>'[1]Electricity and CHPs_NCAP'!G$53</f>
        <v>9.628656710782944E-3</v>
      </c>
      <c r="L2090" s="1">
        <f>'[1]Electricity and CHPs_NCAP'!H$53</f>
        <v>4.9031323678576664E-3</v>
      </c>
      <c r="M2090" s="1">
        <f>'[1]Electricity and CHPs_NCAP'!I$53</f>
        <v>1.5154742090124621E-6</v>
      </c>
      <c r="N2090" s="1">
        <f>'[1]Electricity and CHPs_NCAP'!J$53</f>
        <v>8.5227824593120394E-3</v>
      </c>
      <c r="O2090" s="1">
        <f>'[1]Electricity and CHPs_NCAP'!K$53</f>
        <v>5.5835003990807718E-3</v>
      </c>
      <c r="P2090" s="1">
        <f>'[1]Electricity and CHPs_NCAP'!L$53</f>
        <v>2.8041602599734425E-3</v>
      </c>
      <c r="Q2090" s="1">
        <f>'[1]Electricity and CHPs_NCAP'!M$53</f>
        <v>5.6132512853148157E-3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3.0730706553103302E-5</v>
      </c>
      <c r="J2091" s="1">
        <f>'[1]Electricity and CHPs_NCAP'!F$56</f>
        <v>1.68833296770782E-6</v>
      </c>
      <c r="K2091" s="1">
        <f>'[1]Electricity and CHPs_NCAP'!G$56</f>
        <v>2.0628353626420801E-4</v>
      </c>
      <c r="L2091" s="1">
        <f>'[1]Electricity and CHPs_NCAP'!H$56</f>
        <v>2.04884939736895E-4</v>
      </c>
      <c r="M2091" s="1">
        <f>'[1]Electricity and CHPs_NCAP'!I$56</f>
        <v>1.13915415492834E-5</v>
      </c>
      <c r="N2091" s="1">
        <f>'[1]Electricity and CHPs_NCAP'!J$56</f>
        <v>3.8398030077158598E-7</v>
      </c>
      <c r="O2091" s="1">
        <f>'[1]Electricity and CHPs_NCAP'!K$56</f>
        <v>8.0948115813131707E-5</v>
      </c>
      <c r="P2091" s="1">
        <f>'[1]Electricity and CHPs_NCAP'!L$56</f>
        <v>2.0903777220140999E-6</v>
      </c>
      <c r="Q2091" s="1">
        <f>'[1]Electricity and CHPs_NCAP'!M$56</f>
        <v>6.8736362000360596E-5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7.1321139955721202E-3</v>
      </c>
      <c r="H2092" s="1">
        <f t="shared" si="2228"/>
        <v>0.112370669610855</v>
      </c>
      <c r="I2092" s="1">
        <f t="shared" si="2228"/>
        <v>8.0558645914921602E-3</v>
      </c>
      <c r="J2092" s="1">
        <f t="shared" si="2228"/>
        <v>2.1966933098011301E-2</v>
      </c>
      <c r="K2092" s="1">
        <f t="shared" si="2228"/>
        <v>5.6263807276031198E-7</v>
      </c>
      <c r="L2092" s="1">
        <f t="shared" si="2228"/>
        <v>0.133232476442601</v>
      </c>
      <c r="M2092" s="1">
        <f t="shared" si="2228"/>
        <v>1.60519085185088E-6</v>
      </c>
      <c r="N2092" s="1">
        <f t="shared" si="2228"/>
        <v>3.0021744437374601E-2</v>
      </c>
      <c r="O2092" s="1">
        <f t="shared" si="2228"/>
        <v>6.5043351002796104E-7</v>
      </c>
      <c r="P2092" s="1">
        <f>P2093</f>
        <v>0.133234600929237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7.1321139955721202E-3</v>
      </c>
      <c r="H2093" s="1">
        <f>'[1]Electricity and CHPs_NCAP'!D$33</f>
        <v>0.112370669610855</v>
      </c>
      <c r="I2093" s="1">
        <f>'[1]Electricity and CHPs_NCAP'!E$33</f>
        <v>8.0558645914921602E-3</v>
      </c>
      <c r="J2093" s="1">
        <f>'[1]Electricity and CHPs_NCAP'!F$33</f>
        <v>2.1966933098011301E-2</v>
      </c>
      <c r="K2093" s="1">
        <f>'[1]Electricity and CHPs_NCAP'!G$33</f>
        <v>5.6263807276031198E-7</v>
      </c>
      <c r="L2093" s="1">
        <f>'[1]Electricity and CHPs_NCAP'!H$33</f>
        <v>0.133232476442601</v>
      </c>
      <c r="M2093" s="1">
        <f>'[1]Electricity and CHPs_NCAP'!I$33</f>
        <v>1.60519085185088E-6</v>
      </c>
      <c r="N2093" s="1">
        <f>'[1]Electricity and CHPs_NCAP'!J$33</f>
        <v>3.0021744437374601E-2</v>
      </c>
      <c r="O2093" s="1">
        <f>'[1]Electricity and CHPs_NCAP'!K$33</f>
        <v>6.5043351002796104E-7</v>
      </c>
      <c r="P2093" s="1">
        <f>'[1]Electricity and CHPs_NCAP'!L$33</f>
        <v>0.133234600929237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3.0031407869039803E-6</v>
      </c>
      <c r="H2094" s="1">
        <f t="shared" si="2229"/>
        <v>3.8566403141436885</v>
      </c>
      <c r="I2094" s="1">
        <f t="shared" si="2229"/>
        <v>5.3015899245850706</v>
      </c>
      <c r="J2094" s="1">
        <f t="shared" si="2229"/>
        <v>5.5556332609601657</v>
      </c>
      <c r="K2094" s="1">
        <f t="shared" si="2229"/>
        <v>2.7481601212545632</v>
      </c>
      <c r="L2094" s="1">
        <f t="shared" ref="L2094:O2094" si="2230">SUM(L2095:L2099)</f>
        <v>7.9419643630892685</v>
      </c>
      <c r="M2094" s="1">
        <f t="shared" si="2230"/>
        <v>5.1420796456938778</v>
      </c>
      <c r="N2094" s="1">
        <f t="shared" si="2230"/>
        <v>5.1304876735701894</v>
      </c>
      <c r="O2094" s="1">
        <f t="shared" si="2230"/>
        <v>4.9623451956166242</v>
      </c>
      <c r="P2094" s="1">
        <f>SUM(P2095:P2099)</f>
        <v>8.4071369154107121</v>
      </c>
      <c r="Q2094" s="1">
        <f>SUM(Q2095:Q2099)</f>
        <v>6.3503930512941507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4.4925191986812399E-2</v>
      </c>
      <c r="I2095" s="1">
        <f>'[1]Electricity and CHPs_NCAP'!E$34</f>
        <v>0.20819369397583234</v>
      </c>
      <c r="J2095" s="1">
        <f>'[1]Electricity and CHPs_NCAP'!F$34</f>
        <v>0.17072203169657985</v>
      </c>
      <c r="K2095" s="1">
        <f>'[1]Electricity and CHPs_NCAP'!G$34</f>
        <v>0.17058775038157434</v>
      </c>
      <c r="L2095" s="1">
        <f>'[1]Electricity and CHPs_NCAP'!H$34</f>
        <v>0.68528104691274383</v>
      </c>
      <c r="M2095" s="1">
        <f>'[1]Electricity and CHPs_NCAP'!I$34</f>
        <v>1.9521759531579869E-6</v>
      </c>
      <c r="N2095" s="1">
        <f>'[1]Electricity and CHPs_NCAP'!J$34</f>
        <v>7.7533584687265229E-5</v>
      </c>
      <c r="O2095" s="1">
        <f>'[1]Electricity and CHPs_NCAP'!K$34</f>
        <v>3.3318996525209589E-5</v>
      </c>
      <c r="P2095" s="1">
        <f>'[1]Electricity and CHPs_NCAP'!L$34</f>
        <v>3.1600026979257635E-3</v>
      </c>
      <c r="Q2095" s="1">
        <f>'[1]Electricity and CHPs_NCAP'!M$34</f>
        <v>2.4515078025065138E-3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0</v>
      </c>
      <c r="H2096" s="1">
        <f>'[1]Electricity and CHPs_NCAP'!D$35</f>
        <v>1.767964292519</v>
      </c>
      <c r="I2096" s="1">
        <f>'[1]Electricity and CHPs_NCAP'!E$35</f>
        <v>8.8540188196022303E-6</v>
      </c>
      <c r="J2096" s="1">
        <f>'[1]Electricity and CHPs_NCAP'!F$35</f>
        <v>1.9145899605108101</v>
      </c>
      <c r="K2096" s="1">
        <f>'[1]Electricity and CHPs_NCAP'!G$35</f>
        <v>0.86938937188734899</v>
      </c>
      <c r="L2096" s="1">
        <f>'[1]Electricity and CHPs_NCAP'!H$35</f>
        <v>2.3094260545865599</v>
      </c>
      <c r="M2096" s="1">
        <f>'[1]Electricity and CHPs_NCAP'!I$35</f>
        <v>0.58894007424948702</v>
      </c>
      <c r="N2096" s="1">
        <f>'[1]Electricity and CHPs_NCAP'!J$35</f>
        <v>1.73844299394871</v>
      </c>
      <c r="O2096" s="1">
        <f>'[1]Electricity and CHPs_NCAP'!K$35</f>
        <v>1.64003555909715</v>
      </c>
      <c r="P2096" s="1">
        <f>'[1]Electricity and CHPs_NCAP'!L$35</f>
        <v>2.6296083853219998</v>
      </c>
      <c r="Q2096" s="1">
        <f>'[1]Electricity and CHPs_NCAP'!M$35</f>
        <v>0.92545493301071202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1.45813811915862E-6</v>
      </c>
      <c r="H2097" s="1">
        <f>'[1]Electricity and CHPs_NCAP'!D$36</f>
        <v>1.0018683338616373E-4</v>
      </c>
      <c r="I2097" s="1">
        <f>'[1]Electricity and CHPs_NCAP'!E$36</f>
        <v>3.4276243980007011</v>
      </c>
      <c r="J2097" s="1">
        <f>'[1]Electricity and CHPs_NCAP'!F$36</f>
        <v>0.46161074204140184</v>
      </c>
      <c r="K2097" s="1">
        <f>'[1]Electricity and CHPs_NCAP'!G$36</f>
        <v>0.75117913237595368</v>
      </c>
      <c r="L2097" s="1">
        <f>'[1]Electricity and CHPs_NCAP'!H$36</f>
        <v>1.879508161183479</v>
      </c>
      <c r="M2097" s="1">
        <f>'[1]Electricity and CHPs_NCAP'!I$36</f>
        <v>2.6181932342383876</v>
      </c>
      <c r="N2097" s="1">
        <f>'[1]Electricity and CHPs_NCAP'!J$36</f>
        <v>0.71230441585990212</v>
      </c>
      <c r="O2097" s="1">
        <f>'[1]Electricity and CHPs_NCAP'!K$36</f>
        <v>1.0979299154763091</v>
      </c>
      <c r="P2097" s="1">
        <f>'[1]Electricity and CHPs_NCAP'!L$36</f>
        <v>2.2012771097573669</v>
      </c>
      <c r="Q2097" s="1">
        <f>'[1]Electricity and CHPs_NCAP'!M$36</f>
        <v>2.9564198304915239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1.5450026677453601E-6</v>
      </c>
      <c r="H2098" s="1">
        <f>'[1]Electricity and CHPs_NCAP'!D$37</f>
        <v>1.192813599571078</v>
      </c>
      <c r="I2098" s="1">
        <f>'[1]Electricity and CHPs_NCAP'!E$37</f>
        <v>1.665761863332921</v>
      </c>
      <c r="J2098" s="1">
        <f>'[1]Electricity and CHPs_NCAP'!F$37</f>
        <v>0.25831186394862321</v>
      </c>
      <c r="K2098" s="1">
        <f>'[1]Electricity and CHPs_NCAP'!G$37</f>
        <v>0.37419392618028102</v>
      </c>
      <c r="L2098" s="1">
        <f>'[1]Electricity and CHPs_NCAP'!H$37</f>
        <v>1.8845566335735959</v>
      </c>
      <c r="M2098" s="1">
        <f>'[1]Electricity and CHPs_NCAP'!I$37</f>
        <v>1.546172449515689</v>
      </c>
      <c r="N2098" s="1">
        <f>'[1]Electricity and CHPs_NCAP'!J$37</f>
        <v>0.43674356325681002</v>
      </c>
      <c r="O2098" s="1">
        <f>'[1]Electricity and CHPs_NCAP'!K$37</f>
        <v>0.62086700038407994</v>
      </c>
      <c r="P2098" s="1">
        <f>'[1]Electricity and CHPs_NCAP'!L$37</f>
        <v>2.113507632485859</v>
      </c>
      <c r="Q2098" s="1">
        <f>'[1]Electricity and CHPs_NCAP'!M$37</f>
        <v>1.7868039859200628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0</v>
      </c>
      <c r="H2099" s="1">
        <f>'[1]Electricity and CHPs_NCAP'!D$38</f>
        <v>0.85083704323341203</v>
      </c>
      <c r="I2099" s="1">
        <f>'[1]Electricity and CHPs_NCAP'!E$38</f>
        <v>1.11525679659758E-6</v>
      </c>
      <c r="J2099" s="1">
        <f>'[1]Electricity and CHPs_NCAP'!F$38</f>
        <v>2.7503986627627501</v>
      </c>
      <c r="K2099" s="1">
        <f>'[1]Electricity and CHPs_NCAP'!G$38</f>
        <v>0.58280994042940504</v>
      </c>
      <c r="L2099" s="1">
        <f>'[1]Electricity and CHPs_NCAP'!H$38</f>
        <v>1.1831924668328899</v>
      </c>
      <c r="M2099" s="1">
        <f>'[1]Electricity and CHPs_NCAP'!I$38</f>
        <v>0.38877193551436101</v>
      </c>
      <c r="N2099" s="1">
        <f>'[1]Electricity and CHPs_NCAP'!J$38</f>
        <v>2.2429191669200801</v>
      </c>
      <c r="O2099" s="1">
        <f>'[1]Electricity and CHPs_NCAP'!K$38</f>
        <v>1.60347940166256</v>
      </c>
      <c r="P2099" s="1">
        <f>'[1]Electricity and CHPs_NCAP'!L$38</f>
        <v>1.4595837851475599</v>
      </c>
      <c r="Q2099" s="1">
        <f>'[1]Electricity and CHPs_NCAP'!M$38</f>
        <v>0.67926279406934598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1.8844355839121499E-4</v>
      </c>
      <c r="L2100" s="1">
        <f>'[1]Electricity and CHPs_NCAP'!H$32</f>
        <v>9.7185061328422496E-8</v>
      </c>
      <c r="M2100" s="1">
        <f>'[1]Electricity and CHPs_NCAP'!I$32</f>
        <v>6.7992039833332295E-8</v>
      </c>
      <c r="N2100" s="1">
        <f>'[1]Electricity and CHPs_NCAP'!J$32</f>
        <v>1.7372783321710001E-7</v>
      </c>
      <c r="O2100" s="1">
        <f>'[1]Electricity and CHPs_NCAP'!K$32</f>
        <v>1.95098011473866E-7</v>
      </c>
      <c r="P2100" s="1">
        <f>'[1]Electricity and CHPs_NCAP'!L$32</f>
        <v>7.3415572286675095E-5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1.8844355839121499E-4</v>
      </c>
      <c r="L2101" s="1">
        <f t="shared" ref="L2101:O2101" si="2232">L2100</f>
        <v>9.7185061328422496E-8</v>
      </c>
      <c r="M2101" s="1">
        <f t="shared" si="2232"/>
        <v>6.7992039833332295E-8</v>
      </c>
      <c r="N2101" s="1">
        <f t="shared" si="2232"/>
        <v>1.7372783321710001E-7</v>
      </c>
      <c r="O2101" s="1">
        <f t="shared" si="2232"/>
        <v>1.95098011473866E-7</v>
      </c>
      <c r="P2101" s="1">
        <f>P2100</f>
        <v>7.3415572286675095E-5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1.2993221208434811E-4</v>
      </c>
      <c r="J2102" s="1">
        <f t="shared" si="2233"/>
        <v>4.2694509272723433E-2</v>
      </c>
      <c r="K2102" s="1">
        <f t="shared" si="2233"/>
        <v>7.0958403877256271E-2</v>
      </c>
      <c r="L2102" s="1">
        <f t="shared" ref="L2102:O2102" si="2234">SUM(L2103:L2105)</f>
        <v>7.9494800595471798E-3</v>
      </c>
      <c r="M2102" s="1">
        <f t="shared" si="2234"/>
        <v>4.010625211509921E-2</v>
      </c>
      <c r="N2102" s="1">
        <f t="shared" si="2234"/>
        <v>5.5983587413469323E-2</v>
      </c>
      <c r="O2102" s="1">
        <f t="shared" si="2234"/>
        <v>6.9064560547337506E-2</v>
      </c>
      <c r="P2102" s="1">
        <f>SUM(P2103:P2105)</f>
        <v>6.1162553740202033E-2</v>
      </c>
      <c r="Q2102" s="1">
        <f>SUM(Q2103:Q2105)</f>
        <v>4.3638812289031888E-2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1.3531130724355399E-2</v>
      </c>
      <c r="L2103" s="1">
        <f>'[1]Electricity and CHPs_NCAP'!H$30</f>
        <v>8.2591112410537197E-7</v>
      </c>
      <c r="M2103" s="1">
        <f>'[1]Electricity and CHPs_NCAP'!I$30</f>
        <v>1.6839550568673099E-3</v>
      </c>
      <c r="N2103" s="1">
        <f>'[1]Electricity and CHPs_NCAP'!J$30</f>
        <v>5.1224720409579804E-3</v>
      </c>
      <c r="O2103" s="1">
        <f>'[1]Electricity and CHPs_NCAP'!K$30</f>
        <v>5.6411906123394501E-2</v>
      </c>
      <c r="P2103" s="1">
        <f>'[1]Electricity and CHPs_NCAP'!L$30</f>
        <v>1.1565248469172101E-2</v>
      </c>
      <c r="Q2103" s="1">
        <f>'[1]Electricity and CHPs_NCAP'!M$30</f>
        <v>3.9886036823855599E-6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1.0011266681023E-4</v>
      </c>
      <c r="J2104" s="1">
        <f>'[1]Electricity and CHPs_NCAP'!F$46</f>
        <v>4.2609762558812901E-2</v>
      </c>
      <c r="K2104" s="1">
        <f>'[1]Electricity and CHPs_NCAP'!G$46</f>
        <v>5.72705012361951E-2</v>
      </c>
      <c r="L2104" s="1">
        <f>'[1]Electricity and CHPs_NCAP'!H$46</f>
        <v>7.68682834441267E-3</v>
      </c>
      <c r="M2104" s="1">
        <f>'[1]Electricity and CHPs_NCAP'!I$46</f>
        <v>3.8419031058720299E-2</v>
      </c>
      <c r="N2104" s="1">
        <f>'[1]Electricity and CHPs_NCAP'!J$46</f>
        <v>5.0753201079010699E-2</v>
      </c>
      <c r="O2104" s="1">
        <f>'[1]Electricity and CHPs_NCAP'!K$46</f>
        <v>1.2364796550098801E-2</v>
      </c>
      <c r="P2104" s="1">
        <f>'[1]Electricity and CHPs_NCAP'!L$46</f>
        <v>4.9595649828383097E-2</v>
      </c>
      <c r="Q2104" s="1">
        <f>'[1]Electricity and CHPs_NCAP'!M$46</f>
        <v>4.3081322598420901E-2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2.9819545274118101E-5</v>
      </c>
      <c r="J2105" s="1">
        <f>'[1]Electricity and CHPs_NCAP'!F$57</f>
        <v>8.4746713910528206E-5</v>
      </c>
      <c r="K2105" s="1">
        <f>'[1]Electricity and CHPs_NCAP'!G$57</f>
        <v>1.56771916705763E-4</v>
      </c>
      <c r="L2105" s="1">
        <f>'[1]Electricity and CHPs_NCAP'!H$57</f>
        <v>2.61825804010405E-4</v>
      </c>
      <c r="M2105" s="1">
        <f>'[1]Electricity and CHPs_NCAP'!I$57</f>
        <v>3.2659995116018001E-6</v>
      </c>
      <c r="N2105" s="1">
        <f>'[1]Electricity and CHPs_NCAP'!J$57</f>
        <v>1.0791429350063901E-4</v>
      </c>
      <c r="O2105" s="1">
        <f>'[1]Electricity and CHPs_NCAP'!K$57</f>
        <v>2.87857873844202E-4</v>
      </c>
      <c r="P2105" s="1">
        <f>'[1]Electricity and CHPs_NCAP'!L$57</f>
        <v>1.6554426468381901E-6</v>
      </c>
      <c r="Q2105" s="1">
        <f>'[1]Electricity and CHPs_NCAP'!M$57</f>
        <v>5.5350108692860003E-4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1.2148907886322048E-3</v>
      </c>
      <c r="G2106" s="1">
        <f t="shared" si="2235"/>
        <v>2.1903431953340229E-6</v>
      </c>
      <c r="H2106" s="1">
        <f t="shared" si="2235"/>
        <v>6.0384247415242434E-6</v>
      </c>
      <c r="I2106" s="1">
        <f t="shared" si="2235"/>
        <v>0.14399452859641559</v>
      </c>
      <c r="J2106" s="1">
        <f t="shared" si="2235"/>
        <v>0.23343961351663203</v>
      </c>
      <c r="K2106" s="1">
        <f t="shared" si="2235"/>
        <v>0.3428469636577105</v>
      </c>
      <c r="L2106" s="1">
        <f t="shared" ref="L2106:O2106" si="2236">SUM(L2107:L2113)</f>
        <v>0.42917708478325167</v>
      </c>
      <c r="M2106" s="1">
        <f t="shared" si="2236"/>
        <v>0.32340835086559411</v>
      </c>
      <c r="N2106" s="1">
        <f t="shared" si="2236"/>
        <v>0.51140536604101761</v>
      </c>
      <c r="O2106" s="1">
        <f t="shared" si="2236"/>
        <v>0.39059597760118936</v>
      </c>
      <c r="P2106" s="1">
        <f>SUM(P2107:P2113)</f>
        <v>0.56530458596021738</v>
      </c>
      <c r="Q2106" s="1">
        <f>SUM(Q2107:Q2113)</f>
        <v>0.2422808228486989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2.6552555495997398E-7</v>
      </c>
      <c r="H2107" s="1">
        <f>'[1]Electricity and CHPs_NCAP'!D$63</f>
        <v>2.8379796936246401E-7</v>
      </c>
      <c r="I2107" s="1">
        <f>'[1]Electricity and CHPs_NCAP'!E$63</f>
        <v>3.0658705377323298E-7</v>
      </c>
      <c r="J2107" s="1">
        <f>'[1]Electricity and CHPs_NCAP'!F$63</f>
        <v>4.6223312809284698E-7</v>
      </c>
      <c r="K2107" s="1">
        <f>'[1]Electricity and CHPs_NCAP'!G$63</f>
        <v>4.2949626501613998E-7</v>
      </c>
      <c r="L2107" s="1">
        <f>'[1]Electricity and CHPs_NCAP'!H$63</f>
        <v>3.9226413519389798E-7</v>
      </c>
      <c r="M2107" s="1">
        <f>'[1]Electricity and CHPs_NCAP'!I$63</f>
        <v>3.4695580739277502E-7</v>
      </c>
      <c r="N2107" s="1">
        <f>'[1]Electricity and CHPs_NCAP'!J$63</f>
        <v>3.2756113270956499E-7</v>
      </c>
      <c r="O2107" s="1">
        <f>'[1]Electricity and CHPs_NCAP'!K$63</f>
        <v>3.9718561443478503E-7</v>
      </c>
      <c r="P2107" s="1">
        <f>'[1]Electricity and CHPs_NCAP'!L$63</f>
        <v>4.9177987054784495E-7</v>
      </c>
      <c r="Q2107" s="1">
        <f>'[1]Electricity and CHPs_NCAP'!M$63</f>
        <v>6.2949210541926396E-7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2.0641870760763399E-4</v>
      </c>
      <c r="G2108" s="1">
        <f>'[1]Electricity and CHPs_NCAP'!C$64</f>
        <v>3.1567455783611001E-7</v>
      </c>
      <c r="H2108" s="1">
        <f>'[1]Electricity and CHPs_NCAP'!D$64</f>
        <v>1.08144758029414E-6</v>
      </c>
      <c r="I2108" s="1">
        <f>'[1]Electricity and CHPs_NCAP'!E$64</f>
        <v>5.5358512914123E-5</v>
      </c>
      <c r="J2108" s="1">
        <f>'[1]Electricity and CHPs_NCAP'!F$64</f>
        <v>0.18202593536615899</v>
      </c>
      <c r="K2108" s="1">
        <f>'[1]Electricity and CHPs_NCAP'!G$64</f>
        <v>0.15303175253881299</v>
      </c>
      <c r="L2108" s="1">
        <f>'[1]Electricity and CHPs_NCAP'!H$64</f>
        <v>8.7662565110823404E-2</v>
      </c>
      <c r="M2108" s="1">
        <f>'[1]Electricity and CHPs_NCAP'!I$64</f>
        <v>0.195141781296781</v>
      </c>
      <c r="N2108" s="1">
        <f>'[1]Electricity and CHPs_NCAP'!J$64</f>
        <v>0.100507055101922</v>
      </c>
      <c r="O2108" s="1">
        <f>'[1]Electricity and CHPs_NCAP'!K$64</f>
        <v>0.13459922722311099</v>
      </c>
      <c r="P2108" s="1">
        <f>'[1]Electricity and CHPs_NCAP'!L$64</f>
        <v>0.18268996573848001</v>
      </c>
      <c r="Q2108" s="1">
        <f>'[1]Electricity and CHPs_NCAP'!M$64</f>
        <v>6.1599302187271401E-2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1.51747604044169E-4</v>
      </c>
      <c r="G2109" s="1">
        <f>'[1]Electricity and CHPs_NCAP'!C$65</f>
        <v>2.3864545994668698E-7</v>
      </c>
      <c r="H2109" s="1">
        <f>'[1]Electricity and CHPs_NCAP'!D$65</f>
        <v>8.3717666555243897E-7</v>
      </c>
      <c r="I2109" s="1">
        <f>'[1]Electricity and CHPs_NCAP'!E$65</f>
        <v>4.54818809257877E-5</v>
      </c>
      <c r="J2109" s="1">
        <f>'[1]Electricity and CHPs_NCAP'!F$65</f>
        <v>2.06457929083234E-3</v>
      </c>
      <c r="K2109" s="1">
        <f>'[1]Electricity and CHPs_NCAP'!G$65</f>
        <v>6.1320477899728103E-2</v>
      </c>
      <c r="L2109" s="1">
        <f>'[1]Electricity and CHPs_NCAP'!H$65</f>
        <v>0.27171701665718201</v>
      </c>
      <c r="M2109" s="1">
        <f>'[1]Electricity and CHPs_NCAP'!I$65</f>
        <v>1.06580578686799E-3</v>
      </c>
      <c r="N2109" s="1">
        <f>'[1]Electricity and CHPs_NCAP'!J$65</f>
        <v>0.31639110998247599</v>
      </c>
      <c r="O2109" s="1">
        <f>'[1]Electricity and CHPs_NCAP'!K$65</f>
        <v>0.149609305367296</v>
      </c>
      <c r="P2109" s="1">
        <f>'[1]Electricity and CHPs_NCAP'!L$65</f>
        <v>0.22615636696574001</v>
      </c>
      <c r="Q2109" s="1">
        <f>'[1]Electricity and CHPs_NCAP'!M$65</f>
        <v>0.11401897403561299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1.4290785101779701E-4</v>
      </c>
      <c r="G2110" s="1">
        <f>'[1]Electricity and CHPs_NCAP'!C$66</f>
        <v>2.2748104460520501E-7</v>
      </c>
      <c r="H2110" s="1">
        <f>'[1]Electricity and CHPs_NCAP'!D$66</f>
        <v>6.1868021473162705E-7</v>
      </c>
      <c r="I2110" s="1">
        <f>'[1]Electricity and CHPs_NCAP'!E$66</f>
        <v>5.9877569067008703E-2</v>
      </c>
      <c r="J2110" s="1">
        <f>'[1]Electricity and CHPs_NCAP'!F$66</f>
        <v>4.7033602840421199E-2</v>
      </c>
      <c r="K2110" s="1">
        <f>'[1]Electricity and CHPs_NCAP'!G$66</f>
        <v>0.102079578484226</v>
      </c>
      <c r="L2110" s="1">
        <f>'[1]Electricity and CHPs_NCAP'!H$66</f>
        <v>3.6903372791457598E-2</v>
      </c>
      <c r="M2110" s="1">
        <f>'[1]Electricity and CHPs_NCAP'!I$66</f>
        <v>6.9031727893931499E-2</v>
      </c>
      <c r="N2110" s="1">
        <f>'[1]Electricity and CHPs_NCAP'!J$66</f>
        <v>7.4260437704178298E-2</v>
      </c>
      <c r="O2110" s="1">
        <f>'[1]Electricity and CHPs_NCAP'!K$66</f>
        <v>2.7260392953446601E-2</v>
      </c>
      <c r="P2110" s="1">
        <f>'[1]Electricity and CHPs_NCAP'!L$66</f>
        <v>0.135287950739996</v>
      </c>
      <c r="Q2110" s="1">
        <f>'[1]Electricity and CHPs_NCAP'!M$66</f>
        <v>5.8899004144146302E-3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2.8530179796322199E-4</v>
      </c>
      <c r="G2111" s="1">
        <f>'[1]Electricity and CHPs_NCAP'!C$67</f>
        <v>4.5769010358033702E-7</v>
      </c>
      <c r="H2111" s="1">
        <f>'[1]Electricity and CHPs_NCAP'!D$67</f>
        <v>1.3003830164006471E-6</v>
      </c>
      <c r="I2111" s="1">
        <f>'[1]Electricity and CHPs_NCAP'!E$67</f>
        <v>2.6459125481951402E-2</v>
      </c>
      <c r="J2111" s="1">
        <f>'[1]Electricity and CHPs_NCAP'!F$67</f>
        <v>3.7959014358846302E-4</v>
      </c>
      <c r="K2111" s="1">
        <f>'[1]Electricity and CHPs_NCAP'!G$67</f>
        <v>9.391688938305099E-3</v>
      </c>
      <c r="L2111" s="1">
        <f>'[1]Electricity and CHPs_NCAP'!H$67</f>
        <v>1.0173225983402541E-2</v>
      </c>
      <c r="M2111" s="1">
        <f>'[1]Electricity and CHPs_NCAP'!I$67</f>
        <v>1.962214624776094E-2</v>
      </c>
      <c r="N2111" s="1">
        <f>'[1]Electricity and CHPs_NCAP'!J$67</f>
        <v>1.9677706199952029E-3</v>
      </c>
      <c r="O2111" s="1">
        <f>'[1]Electricity and CHPs_NCAP'!K$67</f>
        <v>3.02783888213689E-2</v>
      </c>
      <c r="P2111" s="1">
        <f>'[1]Electricity and CHPs_NCAP'!L$67</f>
        <v>6.0706763357441101E-3</v>
      </c>
      <c r="Q2111" s="1">
        <f>'[1]Electricity and CHPs_NCAP'!M$67</f>
        <v>2.28977070266182E-2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2.8530143809849001E-4</v>
      </c>
      <c r="G2112" s="1">
        <f>'[1]Electricity and CHPs_NCAP'!C$68</f>
        <v>4.5735224477405697E-7</v>
      </c>
      <c r="H2112" s="1">
        <f>'[1]Electricity and CHPs_NCAP'!D$68</f>
        <v>1.2959451392070111E-6</v>
      </c>
      <c r="I2112" s="1">
        <f>'[1]Electricity and CHPs_NCAP'!E$68</f>
        <v>3.3449067760730505E-2</v>
      </c>
      <c r="J2112" s="1">
        <f>'[1]Electricity and CHPs_NCAP'!F$68</f>
        <v>1.075555207836112E-3</v>
      </c>
      <c r="K2112" s="1">
        <f>'[1]Electricity and CHPs_NCAP'!G$68</f>
        <v>1.083093200067203E-2</v>
      </c>
      <c r="L2112" s="1">
        <f>'[1]Electricity and CHPs_NCAP'!H$68</f>
        <v>1.342444006251985E-2</v>
      </c>
      <c r="M2112" s="1">
        <f>'[1]Electricity and CHPs_NCAP'!I$68</f>
        <v>2.2987873206374798E-2</v>
      </c>
      <c r="N2112" s="1">
        <f>'[1]Electricity and CHPs_NCAP'!J$68</f>
        <v>1.0143941828948299E-2</v>
      </c>
      <c r="O2112" s="1">
        <f>'[1]Electricity and CHPs_NCAP'!K$68</f>
        <v>2.99738096531834E-2</v>
      </c>
      <c r="P2112" s="1">
        <f>'[1]Electricity and CHPs_NCAP'!L$68</f>
        <v>8.5243258076582486E-3</v>
      </c>
      <c r="Q2112" s="1">
        <f>'[1]Electricity and CHPs_NCAP'!M$68</f>
        <v>2.2762314990771901E-2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1.4321338990089301E-4</v>
      </c>
      <c r="G2113" s="1">
        <f>'[1]Electricity and CHPs_NCAP'!C$69</f>
        <v>2.2797422963165299E-7</v>
      </c>
      <c r="H2113" s="1">
        <f>'[1]Electricity and CHPs_NCAP'!D$69</f>
        <v>6.2099415597591604E-7</v>
      </c>
      <c r="I2113" s="1">
        <f>'[1]Electricity and CHPs_NCAP'!E$69</f>
        <v>2.4107619305831302E-2</v>
      </c>
      <c r="J2113" s="1">
        <f>'[1]Electricity and CHPs_NCAP'!F$69</f>
        <v>8.5988843466682397E-4</v>
      </c>
      <c r="K2113" s="1">
        <f>'[1]Electricity and CHPs_NCAP'!G$69</f>
        <v>6.1921042997012199E-3</v>
      </c>
      <c r="L2113" s="1">
        <f>'[1]Electricity and CHPs_NCAP'!H$69</f>
        <v>9.2960719137310504E-3</v>
      </c>
      <c r="M2113" s="1">
        <f>'[1]Electricity and CHPs_NCAP'!I$69</f>
        <v>1.5558669478070501E-2</v>
      </c>
      <c r="N2113" s="1">
        <f>'[1]Electricity and CHPs_NCAP'!J$69</f>
        <v>8.1347232423651297E-3</v>
      </c>
      <c r="O2113" s="1">
        <f>'[1]Electricity and CHPs_NCAP'!K$69</f>
        <v>1.8874456397169E-2</v>
      </c>
      <c r="P2113" s="1">
        <f>'[1]Electricity and CHPs_NCAP'!L$69</f>
        <v>6.5748085927283904E-3</v>
      </c>
      <c r="Q2113" s="1">
        <f>'[1]Electricity and CHPs_NCAP'!M$69</f>
        <v>1.5111994701904399E-2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2.7867601614111861E-4</v>
      </c>
      <c r="G2114" s="3">
        <f t="shared" si="2237"/>
        <v>0.42889807810953595</v>
      </c>
      <c r="H2114" s="3">
        <f t="shared" si="2237"/>
        <v>0.91509361081149032</v>
      </c>
      <c r="I2114" s="3">
        <f t="shared" si="2237"/>
        <v>2.066646298421249</v>
      </c>
      <c r="J2114" s="3">
        <f t="shared" si="2237"/>
        <v>3.1096736288884164</v>
      </c>
      <c r="K2114" s="3">
        <f t="shared" si="2237"/>
        <v>1.869028575807792</v>
      </c>
      <c r="L2114" s="3">
        <f t="shared" ref="L2114:O2114" si="2238">SUM(L2115:L2164)</f>
        <v>2.3015029662300641</v>
      </c>
      <c r="M2114" s="3">
        <f t="shared" si="2238"/>
        <v>2.7668621308219956</v>
      </c>
      <c r="N2114" s="3">
        <f t="shared" si="2238"/>
        <v>2.2836244429768517</v>
      </c>
      <c r="O2114" s="3">
        <f t="shared" si="2238"/>
        <v>2.1946777337584309</v>
      </c>
      <c r="P2114" s="3">
        <f>SUM(P2115:P2164)</f>
        <v>2.3488905142548262</v>
      </c>
      <c r="Q2114" s="3">
        <f>SUM(Q2115:Q2164)</f>
        <v>1.9571438509135639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2.6750280747816901E-5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5.7221421493909195E-4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1.15233624876426E-3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0.15019578842287001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0.17336602305415999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0.13603237162072099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0.15438603810304499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0.164717556422592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0.134585033442333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0.13293847360205899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0.12968405861275001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0.105376313370424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6.6131650944778E-5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1.35237422602575E-4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0.108400790133763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0.57167572234369401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1.2846463864540101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0.55091273358832704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0.70743720553497202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0.999988518465177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0.61001821609385798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0.66278385456020406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0.72294883187336201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0.49913955116997999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4.5962217936974699E-5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2.53774197628051E-3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6.8548448103406402E-4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9.8959151139979505E-5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5.7824566671749102E-2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0.37061123470452501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2.8252538987437799E-2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0.62301648500352302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0.38067308188765098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0.54953040152541999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1.38487453073369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1.6964242172115199E-4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1.3983186651154899E-4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7.2599112594760706E-2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0.17025231350238701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0.81777727999949301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0.87594244336555604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0.81147184069643796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0.964034612828371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0.97913926657087402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0.99920450704350605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0.55501274496763797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7.8520443492832603E-2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1.2904427100393401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1.7977387573067099E-5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2.0065482161991301E-5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1.9898196340046799E-5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2.0970341973686101E-5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1.63952940471735E-5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1.15888463547543E-4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1.00853182788036E-4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8.7915139584833507E-5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1.5038883675329699E-4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1.0635950920184601E-5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3.2474108287416802E-5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6.5192976910753107E-5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3.2216155460309202E-5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4.0729799482789198E-5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3.26471720087824E-4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4.2386208777402298E-5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3.6158874742029003E-5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6.3800170883582098E-5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1.16571190826412E-4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7.3630356335023003E-2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0.18377194552273299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0.47840809989642202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0.22384739893112901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4.24768482791741E-4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9.4991464286955899E-5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7.9683499236591197E-5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7.3712917545885301E-5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3.8726141408730701E-5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5.5507201189193698E-5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2.0263526366335E-4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6.3812997793038899E-5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5.9119460657213602E-5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9.8358671604571596E-2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0.18071474787101999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2.0398567327171501E-2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2.74519591191296E-2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2.1851706642133999E-5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2.1776424271697201E-5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2.7674134417554002E-5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1.9432949772023899E-5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1.2403807029251899E-4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4.4069804387427298E-4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4.2611622384932201E-6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3.8122630349436001E-6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5.4089129102462804E-6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1.53396751682424E-5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4.0653933737311299E-5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1.04476062286615E-4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3.17444114382962E-5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3.6968491646524598E-4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2.1327823215901301E-5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4.3556059216213699E-6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3.75293370142516E-6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5.7445230508712701E-6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3.3048278580966199E-2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3.74851741271457E-2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0.34033194509254799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0.239258556926713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0.22225299748052901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2.5849549674086601E-5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4.8903072356584297E-6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4.2350032412707104E-6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6.1758417699844196E-6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6.4678142909860506E-5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6.1425801744526795E-5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1.82074423557775E-3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5.9103475265083398E-5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6.8186732163894005E-4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5.9429669224183003E-2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0.113445481280616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1.2248267587529201E-2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3.4257761880911897E-2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1.2287678002948099E-6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5.6455825974433799E-7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6.2138765423981898E-8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8.2430530704891099E-8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1.3217622878652601E-7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9.7436565312730796E-8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8.7056052677994803E-8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6.4029523536426801E-8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6.4431001895361305E-8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4.5750140408798E-8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1.8168949959803299E-7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6.0875827130586204E-7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2.9220042799216002E-7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5.5103546595604302E-8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6.5520440953972103E-8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9.1304379710161098E-8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8.3813431130982593E-8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7.59118866568291E-8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6.5234919545046695E-8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7.6636681644298504E-8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6.7278394684929094E-8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1.6604164774874101E-7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5.1343296627941602E-7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2.2082168311443E-7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4.5498852253084903E-8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5.7607073492950803E-8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7.8218706005450498E-8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7.3801282537352902E-8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6.7816593481971194E-8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6.7711963455405295E-8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7.7689732164411395E-8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8.1917989480742303E-8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1.6916526930225901E-7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6.6635852084024204E-7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2.7745258134706702E-7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5.1936514501461002E-8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6.6630058323445004E-8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9.3498466451346301E-8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8.4450716827069898E-8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7.3575297022992803E-8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6.2621150578741895E-8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7.3262810467627803E-8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6.1967424426608797E-8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1.64812726703803E-7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7.1469134401564317E-5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1.8135061195534273E-4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4.4330354112091298E-5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1.3662574981158184E-3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8.4282145028222732E-2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3.0283946740461697E-5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0.16793409209299012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2.8969883909545201E-5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1.485802069710176E-5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3.9160262872866159E-5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3.7993861554668401E-5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2.6346187981666279E-5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1.74202744216425E-5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8.9040935314088701E-2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4.4715542401869101E-5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1.1908114231866699E-5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2.3048279204359299E-4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2.6558511246465801E-5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2.1948713095435901E-5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4.8765173738809398E-2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1.7477291329088199E-5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1.53205347518402E-5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0.207315769595176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8.8529422695349404E-5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9.3273227844580103E-6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3.9348923930548703E-5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1.9895515504680499E-5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4.7988496160085797E-6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1.8032357936623401E-5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1.3001708941039E-5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5.5163985051169204E-6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1.4943741513503E-5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9.3277073338035699E-6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7.53810608538376E-6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2.4760750669339999E-5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1.91521345601715E-5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3.0432727329754397E-2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1.6341563136724911E-3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5.7757430558807502E-5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0.11963901513285034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9.1465126751269735E-2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2.8569775244396602E-5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3.5594327188656477E-5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2.36031915549125E-5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1.3288546207252219E-5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3.6761565593411403E-5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2.0061019667787408E-5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1.2878597668205091E-5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1.8876409198901499E-5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2.9374472019907099E-5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1.82173951759142E-5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9.0139046323102505E-6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1.6326489028767401E-5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9.6689019790004493E-6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9.5396729886184901E-6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1.20075178767498E-5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6.8129823716504598E-6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3.80201793503552E-6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6.04896071851431E-6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5.1903712754555703E-6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9.1486207585983696E-6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3.1586060821371098E-5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2.2236884746504401E-5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4.6632807563331999E-6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1.4299127603527699E-5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1.1275874868576101E-5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5.2333689479172798E-6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1.17102568011645E-5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7.8224164328190692E-6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3.9498620933891004E-6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6.7683752207616103E-6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5.6268218248145903E-6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1.2560520096193901E-6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1.2292340652155699E-6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0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6.8503155434880998E-7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5.7264772411846098E-7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8.2238099904781401E-7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5.03846766153595E-7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8.4954784648724501E-7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6.17134407792477E-7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0.71933679180038712</v>
      </c>
      <c r="H2165" s="3">
        <f t="shared" si="2245"/>
        <v>1.5701314345706567</v>
      </c>
      <c r="I2165" s="3">
        <f t="shared" si="2245"/>
        <v>6.7043002209934333</v>
      </c>
      <c r="J2165" s="3">
        <f t="shared" si="2245"/>
        <v>4.0871992424581336</v>
      </c>
      <c r="K2165" s="3">
        <f t="shared" si="2245"/>
        <v>3.1598060926095162</v>
      </c>
      <c r="L2165" s="3">
        <f t="shared" ref="L2165:O2165" si="2246">SUM(L2166:L2188)</f>
        <v>2.945164568179313</v>
      </c>
      <c r="M2165" s="3">
        <f t="shared" si="2246"/>
        <v>4.5818292837363339</v>
      </c>
      <c r="N2165" s="3">
        <f t="shared" si="2246"/>
        <v>2.4969779405491916</v>
      </c>
      <c r="O2165" s="3">
        <f t="shared" si="2246"/>
        <v>4.9537086309589471</v>
      </c>
      <c r="P2165" s="3">
        <f>SUM(P2166:P2188)</f>
        <v>3.2914226313092767</v>
      </c>
      <c r="Q2165" s="3">
        <f>SUM(Q2166:Q2188)</f>
        <v>4.1280639428069463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2.5039798849935502E-3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4.3360144487123902E-3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2.0511880839016703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2.3490475688331398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0.50871035864746694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1.20632405056048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1.65927448324688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0.96962677627748906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1.4505827535636699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1.72439204017462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0.68692980994835406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6.0243616078120598E-4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4.0973874183677797E-3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0.74570894386278308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0.71521231780075201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0.10174141167483401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0.37353706757037197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0.46650983914101601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0.26458137978651503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0.42138157447693902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0.48480598930234703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0.21693570624399899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3.1753825976848398E-4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3.3914549850722802E-3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3.7377437325620901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1.0226805833514201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2.5492210410475598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1.3651453282236901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2.4558158215521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1.2625600841371101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3.0814671901852897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1.0819437610882099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3.22378288909188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8.0231957564347501E-5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1.3259170176447299E-4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0.16965946066689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2.58772472821522E-4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1.3328123965572299E-4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1.5812182477124501E-4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2.2913979633794101E-4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2.0970034807709601E-4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2.7711273304828802E-4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2.8084074410001801E-4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4.1553752271249102E-4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0.182036769510524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5.9663739369450908E-4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5.5728446724344198E-4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2.5927040455766003E-4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3.7470196317595199E-4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1.5846091061907201E-4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1.9371566036852899E-5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1.6349286286590001E-5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0.47045352872910395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0.52911764687176199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9.067595082791589E-3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0.18743310061756599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5.2870844556485302E-2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0.83371819666229896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2.0978006547827799E-5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2.0182512126795301E-5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2.16464711061765E-4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4.9089495377432403E-4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1.2488450522764202E-4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7.4708390070605494E-4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7.97498379463965E-5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5.6002517766922302E-3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1.04326011349522E-5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1.5910726655769101E-5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0.4998766681532848</v>
      </c>
      <c r="H2189" s="3">
        <f t="shared" si="2249"/>
        <v>0.20618075896438956</v>
      </c>
      <c r="I2189" s="3">
        <f t="shared" si="2249"/>
        <v>2.9283140919071466</v>
      </c>
      <c r="J2189" s="3">
        <f t="shared" si="2249"/>
        <v>1.5557255713121856</v>
      </c>
      <c r="K2189" s="3">
        <f t="shared" si="2249"/>
        <v>1.1301568407525886</v>
      </c>
      <c r="L2189" s="3">
        <f t="shared" ref="L2189:O2189" si="2250">SUM(L2190:L2212)</f>
        <v>1.0509243499456444</v>
      </c>
      <c r="M2189" s="3">
        <f t="shared" si="2250"/>
        <v>1.5764542043208472</v>
      </c>
      <c r="N2189" s="3">
        <f t="shared" si="2250"/>
        <v>1.0135997561629955</v>
      </c>
      <c r="O2189" s="3">
        <f t="shared" si="2250"/>
        <v>1.4188203649115572</v>
      </c>
      <c r="P2189" s="3">
        <f>SUM(P2190:P2212)</f>
        <v>1.6273320084746614</v>
      </c>
      <c r="Q2189" s="3">
        <f>SUM(Q2190:Q2212)</f>
        <v>0.86331506939279112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3.1368290112269901E-3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2.6124808898242403E-3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1.40445405668597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1.3966629358907798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1.25441031325727E-2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0.66984635494673994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0.73582347884105703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0.42433859588317596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0.70342199962791507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0.76768148371447908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0.343818777390834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2.4371987100602698E-4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4.16352830947396E-4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1.2469325208209898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0.10015994125052001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0.90887669355464007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0.29260993027907201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0.65340936000741701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0.51134901407603794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0.48864366811883997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0.79247960575424603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0.28498818605251902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1.0067474652191001E-4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1.5489969315461501E-4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0.27504246755002498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5.8837345623939101E-2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0.20859737701744901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8.1736945917960505E-2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0.18701354310513899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7.7702054895853204E-2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0.22649447302011602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6.6889470606043389E-2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0.23409660077979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5.8306708920820295E-5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4.9616996506446398E-5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3.9590563901637E-5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6.5348546946652301E-5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1.2761168400226202E-4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1.54631813392296E-4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2.0782236723417802E-4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2.1009130792838299E-4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2.6022414468607603E-4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2.8144839989284698E-4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4.11505169648059E-4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3.2216448146840599E-3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5.6337000860335403E-4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3.4888245882933901E-4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2.1108378926663202E-4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2.0410325051154602E-4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9.8668605658033801E-5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8.2782789216589102E-5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2.42142842295141E-5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2.0051966895290099E-5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0.491713870015489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0.17411628393650899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2.99403237909182E-4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1.4521928632594699E-5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2.9457207730307101E-4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6.3471499476111201E-4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1.31519488286061E-4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1.5759211117101501E-4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2.63123927718979E-5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2.4432280011012199E-5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4.2899000918544599E-4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2.6692782865638798E-2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1.54605304835074E-3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1.10553639245136E-5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6.1924675784178302E-3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1.0790490275553499E-4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2.9781180983514299E-4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2.06150226001281E-5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6.0931341351671094E-5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1.30577547069098E-4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1.74260946281776E-5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2.29049937348604E-5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0</v>
      </c>
      <c r="G2213" s="3">
        <f t="shared" si="2253"/>
        <v>15.040949503697391</v>
      </c>
      <c r="H2213" s="3">
        <f t="shared" si="2253"/>
        <v>63.474210193396459</v>
      </c>
      <c r="I2213" s="3">
        <f t="shared" si="2253"/>
        <v>170.73282002028708</v>
      </c>
      <c r="J2213" s="3">
        <f t="shared" si="2253"/>
        <v>240.66105686083168</v>
      </c>
      <c r="K2213" s="3">
        <f t="shared" si="2253"/>
        <v>214.08757409953563</v>
      </c>
      <c r="L2213" s="3">
        <f t="shared" ref="L2213:O2213" si="2254">SUM(L2214:L2222)</f>
        <v>163.46981105842906</v>
      </c>
      <c r="M2213" s="3">
        <f t="shared" si="2254"/>
        <v>301.75763031442608</v>
      </c>
      <c r="N2213" s="3">
        <f t="shared" si="2254"/>
        <v>181.45147129882056</v>
      </c>
      <c r="O2213" s="3">
        <f t="shared" si="2254"/>
        <v>237.10871339886972</v>
      </c>
      <c r="P2213" s="3">
        <f>SUM(P2214:P2222)</f>
        <v>319.79686460018365</v>
      </c>
      <c r="Q2213" s="3">
        <f>SUM(Q2214:Q2222)</f>
        <v>124.44294866935734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1.14555834595253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1.80599451514394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76.190550175101805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240.66102537557299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214.08753978835099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163.46978245339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301.75759803384801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181.45144436833201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237.108687457239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319.79683337394897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124.44288106059901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8.3089434994450598E-4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3.7686569975170199E-4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3.0127320858127503E-5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3.1485258686906898E-5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3.4311184628433395E-5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2.8605039066737599E-5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3.2280578092005502E-5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2.69304885465485E-5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2.5941630714800999E-5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3.1226234703136099E-5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6.7608758328982502E-5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9.735381062877059E-3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12.3794531071687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27.4803169617606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5.5973971573552404E-3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3.3740360434300697E-2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1.5872618446434002E-2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13.878456653662399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49.254138350993898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67.046050137657389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7.7083151228514099E-4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5.0699395586930099E-4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9.4307025822498822</v>
      </c>
      <c r="H2223" s="3">
        <f t="shared" si="2255"/>
        <v>3.5012080302609525</v>
      </c>
      <c r="I2223" s="3">
        <f t="shared" si="2255"/>
        <v>29.087096096774253</v>
      </c>
      <c r="J2223" s="3">
        <f t="shared" si="2255"/>
        <v>39.83448592838122</v>
      </c>
      <c r="K2223" s="3">
        <f t="shared" si="2255"/>
        <v>17.102381152729642</v>
      </c>
      <c r="L2223" s="3">
        <f t="shared" ref="L2223:O2223" si="2256">SUM(L2224:L2232)</f>
        <v>42.496307174367509</v>
      </c>
      <c r="M2223" s="3">
        <f t="shared" si="2256"/>
        <v>24.689501273561273</v>
      </c>
      <c r="N2223" s="3">
        <f t="shared" si="2256"/>
        <v>37.205011778954848</v>
      </c>
      <c r="O2223" s="3">
        <f t="shared" si="2256"/>
        <v>47.546461610305322</v>
      </c>
      <c r="P2223" s="3">
        <f>SUM(P2224:P2232)</f>
        <v>26.758623727075019</v>
      </c>
      <c r="Q2223" s="3">
        <f>SUM(Q2224:Q2232)</f>
        <v>43.491808891478868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7.4785189219965997E-4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2.12870336532667E-3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2.2950927412942398E-3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8.2328948794439487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7.5217707337772604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30.7748878122412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24.689455026877202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37.204959481395399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47.546392899172403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26.7585753287999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43.491729844277899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5.5120928819531901E-5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3.67361286701094E-5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2.88081908180026E-5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9.4122867699922606E-5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5.72073854066077E-5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6.5744733071881504E-5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4.6246684070874704E-5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5.22975594517158E-5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6.8711132915954894E-5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4.8398275117908503E-5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7.9047200970138701E-5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4.83248068316742E-4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1.70919716529574E-3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1.63449578836239E-3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4.1656090967054702E-4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4.62932295227542E-4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6.7417299927406108E-4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9.42924859170434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3.49700653174675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29.0808083217626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31.598573490450804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9.579005670296219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11.7181268540559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1.67769656207068E-4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3.26861854909799E-4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2.3293782911791099E-3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2.50687470909717E-3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1.0846089755271601E-3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2.5525903380621199E-3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2.509720817534435E-4</v>
      </c>
      <c r="G2233" s="3">
        <f t="shared" si="2257"/>
        <v>0.75997888581229367</v>
      </c>
      <c r="H2233" s="3">
        <f t="shared" si="2257"/>
        <v>0.26071830557356507</v>
      </c>
      <c r="I2233" s="3">
        <f t="shared" si="2257"/>
        <v>1.0531501616636882</v>
      </c>
      <c r="J2233" s="3">
        <f t="shared" si="2257"/>
        <v>6.8846727812764197</v>
      </c>
      <c r="K2233" s="3">
        <f t="shared" si="2257"/>
        <v>2.7430991711588764</v>
      </c>
      <c r="L2233" s="3">
        <f t="shared" ref="L2233:O2233" si="2258">SUM(L2234,L2253)</f>
        <v>1.6251691198639211</v>
      </c>
      <c r="M2233" s="3">
        <f t="shared" si="2258"/>
        <v>6.3024015139241802</v>
      </c>
      <c r="N2233" s="3">
        <f t="shared" si="2258"/>
        <v>2.2525642944161648</v>
      </c>
      <c r="O2233" s="3">
        <f t="shared" si="2258"/>
        <v>1.752740997737229</v>
      </c>
      <c r="P2233" s="3">
        <f>SUM(P2234,P2253)</f>
        <v>5.6333341573479316</v>
      </c>
      <c r="Q2233" s="3">
        <f>SUM(Q2234,Q2253)</f>
        <v>2.2317149172933166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2.4772796183013008E-4</v>
      </c>
      <c r="G2234" s="1">
        <f t="shared" si="2259"/>
        <v>0.60236091256731017</v>
      </c>
      <c r="H2234" s="1">
        <f t="shared" si="2259"/>
        <v>0.16714289943934735</v>
      </c>
      <c r="I2234" s="1">
        <f t="shared" si="2259"/>
        <v>0.66271828189465165</v>
      </c>
      <c r="J2234" s="1">
        <f t="shared" si="2259"/>
        <v>5.9022694458102842</v>
      </c>
      <c r="K2234" s="1">
        <f t="shared" si="2259"/>
        <v>2.2656688645161713</v>
      </c>
      <c r="L2234" s="1">
        <f t="shared" ref="L2234:O2234" si="2260">SUM(L2235,L2238,L2240,L2243,L2245,L2247,L2249,L2251)</f>
        <v>1.2663451931643264</v>
      </c>
      <c r="M2234" s="1">
        <f t="shared" si="2260"/>
        <v>5.0995238502858946</v>
      </c>
      <c r="N2234" s="1">
        <f t="shared" si="2260"/>
        <v>1.860590066111939</v>
      </c>
      <c r="O2234" s="1">
        <f t="shared" si="2260"/>
        <v>1.4160814138825524</v>
      </c>
      <c r="P2234" s="1">
        <f>SUM(P2235,P2238,P2240,P2243,P2245,P2247,P2249,P2251)</f>
        <v>4.5517700946947981</v>
      </c>
      <c r="Q2234" s="1">
        <f>SUM(Q2235,Q2238,Q2240,Q2243,Q2245,Q2247,Q2249,Q2251)</f>
        <v>1.7973974701185402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5.4340560021018852E-7</v>
      </c>
      <c r="G2235" s="1">
        <f t="shared" si="2261"/>
        <v>0.30300865608278205</v>
      </c>
      <c r="H2235" s="1">
        <f t="shared" si="2261"/>
        <v>0.15713796549129538</v>
      </c>
      <c r="I2235" s="1">
        <f t="shared" si="2261"/>
        <v>0.60476596541409655</v>
      </c>
      <c r="J2235" s="1">
        <f t="shared" si="2261"/>
        <v>2.3186223953408578</v>
      </c>
      <c r="K2235" s="1">
        <f t="shared" si="2261"/>
        <v>0.90843150649387017</v>
      </c>
      <c r="L2235" s="1">
        <f t="shared" ref="L2235:O2235" si="2262">SUM(L2236:L2237)</f>
        <v>1.2256731447053624</v>
      </c>
      <c r="M2235" s="1">
        <f t="shared" si="2262"/>
        <v>3.4705119538734661</v>
      </c>
      <c r="N2235" s="1">
        <f t="shared" si="2262"/>
        <v>1.4723844666558559</v>
      </c>
      <c r="O2235" s="1">
        <f t="shared" si="2262"/>
        <v>1.348570461046362</v>
      </c>
      <c r="P2235" s="1">
        <f>SUM(P2236:P2237)</f>
        <v>3.2767806991999597</v>
      </c>
      <c r="Q2235" s="1">
        <f>SUM(Q2236:Q2237)</f>
        <v>1.5111741018675573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2.2707341673337069E-7</v>
      </c>
      <c r="G2236" s="1" cm="1">
        <f t="array" ref="G2236">SUMPRODUCT(([1]OUT_FinalEnergyCons!$B$4:$B$10000="var_ncap")*1,(ISNUMBER(SEARCH("RH*-SHELCBR",[1]OUT_FinalEnergyCons!$A$4:$A$10000)))*1,[1]OUT_FinalEnergyCons!E$4:E$10000)</f>
        <v>3.0111710135070767E-2</v>
      </c>
      <c r="H2236" s="1" cm="1">
        <f t="array" ref="H2236">SUMPRODUCT(([1]OUT_FinalEnergyCons!$B$4:$B$10000="var_ncap")*1,(ISNUMBER(SEARCH("RH*-SHELCBR",[1]OUT_FinalEnergyCons!$A$4:$A$10000)))*1,[1]OUT_FinalEnergyCons!F$4:F$10000)</f>
        <v>6.0881532206745505E-7</v>
      </c>
      <c r="I2236" s="1" cm="1">
        <f t="array" ref="I2236">SUMPRODUCT(([1]OUT_FinalEnergyCons!$B$4:$B$10000="var_ncap")*1,(ISNUMBER(SEARCH("RH*-SHELCBR",[1]OUT_FinalEnergyCons!$A$4:$A$10000)))*1,[1]OUT_FinalEnergyCons!G$4:G$10000)</f>
        <v>7.1667140193911599E-7</v>
      </c>
      <c r="J2236" s="1" cm="1">
        <f t="array" ref="J2236">SUMPRODUCT(([1]OUT_FinalEnergyCons!$B$4:$B$10000="var_ncap")*1,(ISNUMBER(SEARCH("RH*-SHELCBR",[1]OUT_FinalEnergyCons!$A$4:$A$10000)))*1,[1]OUT_FinalEnergyCons!H$4:H$10000)</f>
        <v>0.12229555200730528</v>
      </c>
      <c r="K2236" s="1" cm="1">
        <f t="array" ref="K2236">SUMPRODUCT(([1]OUT_FinalEnergyCons!$B$4:$B$10000="var_ncap")*1,(ISNUMBER(SEARCH("RH*-SHELCBR",[1]OUT_FinalEnergyCons!$A$4:$A$10000)))*1,[1]OUT_FinalEnergyCons!I$4:I$10000)</f>
        <v>8.6706932366755904E-2</v>
      </c>
      <c r="L2236" s="1" cm="1">
        <f t="array" ref="L2236">SUMPRODUCT(([1]OUT_FinalEnergyCons!$B$4:$B$10000="var_ncap")*1,(ISNUMBER(SEARCH("RH*-SHELCBR",[1]OUT_FinalEnergyCons!$A$4:$A$10000)))*1,[1]OUT_FinalEnergyCons!J$4:J$10000)</f>
        <v>3.561946964263498E-4</v>
      </c>
      <c r="M2236" s="1" cm="1">
        <f t="array" ref="M2236">SUMPRODUCT(([1]OUT_FinalEnergyCons!$B$4:$B$10000="var_ncap")*1,(ISNUMBER(SEARCH("RH*-SHELCBR",[1]OUT_FinalEnergyCons!$A$4:$A$10000)))*1,[1]OUT_FinalEnergyCons!K$4:K$10000)</f>
        <v>0.226981400749907</v>
      </c>
      <c r="N2236" s="1" cm="1">
        <f t="array" ref="N2236">SUMPRODUCT(([1]OUT_FinalEnergyCons!$B$4:$B$10000="var_ncap")*1,(ISNUMBER(SEARCH("RH*-SHELCBR",[1]OUT_FinalEnergyCons!$A$4:$A$10000)))*1,[1]OUT_FinalEnergyCons!L$4:L$10000)</f>
        <v>8.3112551504470888E-2</v>
      </c>
      <c r="O2236" s="1" cm="1">
        <f t="array" ref="O2236">SUMPRODUCT(([1]OUT_FinalEnergyCons!$B$4:$B$10000="var_ncap")*1,(ISNUMBER(SEARCH("RH*-SHELCBR",[1]OUT_FinalEnergyCons!$A$4:$A$10000)))*1,[1]OUT_FinalEnergyCons!M$4:M$10000)</f>
        <v>6.6874336610785984E-2</v>
      </c>
      <c r="P2236" s="1" cm="1">
        <f t="array" ref="P2236">SUMPRODUCT(([1]OUT_FinalEnergyCons!$B$4:$B$10000="var_ncap")*1,(ISNUMBER(SEARCH("RH*-SHELCBR",[1]OUT_FinalEnergyCons!$A$4:$A$10000)))*1,[1]OUT_FinalEnergyCons!N$4:N$10000)</f>
        <v>0.15939099054702011</v>
      </c>
      <c r="Q2236" s="1" cm="1">
        <f t="array" ref="Q2236">SUMPRODUCT(([1]OUT_FinalEnergyCons!$B$4:$B$10000="var_ncap")*1,(ISNUMBER(SEARCH("RH*-SHELCBR",[1]OUT_FinalEnergyCons!$A$4:$A$10000)))*1,[1]OUT_FinalEnergyCons!O$4:O$10000)</f>
        <v>1.6864483048752835E-4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3.1633218347681783E-7</v>
      </c>
      <c r="G2237" s="1" cm="1">
        <f t="array" ref="G2237">SUMPRODUCT(([1]OUT_FinalEnergyCons!$B$4:$B$10000="var_ncap")*1,ISNUMBER(SEARCH("RH*-SHELCHP",[1]OUT_FinalEnergyCons!$A$4:$A$10000))*1,[1]OUT_FinalEnergyCons!E$4:E$10000)</f>
        <v>0.2728969459477113</v>
      </c>
      <c r="H2237" s="1" cm="1">
        <f t="array" ref="H2237">SUMPRODUCT(([1]OUT_FinalEnergyCons!$B$4:$B$10000="var_ncap")*1,ISNUMBER(SEARCH("RH*-SHELCHP",[1]OUT_FinalEnergyCons!$A$4:$A$10000))*1,[1]OUT_FinalEnergyCons!F$4:F$10000)</f>
        <v>0.15713735667597331</v>
      </c>
      <c r="I2237" s="1" cm="1">
        <f t="array" ref="I2237">SUMPRODUCT(([1]OUT_FinalEnergyCons!$B$4:$B$10000="var_ncap")*1,ISNUMBER(SEARCH("RH*-SHELCHP",[1]OUT_FinalEnergyCons!$A$4:$A$10000))*1,[1]OUT_FinalEnergyCons!G$4:G$10000)</f>
        <v>0.60476524874269466</v>
      </c>
      <c r="J2237" s="1" cm="1">
        <f t="array" ref="J2237">SUMPRODUCT(([1]OUT_FinalEnergyCons!$B$4:$B$10000="var_ncap")*1,ISNUMBER(SEARCH("RH*-SHELCHP",[1]OUT_FinalEnergyCons!$A$4:$A$10000))*1,[1]OUT_FinalEnergyCons!H$4:H$10000)</f>
        <v>2.1963268433335523</v>
      </c>
      <c r="K2237" s="1" cm="1">
        <f t="array" ref="K2237">SUMPRODUCT(([1]OUT_FinalEnergyCons!$B$4:$B$10000="var_ncap")*1,ISNUMBER(SEARCH("RH*-SHELCHP",[1]OUT_FinalEnergyCons!$A$4:$A$10000))*1,[1]OUT_FinalEnergyCons!I$4:I$10000)</f>
        <v>0.8217245741271143</v>
      </c>
      <c r="L2237" s="1" cm="1">
        <f t="array" ref="L2237">SUMPRODUCT(([1]OUT_FinalEnergyCons!$B$4:$B$10000="var_ncap")*1,ISNUMBER(SEARCH("RH*-SHELCHP",[1]OUT_FinalEnergyCons!$A$4:$A$10000))*1,[1]OUT_FinalEnergyCons!J$4:J$10000)</f>
        <v>1.225316950008936</v>
      </c>
      <c r="M2237" s="1" cm="1">
        <f t="array" ref="M2237">SUMPRODUCT(([1]OUT_FinalEnergyCons!$B$4:$B$10000="var_ncap")*1,ISNUMBER(SEARCH("RH*-SHELCHP",[1]OUT_FinalEnergyCons!$A$4:$A$10000))*1,[1]OUT_FinalEnergyCons!K$4:K$10000)</f>
        <v>3.2435305531235592</v>
      </c>
      <c r="N2237" s="1" cm="1">
        <f t="array" ref="N2237">SUMPRODUCT(([1]OUT_FinalEnergyCons!$B$4:$B$10000="var_ncap")*1,ISNUMBER(SEARCH("RH*-SHELCHP",[1]OUT_FinalEnergyCons!$A$4:$A$10000))*1,[1]OUT_FinalEnergyCons!L$4:L$10000)</f>
        <v>1.389271915151385</v>
      </c>
      <c r="O2237" s="1" cm="1">
        <f t="array" ref="O2237">SUMPRODUCT(([1]OUT_FinalEnergyCons!$B$4:$B$10000="var_ncap")*1,ISNUMBER(SEARCH("RH*-SHELCHP",[1]OUT_FinalEnergyCons!$A$4:$A$10000))*1,[1]OUT_FinalEnergyCons!M$4:M$10000)</f>
        <v>1.281696124435576</v>
      </c>
      <c r="P2237" s="1" cm="1">
        <f t="array" ref="P2237">SUMPRODUCT(([1]OUT_FinalEnergyCons!$B$4:$B$10000="var_ncap")*1,ISNUMBER(SEARCH("RH*-SHELCHP",[1]OUT_FinalEnergyCons!$A$4:$A$10000))*1,[1]OUT_FinalEnergyCons!N$4:N$10000)</f>
        <v>3.1173897086529396</v>
      </c>
      <c r="Q2237" s="1" cm="1">
        <f t="array" ref="Q2237">SUMPRODUCT(([1]OUT_FinalEnergyCons!$B$4:$B$10000="var_ncap")*1,ISNUMBER(SEARCH("RH*-SHELCHP",[1]OUT_FinalEnergyCons!$A$4:$A$10000))*1,[1]OUT_FinalEnergyCons!O$4:O$10000)</f>
        <v>1.5110054570370697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7.9991273425725406E-8</v>
      </c>
      <c r="H2238" s="1">
        <f t="shared" si="2266"/>
        <v>7.9873276906159803E-8</v>
      </c>
      <c r="I2238" s="1">
        <f t="shared" si="2266"/>
        <v>2.111870375297028E-7</v>
      </c>
      <c r="J2238" s="1">
        <f t="shared" si="2266"/>
        <v>0.48945399885133001</v>
      </c>
      <c r="K2238" s="1">
        <f t="shared" si="2266"/>
        <v>0.1668272583970645</v>
      </c>
      <c r="L2238" s="1">
        <f t="shared" si="2266"/>
        <v>9.9185986035903806E-7</v>
      </c>
      <c r="M2238" s="1">
        <f t="shared" si="2266"/>
        <v>0.1921269859853893</v>
      </c>
      <c r="N2238" s="1">
        <f t="shared" si="2266"/>
        <v>0.14258858815292225</v>
      </c>
      <c r="O2238" s="1">
        <f t="shared" si="2266"/>
        <v>1.2213424609240019E-6</v>
      </c>
      <c r="P2238" s="1">
        <f>P2239</f>
        <v>0.12717570691746713</v>
      </c>
      <c r="Q2238" s="1">
        <f>Q2239</f>
        <v>5.4679605322655041E-5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7.9991273425725406E-8</v>
      </c>
      <c r="H2239" s="1" cm="1">
        <f t="array" ref="H2239">SUMPRODUCT(([1]OUT_FinalEnergyCons!$B$4:$B$10000="var_ncap")*1, (ISNUMBER(SEARCH("RH*-SHLFOBR",[1]OUT_FinalEnergyCons!$A$4:$A$10000)))*1,[1]OUT_FinalEnergyCons!F$4:F$10000)</f>
        <v>7.9873276906159803E-8</v>
      </c>
      <c r="I2239" s="1" cm="1">
        <f t="array" ref="I2239">SUMPRODUCT(([1]OUT_FinalEnergyCons!$B$4:$B$10000="var_ncap")*1, (ISNUMBER(SEARCH("RH*-SHLFOBR",[1]OUT_FinalEnergyCons!$A$4:$A$10000)))*1,[1]OUT_FinalEnergyCons!G$4:G$10000)</f>
        <v>2.111870375297028E-7</v>
      </c>
      <c r="J2239" s="1" cm="1">
        <f t="array" ref="J2239">SUMPRODUCT(([1]OUT_FinalEnergyCons!$B$4:$B$10000="var_ncap")*1, (ISNUMBER(SEARCH("RH*-SHLFOBR",[1]OUT_FinalEnergyCons!$A$4:$A$10000)))*1,[1]OUT_FinalEnergyCons!H$4:H$10000)</f>
        <v>0.48945399885133001</v>
      </c>
      <c r="K2239" s="1" cm="1">
        <f t="array" ref="K2239">SUMPRODUCT(([1]OUT_FinalEnergyCons!$B$4:$B$10000="var_ncap")*1, (ISNUMBER(SEARCH("RH*-SHLFOBR",[1]OUT_FinalEnergyCons!$A$4:$A$10000)))*1,[1]OUT_FinalEnergyCons!I$4:I$10000)</f>
        <v>0.1668272583970645</v>
      </c>
      <c r="L2239" s="1" cm="1">
        <f t="array" ref="L2239">SUMPRODUCT(([1]OUT_FinalEnergyCons!$B$4:$B$10000="var_ncap")*1, (ISNUMBER(SEARCH("RH*-SHLFOBR",[1]OUT_FinalEnergyCons!$A$4:$A$10000)))*1,[1]OUT_FinalEnergyCons!J$4:J$10000)</f>
        <v>9.9185986035903806E-7</v>
      </c>
      <c r="M2239" s="1" cm="1">
        <f t="array" ref="M2239">SUMPRODUCT(([1]OUT_FinalEnergyCons!$B$4:$B$10000="var_ncap")*1, (ISNUMBER(SEARCH("RH*-SHLFOBR",[1]OUT_FinalEnergyCons!$A$4:$A$10000)))*1,[1]OUT_FinalEnergyCons!K$4:K$10000)</f>
        <v>0.1921269859853893</v>
      </c>
      <c r="N2239" s="1" cm="1">
        <f t="array" ref="N2239">SUMPRODUCT(([1]OUT_FinalEnergyCons!$B$4:$B$10000="var_ncap")*1, (ISNUMBER(SEARCH("RH*-SHLFOBR",[1]OUT_FinalEnergyCons!$A$4:$A$10000)))*1,[1]OUT_FinalEnergyCons!L$4:L$10000)</f>
        <v>0.14258858815292225</v>
      </c>
      <c r="O2239" s="1" cm="1">
        <f t="array" ref="O2239">SUMPRODUCT(([1]OUT_FinalEnergyCons!$B$4:$B$10000="var_ncap")*1, (ISNUMBER(SEARCH("RH*-SHLFOBR",[1]OUT_FinalEnergyCons!$A$4:$A$10000)))*1,[1]OUT_FinalEnergyCons!M$4:M$10000)</f>
        <v>1.2213424609240019E-6</v>
      </c>
      <c r="P2239" s="1" cm="1">
        <f t="array" ref="P2239">SUMPRODUCT(([1]OUT_FinalEnergyCons!$B$4:$B$10000="var_ncap")*1, (ISNUMBER(SEARCH("RH*-SHLFOBR",[1]OUT_FinalEnergyCons!$A$4:$A$10000)))*1,[1]OUT_FinalEnergyCons!N$4:N$10000)</f>
        <v>0.12717570691746713</v>
      </c>
      <c r="Q2239" s="1" cm="1">
        <f t="array" ref="Q2239">SUMPRODUCT(([1]OUT_FinalEnergyCons!$B$4:$B$10000="var_ncap")*1, (ISNUMBER(SEARCH("RH*-SHLFOBR",[1]OUT_FinalEnergyCons!$A$4:$A$10000)))*1,[1]OUT_FinalEnergyCons!O$4:O$10000)</f>
        <v>5.4679605322655041E-5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5.0976907194525703E-8</v>
      </c>
      <c r="G2240" s="1">
        <f t="shared" si="2267"/>
        <v>0.23176291065833629</v>
      </c>
      <c r="H2240" s="1">
        <f t="shared" si="2267"/>
        <v>3.5073181910463022E-3</v>
      </c>
      <c r="I2240" s="1">
        <f t="shared" si="2267"/>
        <v>1.351244209298145E-2</v>
      </c>
      <c r="J2240" s="1">
        <f t="shared" si="2267"/>
        <v>2.5837080523225713</v>
      </c>
      <c r="K2240" s="1">
        <f t="shared" si="2267"/>
        <v>0.97515596400880955</v>
      </c>
      <c r="L2240" s="1">
        <f t="shared" ref="L2240:O2240" si="2268">SUM(L2241:L2242)</f>
        <v>1.687512435818131E-6</v>
      </c>
      <c r="M2240" s="1">
        <f t="shared" si="2268"/>
        <v>0.58881970276245621</v>
      </c>
      <c r="N2240" s="1">
        <f t="shared" si="2268"/>
        <v>0.11476059395249026</v>
      </c>
      <c r="O2240" s="1">
        <f t="shared" si="2268"/>
        <v>1.6896172613112975E-2</v>
      </c>
      <c r="P2240" s="1">
        <f>SUM(P2241:P2242)</f>
        <v>0.43719572934988776</v>
      </c>
      <c r="Q2240" s="1">
        <f>SUM(Q2241:Q2242)</f>
        <v>8.3786798299831725E-2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0.23176242835993333</v>
      </c>
      <c r="H2241" s="1" cm="1">
        <f t="array" ref="H2241">SUMPRODUCT(([1]OUT_FinalEnergyCons!$B$4:$B$10000="var_ncap")*1, (ISNUMBER(SEARCH("RH*-SHNGABR",[1]OUT_FinalEnergyCons!$A$4:$A$10000)))*1,[1]OUT_FinalEnergyCons!F$4:F$10000)</f>
        <v>3.127435110395618E-3</v>
      </c>
      <c r="I2241" s="1" cm="1">
        <f t="array" ref="I2241">SUMPRODUCT(([1]OUT_FinalEnergyCons!$B$4:$B$10000="var_ncap")*1, (ISNUMBER(SEARCH("RH*-SHNGABR",[1]OUT_FinalEnergyCons!$A$4:$A$10000)))*1,[1]OUT_FinalEnergyCons!G$4:G$10000)</f>
        <v>1.3472997542564391E-2</v>
      </c>
      <c r="J2241" s="1" cm="1">
        <f t="array" ref="J2241">SUMPRODUCT(([1]OUT_FinalEnergyCons!$B$4:$B$10000="var_ncap")*1, (ISNUMBER(SEARCH("RH*-SHNGABR",[1]OUT_FinalEnergyCons!$A$4:$A$10000)))*1,[1]OUT_FinalEnergyCons!H$4:H$10000)</f>
        <v>1.9113219480926449</v>
      </c>
      <c r="K2241" s="1" cm="1">
        <f t="array" ref="K2241">SUMPRODUCT(([1]OUT_FinalEnergyCons!$B$4:$B$10000="var_ncap")*1, (ISNUMBER(SEARCH("RH*-SHNGABR",[1]OUT_FinalEnergyCons!$A$4:$A$10000)))*1,[1]OUT_FinalEnergyCons!I$4:I$10000)</f>
        <v>0.38408899945399599</v>
      </c>
      <c r="L2241" s="1" cm="1">
        <f t="array" ref="L2241">SUMPRODUCT(([1]OUT_FinalEnergyCons!$B$4:$B$10000="var_ncap")*1, (ISNUMBER(SEARCH("RH*-SHNGABR",[1]OUT_FinalEnergyCons!$A$4:$A$10000)))*1,[1]OUT_FinalEnergyCons!J$4:J$10000)</f>
        <v>5.7872401942861397E-7</v>
      </c>
      <c r="M2241" s="1" cm="1">
        <f t="array" ref="M2241">SUMPRODUCT(([1]OUT_FinalEnergyCons!$B$4:$B$10000="var_ncap")*1, (ISNUMBER(SEARCH("RH*-SHNGABR",[1]OUT_FinalEnergyCons!$A$4:$A$10000)))*1,[1]OUT_FinalEnergyCons!K$4:K$10000)</f>
        <v>0.364883352235571</v>
      </c>
      <c r="N2241" s="1" cm="1">
        <f t="array" ref="N2241">SUMPRODUCT(([1]OUT_FinalEnergyCons!$B$4:$B$10000="var_ncap")*1, (ISNUMBER(SEARCH("RH*-SHNGABR",[1]OUT_FinalEnergyCons!$A$4:$A$10000)))*1,[1]OUT_FinalEnergyCons!L$4:L$10000)</f>
        <v>4.8176355974475851E-2</v>
      </c>
      <c r="O2241" s="1" cm="1">
        <f t="array" ref="O2241">SUMPRODUCT(([1]OUT_FinalEnergyCons!$B$4:$B$10000="var_ncap")*1, (ISNUMBER(SEARCH("RH*-SHNGABR",[1]OUT_FinalEnergyCons!$A$4:$A$10000)))*1,[1]OUT_FinalEnergyCons!M$4:M$10000)</f>
        <v>1.9739820675868771E-3</v>
      </c>
      <c r="P2241" s="1" cm="1">
        <f t="array" ref="P2241">SUMPRODUCT(([1]OUT_FinalEnergyCons!$B$4:$B$10000="var_ncap")*1, (ISNUMBER(SEARCH("RH*-SHNGABR",[1]OUT_FinalEnergyCons!$A$4:$A$10000)))*1,[1]OUT_FinalEnergyCons!N$4:N$10000)</f>
        <v>0.23107727307296411</v>
      </c>
      <c r="Q2241" s="1" cm="1">
        <f t="array" ref="Q2241">SUMPRODUCT(([1]OUT_FinalEnergyCons!$B$4:$B$10000="var_ncap")*1, (ISNUMBER(SEARCH("RH*-SHNGABR",[1]OUT_FinalEnergyCons!$A$4:$A$10000)))*1,[1]OUT_FinalEnergyCons!O$4:O$10000)</f>
        <v>3.7515718171769134E-5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5.0976907194525703E-8</v>
      </c>
      <c r="G2242" s="1" cm="1">
        <f t="array" ref="G2242">SUMPRODUCT(([1]OUT_FinalEnergyCons!$B$4:$B$10000="var_ncap")*1,ISNUMBER(SEARCH("RH*-SHngahp",[1]OUT_FinalEnergyCons!$A$4:$A$10000))*1,[1]OUT_FinalEnergyCons!E$4:E$10000)</f>
        <v>4.8229840296820614E-7</v>
      </c>
      <c r="H2242" s="1" cm="1">
        <f t="array" ref="H2242">SUMPRODUCT(([1]OUT_FinalEnergyCons!$B$4:$B$10000="var_ncap")*1,ISNUMBER(SEARCH("RH*-SHngahp",[1]OUT_FinalEnergyCons!$A$4:$A$10000))*1,[1]OUT_FinalEnergyCons!F$4:F$10000)</f>
        <v>3.7988308065068429E-4</v>
      </c>
      <c r="I2242" s="1" cm="1">
        <f t="array" ref="I2242">SUMPRODUCT(([1]OUT_FinalEnergyCons!$B$4:$B$10000="var_ncap")*1,ISNUMBER(SEARCH("RH*-SHngahp",[1]OUT_FinalEnergyCons!$A$4:$A$10000))*1,[1]OUT_FinalEnergyCons!G$4:G$10000)</f>
        <v>3.9444550417058689E-5</v>
      </c>
      <c r="J2242" s="1" cm="1">
        <f t="array" ref="J2242">SUMPRODUCT(([1]OUT_FinalEnergyCons!$B$4:$B$10000="var_ncap")*1,ISNUMBER(SEARCH("RH*-SHngahp",[1]OUT_FinalEnergyCons!$A$4:$A$10000))*1,[1]OUT_FinalEnergyCons!H$4:H$10000)</f>
        <v>0.67238610422992651</v>
      </c>
      <c r="K2242" s="1" cm="1">
        <f t="array" ref="K2242">SUMPRODUCT(([1]OUT_FinalEnergyCons!$B$4:$B$10000="var_ncap")*1,ISNUMBER(SEARCH("RH*-SHngahp",[1]OUT_FinalEnergyCons!$A$4:$A$10000))*1,[1]OUT_FinalEnergyCons!I$4:I$10000)</f>
        <v>0.59106696455481356</v>
      </c>
      <c r="L2242" s="1" cm="1">
        <f t="array" ref="L2242">SUMPRODUCT(([1]OUT_FinalEnergyCons!$B$4:$B$10000="var_ncap")*1,ISNUMBER(SEARCH("RH*-SHngahp",[1]OUT_FinalEnergyCons!$A$4:$A$10000))*1,[1]OUT_FinalEnergyCons!J$4:J$10000)</f>
        <v>1.108788416389517E-6</v>
      </c>
      <c r="M2242" s="1" cm="1">
        <f t="array" ref="M2242">SUMPRODUCT(([1]OUT_FinalEnergyCons!$B$4:$B$10000="var_ncap")*1,ISNUMBER(SEARCH("RH*-SHngahp",[1]OUT_FinalEnergyCons!$A$4:$A$10000))*1,[1]OUT_FinalEnergyCons!K$4:K$10000)</f>
        <v>0.22393635052688518</v>
      </c>
      <c r="N2242" s="1" cm="1">
        <f t="array" ref="N2242">SUMPRODUCT(([1]OUT_FinalEnergyCons!$B$4:$B$10000="var_ncap")*1,ISNUMBER(SEARCH("RH*-SHngahp",[1]OUT_FinalEnergyCons!$A$4:$A$10000))*1,[1]OUT_FinalEnergyCons!L$4:L$10000)</f>
        <v>6.658423797801441E-2</v>
      </c>
      <c r="O2242" s="1" cm="1">
        <f t="array" ref="O2242">SUMPRODUCT(([1]OUT_FinalEnergyCons!$B$4:$B$10000="var_ncap")*1,ISNUMBER(SEARCH("RH*-SHngahp",[1]OUT_FinalEnergyCons!$A$4:$A$10000))*1,[1]OUT_FinalEnergyCons!M$4:M$10000)</f>
        <v>1.4922190545526098E-2</v>
      </c>
      <c r="P2242" s="1" cm="1">
        <f t="array" ref="P2242">SUMPRODUCT(([1]OUT_FinalEnergyCons!$B$4:$B$10000="var_ncap")*1,ISNUMBER(SEARCH("RH*-SHngahp",[1]OUT_FinalEnergyCons!$A$4:$A$10000))*1,[1]OUT_FinalEnergyCons!N$4:N$10000)</f>
        <v>0.20611845627692366</v>
      </c>
      <c r="Q2242" s="1" cm="1">
        <f t="array" ref="Q2242">SUMPRODUCT(([1]OUT_FinalEnergyCons!$B$4:$B$10000="var_ncap")*1,ISNUMBER(SEARCH("RH*-SHngahp",[1]OUT_FinalEnergyCons!$A$4:$A$10000))*1,[1]OUT_FinalEnergyCons!O$4:O$10000)</f>
        <v>8.3749282581659951E-2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1.52945443292596E-4</v>
      </c>
      <c r="G2245" s="1">
        <f t="shared" si="2270"/>
        <v>8.2738747305048654E-3</v>
      </c>
      <c r="H2245" s="1">
        <f t="shared" si="2270"/>
        <v>6.3237629870959624E-3</v>
      </c>
      <c r="I2245" s="1">
        <f t="shared" si="2270"/>
        <v>3.3381632299479311E-2</v>
      </c>
      <c r="J2245" s="1">
        <f t="shared" si="2270"/>
        <v>0.23878831951023341</v>
      </c>
      <c r="K2245" s="1">
        <f t="shared" si="2270"/>
        <v>9.8562506033130992E-2</v>
      </c>
      <c r="L2245" s="1">
        <f t="shared" si="2270"/>
        <v>2.515158091499797E-2</v>
      </c>
      <c r="M2245" s="1">
        <f t="shared" si="2270"/>
        <v>0.23539402067765869</v>
      </c>
      <c r="N2245" s="1">
        <f t="shared" si="2270"/>
        <v>2.1921984983893514E-2</v>
      </c>
      <c r="O2245" s="1">
        <f t="shared" si="2270"/>
        <v>1.6177854630692032E-2</v>
      </c>
      <c r="P2245" s="1">
        <f>P2246</f>
        <v>0.16109322182847716</v>
      </c>
      <c r="Q2245" s="1">
        <f>Q2246</f>
        <v>1.602777617155951E-2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1.52945443292596E-4</v>
      </c>
      <c r="G2246" s="1" cm="1">
        <f t="array" ref="G2246">SUMPRODUCT(([1]OUT_FinalEnergyCons!$B$4:$B$10000="var_ncap")*1, (ISNUMBER(SEARCH("RH*-SHWODBR",[1]OUT_FinalEnergyCons!$A$4:$A$10000)))*1,[1]OUT_FinalEnergyCons!E$4:E$10000)</f>
        <v>8.2738747305048654E-3</v>
      </c>
      <c r="H2246" s="1" cm="1">
        <f t="array" ref="H2246">SUMPRODUCT(([1]OUT_FinalEnergyCons!$B$4:$B$10000="var_ncap")*1, (ISNUMBER(SEARCH("RH*-SHWODBR",[1]OUT_FinalEnergyCons!$A$4:$A$10000)))*1,[1]OUT_FinalEnergyCons!F$4:F$10000)</f>
        <v>6.3237629870959624E-3</v>
      </c>
      <c r="I2246" s="1" cm="1">
        <f t="array" ref="I2246">SUMPRODUCT(([1]OUT_FinalEnergyCons!$B$4:$B$10000="var_ncap")*1, (ISNUMBER(SEARCH("RH*-SHWODBR",[1]OUT_FinalEnergyCons!$A$4:$A$10000)))*1,[1]OUT_FinalEnergyCons!G$4:G$10000)</f>
        <v>3.3381632299479311E-2</v>
      </c>
      <c r="J2246" s="1" cm="1">
        <f t="array" ref="J2246">SUMPRODUCT(([1]OUT_FinalEnergyCons!$B$4:$B$10000="var_ncap")*1, (ISNUMBER(SEARCH("RH*-SHWODBR",[1]OUT_FinalEnergyCons!$A$4:$A$10000)))*1,[1]OUT_FinalEnergyCons!H$4:H$10000)</f>
        <v>0.23878831951023341</v>
      </c>
      <c r="K2246" s="1" cm="1">
        <f t="array" ref="K2246">SUMPRODUCT(([1]OUT_FinalEnergyCons!$B$4:$B$10000="var_ncap")*1, (ISNUMBER(SEARCH("RH*-SHWODBR",[1]OUT_FinalEnergyCons!$A$4:$A$10000)))*1,[1]OUT_FinalEnergyCons!I$4:I$10000)</f>
        <v>9.8562506033130992E-2</v>
      </c>
      <c r="L2246" s="1" cm="1">
        <f t="array" ref="L2246">SUMPRODUCT(([1]OUT_FinalEnergyCons!$B$4:$B$10000="var_ncap")*1, (ISNUMBER(SEARCH("RH*-SHWODBR",[1]OUT_FinalEnergyCons!$A$4:$A$10000)))*1,[1]OUT_FinalEnergyCons!J$4:J$10000)</f>
        <v>2.515158091499797E-2</v>
      </c>
      <c r="M2246" s="1" cm="1">
        <f t="array" ref="M2246">SUMPRODUCT(([1]OUT_FinalEnergyCons!$B$4:$B$10000="var_ncap")*1, (ISNUMBER(SEARCH("RH*-SHWODBR",[1]OUT_FinalEnergyCons!$A$4:$A$10000)))*1,[1]OUT_FinalEnergyCons!K$4:K$10000)</f>
        <v>0.23539402067765869</v>
      </c>
      <c r="N2246" s="1" cm="1">
        <f t="array" ref="N2246">SUMPRODUCT(([1]OUT_FinalEnergyCons!$B$4:$B$10000="var_ncap")*1, (ISNUMBER(SEARCH("RH*-SHWODBR",[1]OUT_FinalEnergyCons!$A$4:$A$10000)))*1,[1]OUT_FinalEnergyCons!L$4:L$10000)</f>
        <v>2.1921984983893514E-2</v>
      </c>
      <c r="O2246" s="1" cm="1">
        <f t="array" ref="O2246">SUMPRODUCT(([1]OUT_FinalEnergyCons!$B$4:$B$10000="var_ncap")*1, (ISNUMBER(SEARCH("RH*-SHWODBR",[1]OUT_FinalEnergyCons!$A$4:$A$10000)))*1,[1]OUT_FinalEnergyCons!M$4:M$10000)</f>
        <v>1.6177854630692032E-2</v>
      </c>
      <c r="P2246" s="1" cm="1">
        <f t="array" ref="P2246">SUMPRODUCT(([1]OUT_FinalEnergyCons!$B$4:$B$10000="var_ncap")*1, (ISNUMBER(SEARCH("RH*-SHWODBR",[1]OUT_FinalEnergyCons!$A$4:$A$10000)))*1,[1]OUT_FinalEnergyCons!N$4:N$10000)</f>
        <v>0.16109322182847716</v>
      </c>
      <c r="Q2246" s="1" cm="1">
        <f t="array" ref="Q2246">SUMPRODUCT(([1]OUT_FinalEnergyCons!$B$4:$B$10000="var_ncap")*1, (ISNUMBER(SEARCH("RH*-SHWODBR",[1]OUT_FinalEnergyCons!$A$4:$A$10000)))*1,[1]OUT_FinalEnergyCons!O$4:O$10000)</f>
        <v>1.602777617155951E-2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8.6095573792993203E-5</v>
      </c>
      <c r="G2247" s="1">
        <f t="shared" si="2271"/>
        <v>3.6188723567546328E-2</v>
      </c>
      <c r="H2247" s="1">
        <f t="shared" si="2271"/>
        <v>1.4017048297058392E-4</v>
      </c>
      <c r="I2247" s="1">
        <f t="shared" si="2271"/>
        <v>1.072533548719197E-2</v>
      </c>
      <c r="J2247" s="1">
        <f t="shared" si="2271"/>
        <v>0.17949728715175922</v>
      </c>
      <c r="K2247" s="1">
        <f t="shared" si="2271"/>
        <v>7.8725664864367495E-2</v>
      </c>
      <c r="L2247" s="1">
        <f t="shared" si="2271"/>
        <v>1.5506237139802372E-2</v>
      </c>
      <c r="M2247" s="1">
        <f t="shared" si="2271"/>
        <v>0.18476476448793744</v>
      </c>
      <c r="N2247" s="1">
        <f t="shared" si="2271"/>
        <v>7.2383933831392577E-2</v>
      </c>
      <c r="O2247" s="1">
        <f t="shared" si="2271"/>
        <v>3.0551934806282492E-2</v>
      </c>
      <c r="P2247" s="1">
        <f>P2248</f>
        <v>0.17465280802220534</v>
      </c>
      <c r="Q2247" s="1">
        <f>Q2248</f>
        <v>8.9001090755798096E-2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8.6095573792993203E-5</v>
      </c>
      <c r="G2248" s="1" cm="1">
        <f t="array" ref="G2248">SUMPRODUCT(([1]OUT_FinalEnergyCons!$B$4:$B$10000="var_ncap")*1, (ISNUMBER(SEARCH("RH*-SHPLTBR",[1]OUT_FinalEnergyCons!$A$4:$A$10000)))*1,[1]OUT_FinalEnergyCons!E$4:E$10000)</f>
        <v>3.6188723567546328E-2</v>
      </c>
      <c r="H2248" s="1" cm="1">
        <f t="array" ref="H2248">SUMPRODUCT(([1]OUT_FinalEnergyCons!$B$4:$B$10000="var_ncap")*1, (ISNUMBER(SEARCH("RH*-SHPLTBR",[1]OUT_FinalEnergyCons!$A$4:$A$10000)))*1,[1]OUT_FinalEnergyCons!F$4:F$10000)</f>
        <v>1.4017048297058392E-4</v>
      </c>
      <c r="I2248" s="1" cm="1">
        <f t="array" ref="I2248">SUMPRODUCT(([1]OUT_FinalEnergyCons!$B$4:$B$10000="var_ncap")*1, (ISNUMBER(SEARCH("RH*-SHPLTBR",[1]OUT_FinalEnergyCons!$A$4:$A$10000)))*1,[1]OUT_FinalEnergyCons!G$4:G$10000)</f>
        <v>1.072533548719197E-2</v>
      </c>
      <c r="J2248" s="1" cm="1">
        <f t="array" ref="J2248">SUMPRODUCT(([1]OUT_FinalEnergyCons!$B$4:$B$10000="var_ncap")*1, (ISNUMBER(SEARCH("RH*-SHPLTBR",[1]OUT_FinalEnergyCons!$A$4:$A$10000)))*1,[1]OUT_FinalEnergyCons!H$4:H$10000)</f>
        <v>0.17949728715175922</v>
      </c>
      <c r="K2248" s="1" cm="1">
        <f t="array" ref="K2248">SUMPRODUCT(([1]OUT_FinalEnergyCons!$B$4:$B$10000="var_ncap")*1, (ISNUMBER(SEARCH("RH*-SHPLTBR",[1]OUT_FinalEnergyCons!$A$4:$A$10000)))*1,[1]OUT_FinalEnergyCons!I$4:I$10000)</f>
        <v>7.8725664864367495E-2</v>
      </c>
      <c r="L2248" s="1" cm="1">
        <f t="array" ref="L2248">SUMPRODUCT(([1]OUT_FinalEnergyCons!$B$4:$B$10000="var_ncap")*1, (ISNUMBER(SEARCH("RH*-SHPLTBR",[1]OUT_FinalEnergyCons!$A$4:$A$10000)))*1,[1]OUT_FinalEnergyCons!J$4:J$10000)</f>
        <v>1.5506237139802372E-2</v>
      </c>
      <c r="M2248" s="1" cm="1">
        <f t="array" ref="M2248">SUMPRODUCT(([1]OUT_FinalEnergyCons!$B$4:$B$10000="var_ncap")*1, (ISNUMBER(SEARCH("RH*-SHPLTBR",[1]OUT_FinalEnergyCons!$A$4:$A$10000)))*1,[1]OUT_FinalEnergyCons!K$4:K$10000)</f>
        <v>0.18476476448793744</v>
      </c>
      <c r="N2248" s="1" cm="1">
        <f t="array" ref="N2248">SUMPRODUCT(([1]OUT_FinalEnergyCons!$B$4:$B$10000="var_ncap")*1, (ISNUMBER(SEARCH("RH*-SHPLTBR",[1]OUT_FinalEnergyCons!$A$4:$A$10000)))*1,[1]OUT_FinalEnergyCons!L$4:L$10000)</f>
        <v>7.2383933831392577E-2</v>
      </c>
      <c r="O2248" s="1" cm="1">
        <f t="array" ref="O2248">SUMPRODUCT(([1]OUT_FinalEnergyCons!$B$4:$B$10000="var_ncap")*1, (ISNUMBER(SEARCH("RH*-SHPLTBR",[1]OUT_FinalEnergyCons!$A$4:$A$10000)))*1,[1]OUT_FinalEnergyCons!M$4:M$10000)</f>
        <v>3.0551934806282492E-2</v>
      </c>
      <c r="P2248" s="1" cm="1">
        <f t="array" ref="P2248">SUMPRODUCT(([1]OUT_FinalEnergyCons!$B$4:$B$10000="var_ncap")*1, (ISNUMBER(SEARCH("RH*-SHPLTBR",[1]OUT_FinalEnergyCons!$A$4:$A$10000)))*1,[1]OUT_FinalEnergyCons!N$4:N$10000)</f>
        <v>0.17465280802220534</v>
      </c>
      <c r="Q2248" s="1" cm="1">
        <f t="array" ref="Q2248">SUMPRODUCT(([1]OUT_FinalEnergyCons!$B$4:$B$10000="var_ncap")*1, (ISNUMBER(SEARCH("RH*-SHPLTBR",[1]OUT_FinalEnergyCons!$A$4:$A$10000)))*1,[1]OUT_FinalEnergyCons!O$4:O$10000)</f>
        <v>8.9001090755798096E-2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8.0925622371361694E-6</v>
      </c>
      <c r="G2249" s="1">
        <f t="shared" si="2272"/>
        <v>2.3126667536867263E-2</v>
      </c>
      <c r="H2249" s="1">
        <f t="shared" si="2272"/>
        <v>3.3602413662195522E-5</v>
      </c>
      <c r="I2249" s="1">
        <f t="shared" si="2272"/>
        <v>3.3269541386480331E-4</v>
      </c>
      <c r="J2249" s="1">
        <f t="shared" si="2272"/>
        <v>9.2199392633532468E-2</v>
      </c>
      <c r="K2249" s="1">
        <f t="shared" si="2272"/>
        <v>3.7965964718928588E-2</v>
      </c>
      <c r="L2249" s="1">
        <f t="shared" si="2272"/>
        <v>1.1551031867236008E-5</v>
      </c>
      <c r="M2249" s="1">
        <f t="shared" si="2272"/>
        <v>0.42790642249898614</v>
      </c>
      <c r="N2249" s="1">
        <f t="shared" si="2272"/>
        <v>3.6550498535384654E-2</v>
      </c>
      <c r="O2249" s="1">
        <f t="shared" si="2272"/>
        <v>3.8837694436417913E-3</v>
      </c>
      <c r="P2249" s="1">
        <f>P2250</f>
        <v>0.37487192937680069</v>
      </c>
      <c r="Q2249" s="1">
        <f>Q2250</f>
        <v>9.7353023418471074E-2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8.0925622371361694E-6</v>
      </c>
      <c r="G2250" s="1" cm="1">
        <f t="array" ref="G2250">SUMPRODUCT(([1]OUT_FinalEnergyCons!$B$4:$B$10000="var_ncap")*1, (ISNUMBER(SEARCH("RH*-SHSOLBR",[1]OUT_FinalEnergyCons!$A$4:$A$10000)))*1,[1]OUT_FinalEnergyCons!E$4:E$10000)</f>
        <v>2.3126667536867263E-2</v>
      </c>
      <c r="H2250" s="1" cm="1">
        <f t="array" ref="H2250">SUMPRODUCT(([1]OUT_FinalEnergyCons!$B$4:$B$10000="var_ncap")*1, (ISNUMBER(SEARCH("RH*-SHSOLBR",[1]OUT_FinalEnergyCons!$A$4:$A$10000)))*1,[1]OUT_FinalEnergyCons!F$4:F$10000)</f>
        <v>3.3602413662195522E-5</v>
      </c>
      <c r="I2250" s="1" cm="1">
        <f t="array" ref="I2250">SUMPRODUCT(([1]OUT_FinalEnergyCons!$B$4:$B$10000="var_ncap")*1, (ISNUMBER(SEARCH("RH*-SHSOLBR",[1]OUT_FinalEnergyCons!$A$4:$A$10000)))*1,[1]OUT_FinalEnergyCons!G$4:G$10000)</f>
        <v>3.3269541386480331E-4</v>
      </c>
      <c r="J2250" s="1" cm="1">
        <f t="array" ref="J2250">SUMPRODUCT(([1]OUT_FinalEnergyCons!$B$4:$B$10000="var_ncap")*1, (ISNUMBER(SEARCH("RH*-SHSOLBR",[1]OUT_FinalEnergyCons!$A$4:$A$10000)))*1,[1]OUT_FinalEnergyCons!H$4:H$10000)</f>
        <v>9.2199392633532468E-2</v>
      </c>
      <c r="K2250" s="1" cm="1">
        <f t="array" ref="K2250">SUMPRODUCT(([1]OUT_FinalEnergyCons!$B$4:$B$10000="var_ncap")*1, (ISNUMBER(SEARCH("RH*-SHSOLBR",[1]OUT_FinalEnergyCons!$A$4:$A$10000)))*1,[1]OUT_FinalEnergyCons!I$4:I$10000)</f>
        <v>3.7965964718928588E-2</v>
      </c>
      <c r="L2250" s="1" cm="1">
        <f t="array" ref="L2250">SUMPRODUCT(([1]OUT_FinalEnergyCons!$B$4:$B$10000="var_ncap")*1, (ISNUMBER(SEARCH("RH*-SHSOLBR",[1]OUT_FinalEnergyCons!$A$4:$A$10000)))*1,[1]OUT_FinalEnergyCons!J$4:J$10000)</f>
        <v>1.1551031867236008E-5</v>
      </c>
      <c r="M2250" s="1" cm="1">
        <f t="array" ref="M2250">SUMPRODUCT(([1]OUT_FinalEnergyCons!$B$4:$B$10000="var_ncap")*1, (ISNUMBER(SEARCH("RH*-SHSOLBR",[1]OUT_FinalEnergyCons!$A$4:$A$10000)))*1,[1]OUT_FinalEnergyCons!K$4:K$10000)</f>
        <v>0.42790642249898614</v>
      </c>
      <c r="N2250" s="1" cm="1">
        <f t="array" ref="N2250">SUMPRODUCT(([1]OUT_FinalEnergyCons!$B$4:$B$10000="var_ncap")*1, (ISNUMBER(SEARCH("RH*-SHSOLBR",[1]OUT_FinalEnergyCons!$A$4:$A$10000)))*1,[1]OUT_FinalEnergyCons!L$4:L$10000)</f>
        <v>3.6550498535384654E-2</v>
      </c>
      <c r="O2250" s="1" cm="1">
        <f t="array" ref="O2250">SUMPRODUCT(([1]OUT_FinalEnergyCons!$B$4:$B$10000="var_ncap")*1, (ISNUMBER(SEARCH("RH*-SHSOLBR",[1]OUT_FinalEnergyCons!$A$4:$A$10000)))*1,[1]OUT_FinalEnergyCons!M$4:M$10000)</f>
        <v>3.8837694436417913E-3</v>
      </c>
      <c r="P2250" s="1" cm="1">
        <f t="array" ref="P2250">SUMPRODUCT(([1]OUT_FinalEnergyCons!$B$4:$B$10000="var_ncap")*1, (ISNUMBER(SEARCH("RH*-SHSOLBR",[1]OUT_FinalEnergyCons!$A$4:$A$10000)))*1,[1]OUT_FinalEnergyCons!N$4:N$10000)</f>
        <v>0.37487192937680069</v>
      </c>
      <c r="Q2250" s="1" cm="1">
        <f t="array" ref="Q2250">SUMPRODUCT(([1]OUT_FinalEnergyCons!$B$4:$B$10000="var_ncap")*1, (ISNUMBER(SEARCH("RH*-SHSOLBR",[1]OUT_FinalEnergyCons!$A$4:$A$10000)))*1,[1]OUT_FinalEnergyCons!O$4:O$10000)</f>
        <v>9.7353023418471074E-2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3.24411992331345E-6</v>
      </c>
      <c r="G2253" s="1">
        <f t="shared" si="2274"/>
        <v>0.1576179732449835</v>
      </c>
      <c r="H2253" s="1">
        <f t="shared" si="2274"/>
        <v>9.3575406134217706E-2</v>
      </c>
      <c r="I2253" s="1">
        <f t="shared" si="2274"/>
        <v>0.39043187976903654</v>
      </c>
      <c r="J2253" s="1">
        <f t="shared" si="2274"/>
        <v>0.98240333546613556</v>
      </c>
      <c r="K2253" s="1">
        <f t="shared" si="2274"/>
        <v>0.4774303066427048</v>
      </c>
      <c r="L2253" s="1">
        <f t="shared" ref="L2253:O2253" si="2275">SUM(L2254,L2257,L2259,L2262,L2264,L2266,L2268,L2270)</f>
        <v>0.35882392669959484</v>
      </c>
      <c r="M2253" s="1">
        <f t="shared" si="2275"/>
        <v>1.2028776636382854</v>
      </c>
      <c r="N2253" s="1">
        <f t="shared" si="2275"/>
        <v>0.3919742283042259</v>
      </c>
      <c r="O2253" s="1">
        <f t="shared" si="2275"/>
        <v>0.33665958385467654</v>
      </c>
      <c r="P2253" s="1">
        <f>SUM(P2254,P2257,P2259,P2262,P2264,P2266,P2268,P2270)</f>
        <v>1.0815640626531335</v>
      </c>
      <c r="Q2253" s="1">
        <f>SUM(Q2254,Q2257,Q2259,Q2262,Q2264,Q2266,Q2268,Q2270)</f>
        <v>0.43431744717477649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3.24411992331345E-6</v>
      </c>
      <c r="G2254" s="1">
        <f t="shared" si="2276"/>
        <v>6.8004425780778505E-2</v>
      </c>
      <c r="H2254" s="1">
        <f t="shared" si="2276"/>
        <v>9.3497742123428734E-2</v>
      </c>
      <c r="I2254" s="1">
        <f t="shared" si="2276"/>
        <v>0.16452232597928484</v>
      </c>
      <c r="J2254" s="1">
        <f t="shared" si="2276"/>
        <v>0.50816782549000195</v>
      </c>
      <c r="K2254" s="1">
        <f t="shared" si="2276"/>
        <v>0.12942724032249231</v>
      </c>
      <c r="L2254" s="1">
        <f t="shared" ref="L2254:O2254" si="2277">SUM(L2255:L2256)</f>
        <v>0.32116026276376475</v>
      </c>
      <c r="M2254" s="1">
        <f t="shared" si="2277"/>
        <v>0.77814108007046301</v>
      </c>
      <c r="N2254" s="1">
        <f t="shared" si="2277"/>
        <v>0.31408255862311818</v>
      </c>
      <c r="O2254" s="1">
        <f t="shared" si="2277"/>
        <v>0.28387655122438099</v>
      </c>
      <c r="P2254" s="1">
        <f>SUM(P2255:P2256)</f>
        <v>0.700519692817964</v>
      </c>
      <c r="Q2254" s="1">
        <f>SUM(Q2255:Q2256)</f>
        <v>0.40930238910645417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1.5362541058832001E-6</v>
      </c>
      <c r="G2255" s="1" cm="1">
        <f t="array" ref="G2255">SUMPRODUCT(([1]OUT_FinalEnergyCons!$B$4:$B$10000="var_ncap")*1,(ISNUMBER(SEARCH("RH*-WHELCBR",[1]OUT_FinalEnergyCons!$A$4:$A$10000)))*1,[1]OUT_FinalEnergyCons!E$4:E$10000)</f>
        <v>3.5234676521829399E-2</v>
      </c>
      <c r="H2255" s="1" cm="1">
        <f t="array" ref="H2255">SUMPRODUCT(([1]OUT_FinalEnergyCons!$B$4:$B$10000="var_ncap")*1,(ISNUMBER(SEARCH("RH*-WHELCBR",[1]OUT_FinalEnergyCons!$A$4:$A$10000)))*1,[1]OUT_FinalEnergyCons!F$4:F$10000)</f>
        <v>2.9887505082840201E-7</v>
      </c>
      <c r="I2255" s="1" cm="1">
        <f t="array" ref="I2255">SUMPRODUCT(([1]OUT_FinalEnergyCons!$B$4:$B$10000="var_ncap")*1,(ISNUMBER(SEARCH("RH*-WHELCBR",[1]OUT_FinalEnergyCons!$A$4:$A$10000)))*1,[1]OUT_FinalEnergyCons!G$4:G$10000)</f>
        <v>4.0820188283974202E-7</v>
      </c>
      <c r="J2255" s="1" cm="1">
        <f t="array" ref="J2255">SUMPRODUCT(([1]OUT_FinalEnergyCons!$B$4:$B$10000="var_ncap")*1,(ISNUMBER(SEARCH("RH*-WHELCBR",[1]OUT_FinalEnergyCons!$A$4:$A$10000)))*1,[1]OUT_FinalEnergyCons!H$4:H$10000)</f>
        <v>5.5213516116502902E-2</v>
      </c>
      <c r="K2255" s="1" cm="1">
        <f t="array" ref="K2255">SUMPRODUCT(([1]OUT_FinalEnergyCons!$B$4:$B$10000="var_ncap")*1,(ISNUMBER(SEARCH("RH*-WHELCBR",[1]OUT_FinalEnergyCons!$A$4:$A$10000)))*1,[1]OUT_FinalEnergyCons!I$4:I$10000)</f>
        <v>9.2003396629084203E-2</v>
      </c>
      <c r="L2255" s="1" cm="1">
        <f t="array" ref="L2255">SUMPRODUCT(([1]OUT_FinalEnergyCons!$B$4:$B$10000="var_ncap")*1,(ISNUMBER(SEARCH("RH*-WHELCBR",[1]OUT_FinalEnergyCons!$A$4:$A$10000)))*1,[1]OUT_FinalEnergyCons!J$4:J$10000)</f>
        <v>5.3743726072292598E-7</v>
      </c>
      <c r="M2255" s="1" cm="1">
        <f t="array" ref="M2255">SUMPRODUCT(([1]OUT_FinalEnergyCons!$B$4:$B$10000="var_ncap")*1,(ISNUMBER(SEARCH("RH*-WHELCBR",[1]OUT_FinalEnergyCons!$A$4:$A$10000)))*1,[1]OUT_FinalEnergyCons!K$4:K$10000)</f>
        <v>0.10849293104423199</v>
      </c>
      <c r="N2255" s="1" cm="1">
        <f t="array" ref="N2255">SUMPRODUCT(([1]OUT_FinalEnergyCons!$B$4:$B$10000="var_ncap")*1,(ISNUMBER(SEARCH("RH*-WHELCBR",[1]OUT_FinalEnergyCons!$A$4:$A$10000)))*1,[1]OUT_FinalEnergyCons!L$4:L$10000)</f>
        <v>8.4215492844068193E-2</v>
      </c>
      <c r="O2255" s="1" cm="1">
        <f t="array" ref="O2255">SUMPRODUCT(([1]OUT_FinalEnergyCons!$B$4:$B$10000="var_ncap")*1,(ISNUMBER(SEARCH("RH*-WHELCBR",[1]OUT_FinalEnergyCons!$A$4:$A$10000)))*1,[1]OUT_FinalEnergyCons!M$4:M$10000)</f>
        <v>2.5206280665981001E-5</v>
      </c>
      <c r="P2255" s="1" cm="1">
        <f t="array" ref="P2255">SUMPRODUCT(([1]OUT_FinalEnergyCons!$B$4:$B$10000="var_ncap")*1,(ISNUMBER(SEARCH("RH*-WHELCBR",[1]OUT_FinalEnergyCons!$A$4:$A$10000)))*1,[1]OUT_FinalEnergyCons!N$4:N$10000)</f>
        <v>0.10681751504923501</v>
      </c>
      <c r="Q2255" s="1" cm="1">
        <f t="array" ref="Q2255">SUMPRODUCT(([1]OUT_FinalEnergyCons!$B$4:$B$10000="var_ncap")*1,(ISNUMBER(SEARCH("RH*-WHELCBR",[1]OUT_FinalEnergyCons!$A$4:$A$10000)))*1,[1]OUT_FinalEnergyCons!O$4:O$10000)</f>
        <v>1.5552679811928399E-6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1.7078658174302499E-6</v>
      </c>
      <c r="G2256" s="1" cm="1">
        <f t="array" ref="G2256">SUMPRODUCT(([1]OUT_FinalEnergyCons!$B$4:$B$10000="var_ncap")*1,ISNUMBER(SEARCH("RH*-WHELCHP",[1]OUT_FinalEnergyCons!$A$4:$A$10000))*1,[1]OUT_FinalEnergyCons!E$4:E$10000)</f>
        <v>3.2769749258949099E-2</v>
      </c>
      <c r="H2256" s="1" cm="1">
        <f t="array" ref="H2256">SUMPRODUCT(([1]OUT_FinalEnergyCons!$B$4:$B$10000="var_ncap")*1,ISNUMBER(SEARCH("RH*-WHELCHP",[1]OUT_FinalEnergyCons!$A$4:$A$10000))*1,[1]OUT_FinalEnergyCons!F$4:F$10000)</f>
        <v>9.3497443248377901E-2</v>
      </c>
      <c r="I2256" s="1" cm="1">
        <f t="array" ref="I2256">SUMPRODUCT(([1]OUT_FinalEnergyCons!$B$4:$B$10000="var_ncap")*1,ISNUMBER(SEARCH("RH*-WHELCHP",[1]OUT_FinalEnergyCons!$A$4:$A$10000))*1,[1]OUT_FinalEnergyCons!G$4:G$10000)</f>
        <v>0.16452191777740199</v>
      </c>
      <c r="J2256" s="1" cm="1">
        <f t="array" ref="J2256">SUMPRODUCT(([1]OUT_FinalEnergyCons!$B$4:$B$10000="var_ncap")*1,ISNUMBER(SEARCH("RH*-WHELCHP",[1]OUT_FinalEnergyCons!$A$4:$A$10000))*1,[1]OUT_FinalEnergyCons!H$4:H$10000)</f>
        <v>0.45295430937349901</v>
      </c>
      <c r="K2256" s="1" cm="1">
        <f t="array" ref="K2256">SUMPRODUCT(([1]OUT_FinalEnergyCons!$B$4:$B$10000="var_ncap")*1,ISNUMBER(SEARCH("RH*-WHELCHP",[1]OUT_FinalEnergyCons!$A$4:$A$10000))*1,[1]OUT_FinalEnergyCons!I$4:I$10000)</f>
        <v>3.74238436934081E-2</v>
      </c>
      <c r="L2256" s="1" cm="1">
        <f t="array" ref="L2256">SUMPRODUCT(([1]OUT_FinalEnergyCons!$B$4:$B$10000="var_ncap")*1,ISNUMBER(SEARCH("RH*-WHELCHP",[1]OUT_FinalEnergyCons!$A$4:$A$10000))*1,[1]OUT_FinalEnergyCons!J$4:J$10000)</f>
        <v>0.321159725326504</v>
      </c>
      <c r="M2256" s="1" cm="1">
        <f t="array" ref="M2256">SUMPRODUCT(([1]OUT_FinalEnergyCons!$B$4:$B$10000="var_ncap")*1,ISNUMBER(SEARCH("RH*-WHELCHP",[1]OUT_FinalEnergyCons!$A$4:$A$10000))*1,[1]OUT_FinalEnergyCons!K$4:K$10000)</f>
        <v>0.66964814902623104</v>
      </c>
      <c r="N2256" s="1" cm="1">
        <f t="array" ref="N2256">SUMPRODUCT(([1]OUT_FinalEnergyCons!$B$4:$B$10000="var_ncap")*1,ISNUMBER(SEARCH("RH*-WHELCHP",[1]OUT_FinalEnergyCons!$A$4:$A$10000))*1,[1]OUT_FinalEnergyCons!L$4:L$10000)</f>
        <v>0.22986706577905</v>
      </c>
      <c r="O2256" s="1" cm="1">
        <f t="array" ref="O2256">SUMPRODUCT(([1]OUT_FinalEnergyCons!$B$4:$B$10000="var_ncap")*1,ISNUMBER(SEARCH("RH*-WHELCHP",[1]OUT_FinalEnergyCons!$A$4:$A$10000))*1,[1]OUT_FinalEnergyCons!M$4:M$10000)</f>
        <v>0.283851344943715</v>
      </c>
      <c r="P2256" s="1" cm="1">
        <f t="array" ref="P2256">SUMPRODUCT(([1]OUT_FinalEnergyCons!$B$4:$B$10000="var_ncap")*1,ISNUMBER(SEARCH("RH*-WHELCHP",[1]OUT_FinalEnergyCons!$A$4:$A$10000))*1,[1]OUT_FinalEnergyCons!N$4:N$10000)</f>
        <v>0.59370217776872902</v>
      </c>
      <c r="Q2256" s="1" cm="1">
        <f t="array" ref="Q2256">SUMPRODUCT(([1]OUT_FinalEnergyCons!$B$4:$B$10000="var_ncap")*1,ISNUMBER(SEARCH("RH*-WHELCHP",[1]OUT_FinalEnergyCons!$A$4:$A$10000))*1,[1]OUT_FinalEnergyCons!O$4:O$10000)</f>
        <v>0.40930083383847299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4.67463432244375E-8</v>
      </c>
      <c r="H2257" s="1">
        <f t="shared" si="2278"/>
        <v>3.6103988635098302E-8</v>
      </c>
      <c r="I2257" s="1">
        <f t="shared" si="2278"/>
        <v>7.1503038151963105E-8</v>
      </c>
      <c r="J2257" s="1">
        <f t="shared" si="2278"/>
        <v>8.3368803957902901E-6</v>
      </c>
      <c r="K2257" s="1">
        <f t="shared" si="2278"/>
        <v>2.7774442768860102E-5</v>
      </c>
      <c r="L2257" s="1">
        <f t="shared" si="2278"/>
        <v>3.0979584041295898E-7</v>
      </c>
      <c r="M2257" s="1">
        <f t="shared" si="2278"/>
        <v>0</v>
      </c>
      <c r="N2257" s="1">
        <f t="shared" si="2278"/>
        <v>8.8230030289524992E-6</v>
      </c>
      <c r="O2257" s="1">
        <f t="shared" si="2278"/>
        <v>1.4985323785065301E-5</v>
      </c>
      <c r="P2257" s="1">
        <f>P2258</f>
        <v>6.8661419497669098E-7</v>
      </c>
      <c r="Q2257" s="1">
        <f>Q2258</f>
        <v>3.1506101849104901E-5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4.67463432244375E-8</v>
      </c>
      <c r="H2258" s="1" cm="1">
        <f t="array" ref="H2258">SUMPRODUCT(([1]OUT_FinalEnergyCons!$B$4:$B$10000="var_ncap")*1, (ISNUMBER(SEARCH("RH*-WHLFOBR",[1]OUT_FinalEnergyCons!$A$4:$A$10000)))*1,[1]OUT_FinalEnergyCons!F$4:F$10000)</f>
        <v>3.6103988635098302E-8</v>
      </c>
      <c r="I2258" s="1" cm="1">
        <f t="array" ref="I2258">SUMPRODUCT(([1]OUT_FinalEnergyCons!$B$4:$B$10000="var_ncap")*1, (ISNUMBER(SEARCH("RH*-WHLFOBR",[1]OUT_FinalEnergyCons!$A$4:$A$10000)))*1,[1]OUT_FinalEnergyCons!G$4:G$10000)</f>
        <v>7.1503038151963105E-8</v>
      </c>
      <c r="J2258" s="1" cm="1">
        <f t="array" ref="J2258">SUMPRODUCT(([1]OUT_FinalEnergyCons!$B$4:$B$10000="var_ncap")*1, (ISNUMBER(SEARCH("RH*-WHLFOBR",[1]OUT_FinalEnergyCons!$A$4:$A$10000)))*1,[1]OUT_FinalEnergyCons!H$4:H$10000)</f>
        <v>8.3368803957902901E-6</v>
      </c>
      <c r="K2258" s="1" cm="1">
        <f t="array" ref="K2258">SUMPRODUCT(([1]OUT_FinalEnergyCons!$B$4:$B$10000="var_ncap")*1, (ISNUMBER(SEARCH("RH*-WHLFOBR",[1]OUT_FinalEnergyCons!$A$4:$A$10000)))*1,[1]OUT_FinalEnergyCons!I$4:I$10000)</f>
        <v>2.7774442768860102E-5</v>
      </c>
      <c r="L2258" s="1" cm="1">
        <f t="array" ref="L2258">SUMPRODUCT(([1]OUT_FinalEnergyCons!$B$4:$B$10000="var_ncap")*1, (ISNUMBER(SEARCH("RH*-WHLFOBR",[1]OUT_FinalEnergyCons!$A$4:$A$10000)))*1,[1]OUT_FinalEnergyCons!J$4:J$10000)</f>
        <v>3.0979584041295898E-7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8.8230030289524992E-6</v>
      </c>
      <c r="O2258" s="1" cm="1">
        <f t="array" ref="O2258">SUMPRODUCT(([1]OUT_FinalEnergyCons!$B$4:$B$10000="var_ncap")*1, (ISNUMBER(SEARCH("RH*-WHLFOBR",[1]OUT_FinalEnergyCons!$A$4:$A$10000)))*1,[1]OUT_FinalEnergyCons!M$4:M$10000)</f>
        <v>1.4985323785065301E-5</v>
      </c>
      <c r="P2258" s="1" cm="1">
        <f t="array" ref="P2258">SUMPRODUCT(([1]OUT_FinalEnergyCons!$B$4:$B$10000="var_ncap")*1, (ISNUMBER(SEARCH("RH*-WHLFOBR",[1]OUT_FinalEnergyCons!$A$4:$A$10000)))*1,[1]OUT_FinalEnergyCons!N$4:N$10000)</f>
        <v>6.8661419497669098E-7</v>
      </c>
      <c r="Q2258" s="1" cm="1">
        <f t="array" ref="Q2258">SUMPRODUCT(([1]OUT_FinalEnergyCons!$B$4:$B$10000="var_ncap")*1, (ISNUMBER(SEARCH("RH*-WHLFOBR",[1]OUT_FinalEnergyCons!$A$4:$A$10000)))*1,[1]OUT_FinalEnergyCons!O$4:O$10000)</f>
        <v>3.1506101849104901E-5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6.3324266048459802E-7</v>
      </c>
      <c r="H2259" s="1">
        <f t="shared" si="2279"/>
        <v>7.7295431351523169E-5</v>
      </c>
      <c r="I2259" s="1">
        <f t="shared" si="2279"/>
        <v>0.22590834033964433</v>
      </c>
      <c r="J2259" s="1">
        <f t="shared" si="2279"/>
        <v>0.36743256690584103</v>
      </c>
      <c r="K2259" s="1">
        <f t="shared" si="2279"/>
        <v>0.28802121973414396</v>
      </c>
      <c r="L2259" s="1">
        <f t="shared" ref="L2259:O2259" si="2280">SUM(L2260:L2261)</f>
        <v>3.3684745191072847E-2</v>
      </c>
      <c r="M2259" s="1">
        <f t="shared" si="2280"/>
        <v>1.0606906677310889E-6</v>
      </c>
      <c r="N2259" s="1">
        <f t="shared" si="2280"/>
        <v>4.6139528971291199E-2</v>
      </c>
      <c r="O2259" s="1">
        <f t="shared" si="2280"/>
        <v>5.1219251163651294E-2</v>
      </c>
      <c r="P2259" s="1">
        <f>SUM(P2260:P2261)</f>
        <v>1.5506623076058521E-2</v>
      </c>
      <c r="Q2259" s="1">
        <f>SUM(Q2260:Q2261)</f>
        <v>1.9422539833670288E-2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2.6975605896530002E-7</v>
      </c>
      <c r="H2260" s="1" cm="1">
        <f t="array" ref="H2260">SUMPRODUCT(([1]OUT_FinalEnergyCons!$B$4:$B$10000="var_ncap")*1, (ISNUMBER(SEARCH("RH*-WHNGABR",[1]OUT_FinalEnergyCons!$A$4:$A$10000)))*1,[1]OUT_FinalEnergyCons!F$4:F$10000)</f>
        <v>1.2948383876504699E-6</v>
      </c>
      <c r="I2260" s="1" cm="1">
        <f t="array" ref="I2260">SUMPRODUCT(([1]OUT_FinalEnergyCons!$B$4:$B$10000="var_ncap")*1, (ISNUMBER(SEARCH("RH*-WHNGABR",[1]OUT_FinalEnergyCons!$A$4:$A$10000)))*1,[1]OUT_FinalEnergyCons!G$4:G$10000)</f>
        <v>0.22590268051689699</v>
      </c>
      <c r="J2260" s="1" cm="1">
        <f t="array" ref="J2260">SUMPRODUCT(([1]OUT_FinalEnergyCons!$B$4:$B$10000="var_ncap")*1, (ISNUMBER(SEARCH("RH*-WHNGABR",[1]OUT_FinalEnergyCons!$A$4:$A$10000)))*1,[1]OUT_FinalEnergyCons!H$4:H$10000)</f>
        <v>0.22305697178668701</v>
      </c>
      <c r="K2260" s="1" cm="1">
        <f t="array" ref="K2260">SUMPRODUCT(([1]OUT_FinalEnergyCons!$B$4:$B$10000="var_ncap")*1, (ISNUMBER(SEARCH("RH*-WHNGABR",[1]OUT_FinalEnergyCons!$A$4:$A$10000)))*1,[1]OUT_FinalEnergyCons!I$4:I$10000)</f>
        <v>0.12826682668320899</v>
      </c>
      <c r="L2260" s="1" cm="1">
        <f t="array" ref="L2260">SUMPRODUCT(([1]OUT_FinalEnergyCons!$B$4:$B$10000="var_ncap")*1, (ISNUMBER(SEARCH("RH*-WHNGABR",[1]OUT_FinalEnergyCons!$A$4:$A$10000)))*1,[1]OUT_FinalEnergyCons!J$4:J$10000)</f>
        <v>4.10009110149745E-7</v>
      </c>
      <c r="M2260" s="1" cm="1">
        <f t="array" ref="M2260">SUMPRODUCT(([1]OUT_FinalEnergyCons!$B$4:$B$10000="var_ncap")*1, (ISNUMBER(SEARCH("RH*-WHNGABR",[1]OUT_FinalEnergyCons!$A$4:$A$10000)))*1,[1]OUT_FinalEnergyCons!K$4:K$10000)</f>
        <v>7.1302899513429001E-7</v>
      </c>
      <c r="N2260" s="1" cm="1">
        <f t="array" ref="N2260">SUMPRODUCT(([1]OUT_FinalEnergyCons!$B$4:$B$10000="var_ncap")*1, (ISNUMBER(SEARCH("RH*-WHNGABR",[1]OUT_FinalEnergyCons!$A$4:$A$10000)))*1,[1]OUT_FinalEnergyCons!L$4:L$10000)</f>
        <v>3.43606361425388E-2</v>
      </c>
      <c r="O2260" s="1" cm="1">
        <f t="array" ref="O2260">SUMPRODUCT(([1]OUT_FinalEnergyCons!$B$4:$B$10000="var_ncap")*1, (ISNUMBER(SEARCH("RH*-WHNGABR",[1]OUT_FinalEnergyCons!$A$4:$A$10000)))*1,[1]OUT_FinalEnergyCons!M$4:M$10000)</f>
        <v>3.8304730177007901E-3</v>
      </c>
      <c r="P2260" s="1" cm="1">
        <f t="array" ref="P2260">SUMPRODUCT(([1]OUT_FinalEnergyCons!$B$4:$B$10000="var_ncap")*1, (ISNUMBER(SEARCH("RH*-WHNGABR",[1]OUT_FinalEnergyCons!$A$4:$A$10000)))*1,[1]OUT_FinalEnergyCons!N$4:N$10000)</f>
        <v>1.1774303709180801E-2</v>
      </c>
      <c r="Q2260" s="1" cm="1">
        <f t="array" ref="Q2260">SUMPRODUCT(([1]OUT_FinalEnergyCons!$B$4:$B$10000="var_ncap")*1, (ISNUMBER(SEARCH("RH*-WHNGABR",[1]OUT_FinalEnergyCons!$A$4:$A$10000)))*1,[1]OUT_FinalEnergyCons!O$4:O$10000)</f>
        <v>1.1369688382807899E-2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3.6348660151929799E-7</v>
      </c>
      <c r="H2261" s="1" cm="1">
        <f t="array" ref="H2261">SUMPRODUCT(([1]OUT_FinalEnergyCons!$B$4:$B$10000="var_ncap")*1,ISNUMBER(SEARCH("RH*-WHngahp",[1]OUT_FinalEnergyCons!$A$4:$A$10000))*1,[1]OUT_FinalEnergyCons!F$4:F$10000)</f>
        <v>7.6000592963872696E-5</v>
      </c>
      <c r="I2261" s="1" cm="1">
        <f t="array" ref="I2261">SUMPRODUCT(([1]OUT_FinalEnergyCons!$B$4:$B$10000="var_ncap")*1,ISNUMBER(SEARCH("RH*-WHngahp",[1]OUT_FinalEnergyCons!$A$4:$A$10000))*1,[1]OUT_FinalEnergyCons!G$4:G$10000)</f>
        <v>5.6598227473333202E-6</v>
      </c>
      <c r="J2261" s="1" cm="1">
        <f t="array" ref="J2261">SUMPRODUCT(([1]OUT_FinalEnergyCons!$B$4:$B$10000="var_ncap")*1,ISNUMBER(SEARCH("RH*-WHngahp",[1]OUT_FinalEnergyCons!$A$4:$A$10000))*1,[1]OUT_FinalEnergyCons!H$4:H$10000)</f>
        <v>0.14437559511915399</v>
      </c>
      <c r="K2261" s="1" cm="1">
        <f t="array" ref="K2261">SUMPRODUCT(([1]OUT_FinalEnergyCons!$B$4:$B$10000="var_ncap")*1,ISNUMBER(SEARCH("RH*-WHngahp",[1]OUT_FinalEnergyCons!$A$4:$A$10000))*1,[1]OUT_FinalEnergyCons!I$4:I$10000)</f>
        <v>0.159754393050935</v>
      </c>
      <c r="L2261" s="1" cm="1">
        <f t="array" ref="L2261">SUMPRODUCT(([1]OUT_FinalEnergyCons!$B$4:$B$10000="var_ncap")*1,ISNUMBER(SEARCH("RH*-WHngahp",[1]OUT_FinalEnergyCons!$A$4:$A$10000))*1,[1]OUT_FinalEnergyCons!J$4:J$10000)</f>
        <v>3.3684335181962698E-2</v>
      </c>
      <c r="M2261" s="1" cm="1">
        <f t="array" ref="M2261">SUMPRODUCT(([1]OUT_FinalEnergyCons!$B$4:$B$10000="var_ncap")*1,ISNUMBER(SEARCH("RH*-WHngahp",[1]OUT_FinalEnergyCons!$A$4:$A$10000))*1,[1]OUT_FinalEnergyCons!K$4:K$10000)</f>
        <v>3.4766167259679899E-7</v>
      </c>
      <c r="N2261" s="1" cm="1">
        <f t="array" ref="N2261">SUMPRODUCT(([1]OUT_FinalEnergyCons!$B$4:$B$10000="var_ncap")*1,ISNUMBER(SEARCH("RH*-WHngahp",[1]OUT_FinalEnergyCons!$A$4:$A$10000))*1,[1]OUT_FinalEnergyCons!L$4:L$10000)</f>
        <v>1.1778892828752399E-2</v>
      </c>
      <c r="O2261" s="1" cm="1">
        <f t="array" ref="O2261">SUMPRODUCT(([1]OUT_FinalEnergyCons!$B$4:$B$10000="var_ncap")*1,ISNUMBER(SEARCH("RH*-WHngahp",[1]OUT_FinalEnergyCons!$A$4:$A$10000))*1,[1]OUT_FinalEnergyCons!M$4:M$10000)</f>
        <v>4.7388778145950501E-2</v>
      </c>
      <c r="P2261" s="1" cm="1">
        <f t="array" ref="P2261">SUMPRODUCT(([1]OUT_FinalEnergyCons!$B$4:$B$10000="var_ncap")*1,ISNUMBER(SEARCH("RH*-WHngahp",[1]OUT_FinalEnergyCons!$A$4:$A$10000))*1,[1]OUT_FinalEnergyCons!N$4:N$10000)</f>
        <v>3.73231936687772E-3</v>
      </c>
      <c r="Q2261" s="1" cm="1">
        <f t="array" ref="Q2261">SUMPRODUCT(([1]OUT_FinalEnergyCons!$B$4:$B$10000="var_ncap")*1,ISNUMBER(SEARCH("RH*-WHngahp",[1]OUT_FinalEnergyCons!$A$4:$A$10000))*1,[1]OUT_FinalEnergyCons!O$4:O$10000)</f>
        <v>8.0528514508623906E-3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5.1125416478568497E-3</v>
      </c>
      <c r="H2264" s="1">
        <f t="shared" si="2282"/>
        <v>6.0240303044687701E-8</v>
      </c>
      <c r="I2264" s="1">
        <f t="shared" si="2282"/>
        <v>1.6209332521521499E-7</v>
      </c>
      <c r="J2264" s="1">
        <f t="shared" si="2282"/>
        <v>6.3256050843913999E-3</v>
      </c>
      <c r="K2264" s="1">
        <f t="shared" si="2282"/>
        <v>6.8880820637062697E-3</v>
      </c>
      <c r="L2264" s="1">
        <f t="shared" si="2282"/>
        <v>7.2556890784248E-7</v>
      </c>
      <c r="M2264" s="1">
        <f t="shared" si="2282"/>
        <v>6.0135148390324401E-3</v>
      </c>
      <c r="N2264" s="1">
        <f t="shared" si="2282"/>
        <v>3.2004801877165202E-3</v>
      </c>
      <c r="O2264" s="1">
        <f t="shared" si="2282"/>
        <v>2.0878626518799801E-6</v>
      </c>
      <c r="P2264" s="1">
        <f>P2265</f>
        <v>5.1293655164763802E-3</v>
      </c>
      <c r="Q2264" s="1">
        <f>Q2265</f>
        <v>1.4665872973186E-3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5.1125416478568497E-3</v>
      </c>
      <c r="H2265" s="1" cm="1">
        <f t="array" ref="H2265">SUMPRODUCT(([1]OUT_FinalEnergyCons!$B$4:$B$10000="var_ncap")*1, (ISNUMBER(SEARCH("RH*-WHWODBR",[1]OUT_FinalEnergyCons!$A$4:$A$10000)))*1,[1]OUT_FinalEnergyCons!F$4:F$10000)</f>
        <v>6.0240303044687701E-8</v>
      </c>
      <c r="I2265" s="1" cm="1">
        <f t="array" ref="I2265">SUMPRODUCT(([1]OUT_FinalEnergyCons!$B$4:$B$10000="var_ncap")*1, (ISNUMBER(SEARCH("RH*-WHWODBR",[1]OUT_FinalEnergyCons!$A$4:$A$10000)))*1,[1]OUT_FinalEnergyCons!G$4:G$10000)</f>
        <v>1.6209332521521499E-7</v>
      </c>
      <c r="J2265" s="1" cm="1">
        <f t="array" ref="J2265">SUMPRODUCT(([1]OUT_FinalEnergyCons!$B$4:$B$10000="var_ncap")*1, (ISNUMBER(SEARCH("RH*-WHWODBR",[1]OUT_FinalEnergyCons!$A$4:$A$10000)))*1,[1]OUT_FinalEnergyCons!H$4:H$10000)</f>
        <v>6.3256050843913999E-3</v>
      </c>
      <c r="K2265" s="1" cm="1">
        <f t="array" ref="K2265">SUMPRODUCT(([1]OUT_FinalEnergyCons!$B$4:$B$10000="var_ncap")*1, (ISNUMBER(SEARCH("RH*-WHWODBR",[1]OUT_FinalEnergyCons!$A$4:$A$10000)))*1,[1]OUT_FinalEnergyCons!I$4:I$10000)</f>
        <v>6.8880820637062697E-3</v>
      </c>
      <c r="L2265" s="1" cm="1">
        <f t="array" ref="L2265">SUMPRODUCT(([1]OUT_FinalEnergyCons!$B$4:$B$10000="var_ncap")*1, (ISNUMBER(SEARCH("RH*-WHWODBR",[1]OUT_FinalEnergyCons!$A$4:$A$10000)))*1,[1]OUT_FinalEnergyCons!J$4:J$10000)</f>
        <v>7.2556890784248E-7</v>
      </c>
      <c r="M2265" s="1" cm="1">
        <f t="array" ref="M2265">SUMPRODUCT(([1]OUT_FinalEnergyCons!$B$4:$B$10000="var_ncap")*1, (ISNUMBER(SEARCH("RH*-WHWODBR",[1]OUT_FinalEnergyCons!$A$4:$A$10000)))*1,[1]OUT_FinalEnergyCons!K$4:K$10000)</f>
        <v>6.0135148390324401E-3</v>
      </c>
      <c r="N2265" s="1" cm="1">
        <f t="array" ref="N2265">SUMPRODUCT(([1]OUT_FinalEnergyCons!$B$4:$B$10000="var_ncap")*1, (ISNUMBER(SEARCH("RH*-WHWODBR",[1]OUT_FinalEnergyCons!$A$4:$A$10000)))*1,[1]OUT_FinalEnergyCons!L$4:L$10000)</f>
        <v>3.2004801877165202E-3</v>
      </c>
      <c r="O2265" s="1" cm="1">
        <f t="array" ref="O2265">SUMPRODUCT(([1]OUT_FinalEnergyCons!$B$4:$B$10000="var_ncap")*1, (ISNUMBER(SEARCH("RH*-WHWODBR",[1]OUT_FinalEnergyCons!$A$4:$A$10000)))*1,[1]OUT_FinalEnergyCons!M$4:M$10000)</f>
        <v>2.0878626518799801E-6</v>
      </c>
      <c r="P2265" s="1" cm="1">
        <f t="array" ref="P2265">SUMPRODUCT(([1]OUT_FinalEnergyCons!$B$4:$B$10000="var_ncap")*1, (ISNUMBER(SEARCH("RH*-WHWODBR",[1]OUT_FinalEnergyCons!$A$4:$A$10000)))*1,[1]OUT_FinalEnergyCons!N$4:N$10000)</f>
        <v>5.1293655164763802E-3</v>
      </c>
      <c r="Q2265" s="1" cm="1">
        <f t="array" ref="Q2265">SUMPRODUCT(([1]OUT_FinalEnergyCons!$B$4:$B$10000="var_ncap")*1, (ISNUMBER(SEARCH("RH*-WHWODBR",[1]OUT_FinalEnergyCons!$A$4:$A$10000)))*1,[1]OUT_FinalEnergyCons!O$4:O$10000)</f>
        <v>1.4665872973186E-3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1.95032477292264E-3</v>
      </c>
      <c r="H2266" s="1">
        <f t="shared" si="2283"/>
        <v>5.6722429407029101E-8</v>
      </c>
      <c r="I2266" s="1">
        <f t="shared" si="2283"/>
        <v>1.1599024315618E-7</v>
      </c>
      <c r="J2266" s="1">
        <f t="shared" si="2283"/>
        <v>5.59356184643762E-3</v>
      </c>
      <c r="K2266" s="1">
        <f t="shared" si="2283"/>
        <v>4.1760207351482703E-3</v>
      </c>
      <c r="L2266" s="1">
        <f t="shared" si="2283"/>
        <v>2.2140741041991999E-4</v>
      </c>
      <c r="M2266" s="1">
        <f t="shared" si="2283"/>
        <v>5.7972371330261901E-3</v>
      </c>
      <c r="N2266" s="1">
        <f t="shared" si="2283"/>
        <v>3.70716633969294E-3</v>
      </c>
      <c r="O2266" s="1">
        <f t="shared" si="2283"/>
        <v>1.00549413242927E-3</v>
      </c>
      <c r="P2266" s="1">
        <f>P2267</f>
        <v>5.9446484141497703E-3</v>
      </c>
      <c r="Q2266" s="1">
        <f>Q2267</f>
        <v>3.6949197586996899E-3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1.95032477292264E-3</v>
      </c>
      <c r="H2267" s="1" cm="1">
        <f t="array" ref="H2267">SUMPRODUCT(([1]OUT_FinalEnergyCons!$B$4:$B$10000="var_ncap")*1, (ISNUMBER(SEARCH("RH*-WHPLTBR",[1]OUT_FinalEnergyCons!$A$4:$A$10000)))*1,[1]OUT_FinalEnergyCons!F$4:F$10000)</f>
        <v>5.6722429407029101E-8</v>
      </c>
      <c r="I2267" s="1" cm="1">
        <f t="array" ref="I2267">SUMPRODUCT(([1]OUT_FinalEnergyCons!$B$4:$B$10000="var_ncap")*1, (ISNUMBER(SEARCH("RH*-WHPLTBR",[1]OUT_FinalEnergyCons!$A$4:$A$10000)))*1,[1]OUT_FinalEnergyCons!G$4:G$10000)</f>
        <v>1.1599024315618E-7</v>
      </c>
      <c r="J2267" s="1" cm="1">
        <f t="array" ref="J2267">SUMPRODUCT(([1]OUT_FinalEnergyCons!$B$4:$B$10000="var_ncap")*1, (ISNUMBER(SEARCH("RH*-WHPLTBR",[1]OUT_FinalEnergyCons!$A$4:$A$10000)))*1,[1]OUT_FinalEnergyCons!H$4:H$10000)</f>
        <v>5.59356184643762E-3</v>
      </c>
      <c r="K2267" s="1" cm="1">
        <f t="array" ref="K2267">SUMPRODUCT(([1]OUT_FinalEnergyCons!$B$4:$B$10000="var_ncap")*1, (ISNUMBER(SEARCH("RH*-WHPLTBR",[1]OUT_FinalEnergyCons!$A$4:$A$10000)))*1,[1]OUT_FinalEnergyCons!I$4:I$10000)</f>
        <v>4.1760207351482703E-3</v>
      </c>
      <c r="L2267" s="1" cm="1">
        <f t="array" ref="L2267">SUMPRODUCT(([1]OUT_FinalEnergyCons!$B$4:$B$10000="var_ncap")*1, (ISNUMBER(SEARCH("RH*-WHPLTBR",[1]OUT_FinalEnergyCons!$A$4:$A$10000)))*1,[1]OUT_FinalEnergyCons!J$4:J$10000)</f>
        <v>2.2140741041991999E-4</v>
      </c>
      <c r="M2267" s="1" cm="1">
        <f t="array" ref="M2267">SUMPRODUCT(([1]OUT_FinalEnergyCons!$B$4:$B$10000="var_ncap")*1, (ISNUMBER(SEARCH("RH*-WHPLTBR",[1]OUT_FinalEnergyCons!$A$4:$A$10000)))*1,[1]OUT_FinalEnergyCons!K$4:K$10000)</f>
        <v>5.7972371330261901E-3</v>
      </c>
      <c r="N2267" s="1" cm="1">
        <f t="array" ref="N2267">SUMPRODUCT(([1]OUT_FinalEnergyCons!$B$4:$B$10000="var_ncap")*1, (ISNUMBER(SEARCH("RH*-WHPLTBR",[1]OUT_FinalEnergyCons!$A$4:$A$10000)))*1,[1]OUT_FinalEnergyCons!L$4:L$10000)</f>
        <v>3.70716633969294E-3</v>
      </c>
      <c r="O2267" s="1" cm="1">
        <f t="array" ref="O2267">SUMPRODUCT(([1]OUT_FinalEnergyCons!$B$4:$B$10000="var_ncap")*1, (ISNUMBER(SEARCH("RH*-WHPLTBR",[1]OUT_FinalEnergyCons!$A$4:$A$10000)))*1,[1]OUT_FinalEnergyCons!M$4:M$10000)</f>
        <v>1.00549413242927E-3</v>
      </c>
      <c r="P2267" s="1" cm="1">
        <f t="array" ref="P2267">SUMPRODUCT(([1]OUT_FinalEnergyCons!$B$4:$B$10000="var_ncap")*1, (ISNUMBER(SEARCH("RH*-WHPLTBR",[1]OUT_FinalEnergyCons!$A$4:$A$10000)))*1,[1]OUT_FinalEnergyCons!N$4:N$10000)</f>
        <v>5.9446484141497703E-3</v>
      </c>
      <c r="Q2267" s="1" cm="1">
        <f t="array" ref="Q2267">SUMPRODUCT(([1]OUT_FinalEnergyCons!$B$4:$B$10000="var_ncap")*1, (ISNUMBER(SEARCH("RH*-WHPLTBR",[1]OUT_FinalEnergyCons!$A$4:$A$10000)))*1,[1]OUT_FinalEnergyCons!O$4:O$10000)</f>
        <v>3.6949197586996899E-3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8.2550001054421798E-2</v>
      </c>
      <c r="H2268" s="1">
        <f t="shared" si="2287"/>
        <v>2.15512716351619E-7</v>
      </c>
      <c r="I2268" s="1">
        <f t="shared" si="2287"/>
        <v>8.6386350084690298E-7</v>
      </c>
      <c r="J2268" s="1">
        <f t="shared" si="2287"/>
        <v>9.4875439259067704E-2</v>
      </c>
      <c r="K2268" s="1">
        <f t="shared" si="2287"/>
        <v>4.8889969344445103E-2</v>
      </c>
      <c r="L2268" s="1">
        <f t="shared" si="2287"/>
        <v>3.7564759695890401E-3</v>
      </c>
      <c r="M2268" s="1">
        <f t="shared" si="2287"/>
        <v>0.41292477090509599</v>
      </c>
      <c r="N2268" s="1">
        <f t="shared" si="2287"/>
        <v>2.4835671179378099E-2</v>
      </c>
      <c r="O2268" s="1">
        <f t="shared" si="2287"/>
        <v>5.41214147778047E-4</v>
      </c>
      <c r="P2268" s="1">
        <f>P2269</f>
        <v>0.35446304621428998</v>
      </c>
      <c r="Q2268" s="1">
        <f>Q2269</f>
        <v>3.9950507678465299E-4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8.2550001054421798E-2</v>
      </c>
      <c r="H2269" s="1" cm="1">
        <f t="array" ref="H2269">SUMPRODUCT(([1]OUT_FinalEnergyCons!$B$4:$B$10000="var_ncap")*1, (ISNUMBER(SEARCH("RH*-WHSOLBR",[1]OUT_FinalEnergyCons!$A$4:$A$10000)))*1,[1]OUT_FinalEnergyCons!F$4:F$10000)</f>
        <v>2.15512716351619E-7</v>
      </c>
      <c r="I2269" s="1" cm="1">
        <f t="array" ref="I2269">SUMPRODUCT(([1]OUT_FinalEnergyCons!$B$4:$B$10000="var_ncap")*1, (ISNUMBER(SEARCH("RH*-WHSOLBR",[1]OUT_FinalEnergyCons!$A$4:$A$10000)))*1,[1]OUT_FinalEnergyCons!G$4:G$10000)</f>
        <v>8.6386350084690298E-7</v>
      </c>
      <c r="J2269" s="1" cm="1">
        <f t="array" ref="J2269">SUMPRODUCT(([1]OUT_FinalEnergyCons!$B$4:$B$10000="var_ncap")*1, (ISNUMBER(SEARCH("RH*-WHSOLBR",[1]OUT_FinalEnergyCons!$A$4:$A$10000)))*1,[1]OUT_FinalEnergyCons!H$4:H$10000)</f>
        <v>9.4875439259067704E-2</v>
      </c>
      <c r="K2269" s="1" cm="1">
        <f t="array" ref="K2269">SUMPRODUCT(([1]OUT_FinalEnergyCons!$B$4:$B$10000="var_ncap")*1, (ISNUMBER(SEARCH("RH*-WHSOLBR",[1]OUT_FinalEnergyCons!$A$4:$A$10000)))*1,[1]OUT_FinalEnergyCons!I$4:I$10000)</f>
        <v>4.8889969344445103E-2</v>
      </c>
      <c r="L2269" s="1" cm="1">
        <f t="array" ref="L2269">SUMPRODUCT(([1]OUT_FinalEnergyCons!$B$4:$B$10000="var_ncap")*1, (ISNUMBER(SEARCH("RH*-WHSOLBR",[1]OUT_FinalEnergyCons!$A$4:$A$10000)))*1,[1]OUT_FinalEnergyCons!J$4:J$10000)</f>
        <v>3.7564759695890401E-3</v>
      </c>
      <c r="M2269" s="1" cm="1">
        <f t="array" ref="M2269">SUMPRODUCT(([1]OUT_FinalEnergyCons!$B$4:$B$10000="var_ncap")*1, (ISNUMBER(SEARCH("RH*-WHSOLBR",[1]OUT_FinalEnergyCons!$A$4:$A$10000)))*1,[1]OUT_FinalEnergyCons!K$4:K$10000)</f>
        <v>0.41292477090509599</v>
      </c>
      <c r="N2269" s="1" cm="1">
        <f t="array" ref="N2269">SUMPRODUCT(([1]OUT_FinalEnergyCons!$B$4:$B$10000="var_ncap")*1, (ISNUMBER(SEARCH("RH*-WHSOLBR",[1]OUT_FinalEnergyCons!$A$4:$A$10000)))*1,[1]OUT_FinalEnergyCons!L$4:L$10000)</f>
        <v>2.4835671179378099E-2</v>
      </c>
      <c r="O2269" s="1" cm="1">
        <f t="array" ref="O2269">SUMPRODUCT(([1]OUT_FinalEnergyCons!$B$4:$B$10000="var_ncap")*1, (ISNUMBER(SEARCH("RH*-WHSOLBR",[1]OUT_FinalEnergyCons!$A$4:$A$10000)))*1,[1]OUT_FinalEnergyCons!M$4:M$10000)</f>
        <v>5.41214147778047E-4</v>
      </c>
      <c r="P2269" s="1" cm="1">
        <f t="array" ref="P2269">SUMPRODUCT(([1]OUT_FinalEnergyCons!$B$4:$B$10000="var_ncap")*1, (ISNUMBER(SEARCH("RH*-WHSOLBR",[1]OUT_FinalEnergyCons!$A$4:$A$10000)))*1,[1]OUT_FinalEnergyCons!N$4:N$10000)</f>
        <v>0.35446304621428998</v>
      </c>
      <c r="Q2269" s="1" cm="1">
        <f t="array" ref="Q2269">SUMPRODUCT(([1]OUT_FinalEnergyCons!$B$4:$B$10000="var_ncap")*1, (ISNUMBER(SEARCH("RH*-WHSOLBR",[1]OUT_FinalEnergyCons!$A$4:$A$10000)))*1,[1]OUT_FinalEnergyCons!O$4:O$10000)</f>
        <v>3.9950507678465299E-4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5.7588318606558303E-5</v>
      </c>
      <c r="G2272" s="17">
        <f t="shared" si="2289"/>
        <v>0.24281223857064407</v>
      </c>
      <c r="H2272" s="17">
        <f t="shared" si="2289"/>
        <v>0.11967771315753975</v>
      </c>
      <c r="I2272" s="17">
        <f t="shared" si="2289"/>
        <v>0.28044254705118071</v>
      </c>
      <c r="J2272" s="17">
        <f t="shared" si="2289"/>
        <v>2.7020628929375698</v>
      </c>
      <c r="K2272" s="17">
        <f t="shared" si="2289"/>
        <v>0.8086772904221583</v>
      </c>
      <c r="L2272" s="17">
        <f t="shared" ref="L2272:O2272" si="2290">SUM(L2273,L2276,L2279,L2283,L2285,L2287,L2289,L2291,L2293)</f>
        <v>0.3747346324151094</v>
      </c>
      <c r="M2272" s="17">
        <f t="shared" si="2290"/>
        <v>2.3829060376219937</v>
      </c>
      <c r="N2272" s="17">
        <f t="shared" si="2290"/>
        <v>0.68059565800335742</v>
      </c>
      <c r="O2272" s="17">
        <f t="shared" si="2290"/>
        <v>0.4934515921998206</v>
      </c>
      <c r="P2272" s="17">
        <f>SUM(P2273,P2276,P2279,P2283,P2285,P2287,P2289,P2291,P2293)</f>
        <v>2.071442183299772</v>
      </c>
      <c r="Q2272" s="17">
        <f>SUM(Q2273,Q2276,Q2279,Q2283,Q2285,Q2287,Q2289,Q2291,Q2293)</f>
        <v>0.86016138863445435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0.17960531033881191</v>
      </c>
      <c r="H2273" s="18">
        <f t="shared" si="2291"/>
        <v>0.11963970312010243</v>
      </c>
      <c r="I2273" s="18">
        <f t="shared" si="2291"/>
        <v>0.24534730543165301</v>
      </c>
      <c r="J2273" s="18">
        <f t="shared" si="2291"/>
        <v>0.97943429268914795</v>
      </c>
      <c r="K2273" s="18">
        <f t="shared" si="2291"/>
        <v>0.38495878218831497</v>
      </c>
      <c r="L2273" s="18">
        <f t="shared" ref="L2273:O2273" si="2292">SUM(L2274:L2275)</f>
        <v>0.32073930203777723</v>
      </c>
      <c r="M2273" s="18">
        <f t="shared" si="2292"/>
        <v>1.3984607653307011</v>
      </c>
      <c r="N2273" s="18">
        <f t="shared" si="2292"/>
        <v>0.46275320393351699</v>
      </c>
      <c r="O2273" s="18">
        <f t="shared" si="2292"/>
        <v>0.30431840233167518</v>
      </c>
      <c r="P2273" s="18">
        <f>SUM(P2274:P2275)</f>
        <v>1.306553120742441</v>
      </c>
      <c r="Q2273" s="18">
        <f>SUM(Q2274:Q2275)</f>
        <v>0.52683627845311498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0.163646581345151</v>
      </c>
      <c r="H2274" s="1" cm="1">
        <f t="array" ref="H2274">SUMPRODUCT(([1]OUT_FinalEnergyCons!$B$4:$B$10000="var_ncap")*1,  (ISNUMBER(SEARCH("ITOT-SWHELCBR",[1]OUT_FinalEnergyCons!$A$4:$A$10000)))*1,[1]OUT_FinalEnergyCons!F$4:F$10000)</f>
        <v>9.1074528384434394E-5</v>
      </c>
      <c r="I2274" s="1" cm="1">
        <f t="array" ref="I2274">SUMPRODUCT(([1]OUT_FinalEnergyCons!$B$4:$B$10000="var_ncap")*1,  (ISNUMBER(SEARCH("ITOT-SWHELCBR",[1]OUT_FinalEnergyCons!$A$4:$A$10000)))*1,[1]OUT_FinalEnergyCons!G$4:G$10000)</f>
        <v>0.11746869085181499</v>
      </c>
      <c r="J2274" s="1" cm="1">
        <f t="array" ref="J2274">SUMPRODUCT(([1]OUT_FinalEnergyCons!$B$4:$B$10000="var_ncap")*1,  (ISNUMBER(SEARCH("ITOT-SWHELCBR",[1]OUT_FinalEnergyCons!$A$4:$A$10000)))*1,[1]OUT_FinalEnergyCons!H$4:H$10000)</f>
        <v>0.80282693369533098</v>
      </c>
      <c r="K2274" s="1" cm="1">
        <f t="array" ref="K2274">SUMPRODUCT(([1]OUT_FinalEnergyCons!$B$4:$B$10000="var_ncap")*1,  (ISNUMBER(SEARCH("ITOT-SWHELCBR",[1]OUT_FinalEnergyCons!$A$4:$A$10000)))*1,[1]OUT_FinalEnergyCons!I$4:I$10000)</f>
        <v>0.24243786790632599</v>
      </c>
      <c r="L2274" s="1" cm="1">
        <f t="array" ref="L2274">SUMPRODUCT(([1]OUT_FinalEnergyCons!$B$4:$B$10000="var_ncap")*1,  (ISNUMBER(SEARCH("ITOT-SWHELCBR",[1]OUT_FinalEnergyCons!$A$4:$A$10000)))*1,[1]OUT_FinalEnergyCons!J$4:J$10000)</f>
        <v>9.8877530901234204E-2</v>
      </c>
      <c r="M2274" s="1" cm="1">
        <f t="array" ref="M2274">SUMPRODUCT(([1]OUT_FinalEnergyCons!$B$4:$B$10000="var_ncap")*1,  (ISNUMBER(SEARCH("ITOT-SWHELCBR",[1]OUT_FinalEnergyCons!$A$4:$A$10000)))*1,[1]OUT_FinalEnergyCons!K$4:K$10000)</f>
        <v>1.0445624615826601</v>
      </c>
      <c r="N2274" s="1" cm="1">
        <f t="array" ref="N2274">SUMPRODUCT(([1]OUT_FinalEnergyCons!$B$4:$B$10000="var_ncap")*1,  (ISNUMBER(SEARCH("ITOT-SWHELCBR",[1]OUT_FinalEnergyCons!$A$4:$A$10000)))*1,[1]OUT_FinalEnergyCons!L$4:L$10000)</f>
        <v>0.312268985753135</v>
      </c>
      <c r="O2274" s="1" cm="1">
        <f t="array" ref="O2274">SUMPRODUCT(([1]OUT_FinalEnergyCons!$B$4:$B$10000="var_ncap")*1,  (ISNUMBER(SEARCH("ITOT-SWHELCBR",[1]OUT_FinalEnergyCons!$A$4:$A$10000)))*1,[1]OUT_FinalEnergyCons!M$4:M$10000)</f>
        <v>8.4292923677544193E-2</v>
      </c>
      <c r="P2274" s="1" cm="1">
        <f t="array" ref="P2274">SUMPRODUCT(([1]OUT_FinalEnergyCons!$B$4:$B$10000="var_ncap")*1,  (ISNUMBER(SEARCH("ITOT-SWHELCBR",[1]OUT_FinalEnergyCons!$A$4:$A$10000)))*1,[1]OUT_FinalEnergyCons!N$4:N$10000)</f>
        <v>0.96933167378406204</v>
      </c>
      <c r="Q2274" s="1" cm="1">
        <f t="array" ref="Q2274">SUMPRODUCT(([1]OUT_FinalEnergyCons!$B$4:$B$10000="var_ncap")*1,  (ISNUMBER(SEARCH("ITOT-SWHELCBR",[1]OUT_FinalEnergyCons!$A$4:$A$10000)))*1,[1]OUT_FinalEnergyCons!O$4:O$10000)</f>
        <v>0.35970452304761902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1.5958728993660899E-2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0.119548628591718</v>
      </c>
      <c r="I2275" s="1" cm="1">
        <f t="array" ref="I2275">SUMPRODUCT(([1]OUT_FinalEnergyCons!$B$4:$B$10000="var_ncap")*1,  (ISNUMBER(SEARCH("ITOT-SWHELCHP",[1]OUT_FinalEnergyCons!$A$4:$A$10000)))*1,[1]OUT_FinalEnergyCons!G$4:G$10000)</f>
        <v>0.12787861457983801</v>
      </c>
      <c r="J2275" s="1" cm="1">
        <f t="array" ref="J2275">SUMPRODUCT(([1]OUT_FinalEnergyCons!$B$4:$B$10000="var_ncap")*1,  (ISNUMBER(SEARCH("ITOT-SWHELCHP",[1]OUT_FinalEnergyCons!$A$4:$A$10000)))*1,[1]OUT_FinalEnergyCons!H$4:H$10000)</f>
        <v>0.17660735899381699</v>
      </c>
      <c r="K2275" s="1" cm="1">
        <f t="array" ref="K2275">SUMPRODUCT(([1]OUT_FinalEnergyCons!$B$4:$B$10000="var_ncap")*1,  (ISNUMBER(SEARCH("ITOT-SWHELCHP",[1]OUT_FinalEnergyCons!$A$4:$A$10000)))*1,[1]OUT_FinalEnergyCons!I$4:I$10000)</f>
        <v>0.14252091428198899</v>
      </c>
      <c r="L2275" s="1" cm="1">
        <f t="array" ref="L2275">SUMPRODUCT(([1]OUT_FinalEnergyCons!$B$4:$B$10000="var_ncap")*1,  (ISNUMBER(SEARCH("ITOT-SWHELCHP",[1]OUT_FinalEnergyCons!$A$4:$A$10000)))*1,[1]OUT_FinalEnergyCons!J$4:J$10000)</f>
        <v>0.22186177113654301</v>
      </c>
      <c r="M2275" s="1" cm="1">
        <f t="array" ref="M2275">SUMPRODUCT(([1]OUT_FinalEnergyCons!$B$4:$B$10000="var_ncap")*1,  (ISNUMBER(SEARCH("ITOT-SWHELCHP",[1]OUT_FinalEnergyCons!$A$4:$A$10000)))*1,[1]OUT_FinalEnergyCons!K$4:K$10000)</f>
        <v>0.35389830374804099</v>
      </c>
      <c r="N2275" s="1" cm="1">
        <f t="array" ref="N2275">SUMPRODUCT(([1]OUT_FinalEnergyCons!$B$4:$B$10000="var_ncap")*1,  (ISNUMBER(SEARCH("ITOT-SWHELCHP",[1]OUT_FinalEnergyCons!$A$4:$A$10000)))*1,[1]OUT_FinalEnergyCons!L$4:L$10000)</f>
        <v>0.15048421818038199</v>
      </c>
      <c r="O2275" s="1" cm="1">
        <f t="array" ref="O2275">SUMPRODUCT(([1]OUT_FinalEnergyCons!$B$4:$B$10000="var_ncap")*1,  (ISNUMBER(SEARCH("ITOT-SWHELCHP",[1]OUT_FinalEnergyCons!$A$4:$A$10000)))*1,[1]OUT_FinalEnergyCons!M$4:M$10000)</f>
        <v>0.220025478654131</v>
      </c>
      <c r="P2275" s="1" cm="1">
        <f t="array" ref="P2275">SUMPRODUCT(([1]OUT_FinalEnergyCons!$B$4:$B$10000="var_ncap")*1,  (ISNUMBER(SEARCH("ITOT-SWHELCHP",[1]OUT_FinalEnergyCons!$A$4:$A$10000)))*1,[1]OUT_FinalEnergyCons!N$4:N$10000)</f>
        <v>0.33722144695837902</v>
      </c>
      <c r="Q2275" s="1" cm="1">
        <f t="array" ref="Q2275">SUMPRODUCT(([1]OUT_FinalEnergyCons!$B$4:$B$10000="var_ncap")*1,  (ISNUMBER(SEARCH("ITOT-SWHELCHP",[1]OUT_FinalEnergyCons!$A$4:$A$10000)))*1,[1]OUT_FinalEnergyCons!O$4:O$10000)</f>
        <v>0.16713175540549599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5.7588318606558303E-5</v>
      </c>
      <c r="G2276" s="18">
        <f t="shared" si="2293"/>
        <v>1.0034035879885793E-4</v>
      </c>
      <c r="H2276" s="18">
        <f t="shared" si="2293"/>
        <v>1.258524421646417E-5</v>
      </c>
      <c r="I2276" s="18">
        <f t="shared" si="2293"/>
        <v>1.2580889577362111E-5</v>
      </c>
      <c r="J2276" s="18">
        <f t="shared" si="2293"/>
        <v>0.1308603717482178</v>
      </c>
      <c r="K2276" s="18">
        <f t="shared" si="2293"/>
        <v>3.0381334107989062E-2</v>
      </c>
      <c r="L2276" s="18">
        <f t="shared" ref="L2276:O2276" si="2294">SUM(L2277:L2278)</f>
        <v>1.3370623491133779E-5</v>
      </c>
      <c r="M2276" s="18">
        <f t="shared" si="2294"/>
        <v>3.8079394169001177E-2</v>
      </c>
      <c r="N2276" s="18">
        <f t="shared" si="2294"/>
        <v>4.097151283872482E-2</v>
      </c>
      <c r="O2276" s="18">
        <f t="shared" si="2294"/>
        <v>1.0442435965328223E-3</v>
      </c>
      <c r="P2276" s="18">
        <f>SUM(P2277:P2278)</f>
        <v>4.5350820445454383E-4</v>
      </c>
      <c r="Q2276" s="18">
        <f>SUM(Q2277:Q2278)</f>
        <v>3.5129384674498887E-2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9.5008655648988602E-5</v>
      </c>
      <c r="H2277" s="1" cm="1">
        <f t="array" ref="H2277">SUMPRODUCT(([1]OUT_FinalEnergyCons!$B$4:$B$10000="var_ncap")*1,  (ISNUMBER(SEARCH("ITOT-SWHLFOBR",[1]OUT_FinalEnergyCons!$A$4:$A$10000)))*1,[1]OUT_FinalEnergyCons!F$4:F$10000)</f>
        <v>8.1445689549995604E-6</v>
      </c>
      <c r="I2277" s="1" cm="1">
        <f t="array" ref="I2277">SUMPRODUCT(([1]OUT_FinalEnergyCons!$B$4:$B$10000="var_ncap")*1,  (ISNUMBER(SEARCH("ITOT-SWHLFOBR",[1]OUT_FinalEnergyCons!$A$4:$A$10000)))*1,[1]OUT_FinalEnergyCons!G$4:G$10000)</f>
        <v>9.3917259560045307E-6</v>
      </c>
      <c r="J2277" s="1" cm="1">
        <f t="array" ref="J2277">SUMPRODUCT(([1]OUT_FinalEnergyCons!$B$4:$B$10000="var_ncap")*1,  (ISNUMBER(SEARCH("ITOT-SWHLFOBR",[1]OUT_FinalEnergyCons!$A$4:$A$10000)))*1,[1]OUT_FinalEnergyCons!H$4:H$10000)</f>
        <v>0.13085494950805099</v>
      </c>
      <c r="K2277" s="1" cm="1">
        <f t="array" ref="K2277">SUMPRODUCT(([1]OUT_FinalEnergyCons!$B$4:$B$10000="var_ncap")*1,  (ISNUMBER(SEARCH("ITOT-SWHLFOBR",[1]OUT_FinalEnergyCons!$A$4:$A$10000)))*1,[1]OUT_FinalEnergyCons!I$4:I$10000)</f>
        <v>3.0347938910306901E-2</v>
      </c>
      <c r="L2277" s="1" cm="1">
        <f t="array" ref="L2277">SUMPRODUCT(([1]OUT_FinalEnergyCons!$B$4:$B$10000="var_ncap")*1,  (ISNUMBER(SEARCH("ITOT-SWHLFOBR",[1]OUT_FinalEnergyCons!$A$4:$A$10000)))*1,[1]OUT_FinalEnergyCons!J$4:J$10000)</f>
        <v>8.8055232514343496E-6</v>
      </c>
      <c r="M2277" s="1" cm="1">
        <f t="array" ref="M2277">SUMPRODUCT(([1]OUT_FinalEnergyCons!$B$4:$B$10000="var_ncap")*1,  (ISNUMBER(SEARCH("ITOT-SWHLFOBR",[1]OUT_FinalEnergyCons!$A$4:$A$10000)))*1,[1]OUT_FinalEnergyCons!K$4:K$10000)</f>
        <v>3.8077189094003802E-2</v>
      </c>
      <c r="N2277" s="1" cm="1">
        <f t="array" ref="N2277">SUMPRODUCT(([1]OUT_FinalEnergyCons!$B$4:$B$10000="var_ncap")*1,  (ISNUMBER(SEARCH("ITOT-SWHLFOBR",[1]OUT_FinalEnergyCons!$A$4:$A$10000)))*1,[1]OUT_FinalEnergyCons!L$4:L$10000)</f>
        <v>4.0967952772302203E-2</v>
      </c>
      <c r="O2277" s="1" cm="1">
        <f t="array" ref="O2277">SUMPRODUCT(([1]OUT_FinalEnergyCons!$B$4:$B$10000="var_ncap")*1,  (ISNUMBER(SEARCH("ITOT-SWHLFOBR",[1]OUT_FinalEnergyCons!$A$4:$A$10000)))*1,[1]OUT_FinalEnergyCons!M$4:M$10000)</f>
        <v>1.04104374908507E-3</v>
      </c>
      <c r="P2277" s="1" cm="1">
        <f t="array" ref="P2277">SUMPRODUCT(([1]OUT_FinalEnergyCons!$B$4:$B$10000="var_ncap")*1,  (ISNUMBER(SEARCH("ITOT-SWHLFOBR",[1]OUT_FinalEnergyCons!$A$4:$A$10000)))*1,[1]OUT_FinalEnergyCons!N$4:N$10000)</f>
        <v>4.5135402279305E-4</v>
      </c>
      <c r="Q2277" s="1" cm="1">
        <f t="array" ref="Q2277">SUMPRODUCT(([1]OUT_FinalEnergyCons!$B$4:$B$10000="var_ncap")*1,  (ISNUMBER(SEARCH("ITOT-SWHLFOBR",[1]OUT_FinalEnergyCons!$A$4:$A$10000)))*1,[1]OUT_FinalEnergyCons!O$4:O$10000)</f>
        <v>3.51283882441977E-2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5.7588318606558303E-5</v>
      </c>
      <c r="G2278" s="1" cm="1">
        <f t="array" ref="G2278">SUMPRODUCT(([1]OUT_FinalEnergyCons!$B$4:$B$10000="var_ncap")*1,  (ISNUMBER(SEARCH("ITOT-SWHHFOBR",[1]OUT_FinalEnergyCons!$A$4:$A$10000)))*1,[1]OUT_FinalEnergyCons!E$4:E$10000)</f>
        <v>5.3317031498693298E-6</v>
      </c>
      <c r="H2278" s="1" cm="1">
        <f t="array" ref="H2278">SUMPRODUCT(([1]OUT_FinalEnergyCons!$B$4:$B$10000="var_ncap")*1,  (ISNUMBER(SEARCH("ITOT-SWHHFOBR",[1]OUT_FinalEnergyCons!$A$4:$A$10000)))*1,[1]OUT_FinalEnergyCons!F$4:F$10000)</f>
        <v>4.4406752614646099E-6</v>
      </c>
      <c r="I2278" s="1" cm="1">
        <f t="array" ref="I2278">SUMPRODUCT(([1]OUT_FinalEnergyCons!$B$4:$B$10000="var_ncap")*1,  (ISNUMBER(SEARCH("ITOT-SWHHFOBR",[1]OUT_FinalEnergyCons!$A$4:$A$10000)))*1,[1]OUT_FinalEnergyCons!G$4:G$10000)</f>
        <v>3.18916362135758E-6</v>
      </c>
      <c r="J2278" s="1" cm="1">
        <f t="array" ref="J2278">SUMPRODUCT(([1]OUT_FinalEnergyCons!$B$4:$B$10000="var_ncap")*1,  (ISNUMBER(SEARCH("ITOT-SWHHFOBR",[1]OUT_FinalEnergyCons!$A$4:$A$10000)))*1,[1]OUT_FinalEnergyCons!H$4:H$10000)</f>
        <v>5.4222401668011201E-6</v>
      </c>
      <c r="K2278" s="1" cm="1">
        <f t="array" ref="K2278">SUMPRODUCT(([1]OUT_FinalEnergyCons!$B$4:$B$10000="var_ncap")*1,  (ISNUMBER(SEARCH("ITOT-SWHHFOBR",[1]OUT_FinalEnergyCons!$A$4:$A$10000)))*1,[1]OUT_FinalEnergyCons!I$4:I$10000)</f>
        <v>3.3395197682160098E-5</v>
      </c>
      <c r="L2278" s="1" cm="1">
        <f t="array" ref="L2278">SUMPRODUCT(([1]OUT_FinalEnergyCons!$B$4:$B$10000="var_ncap")*1,  (ISNUMBER(SEARCH("ITOT-SWHHFOBR",[1]OUT_FinalEnergyCons!$A$4:$A$10000)))*1,[1]OUT_FinalEnergyCons!J$4:J$10000)</f>
        <v>4.5651002396994301E-6</v>
      </c>
      <c r="M2278" s="1" cm="1">
        <f t="array" ref="M2278">SUMPRODUCT(([1]OUT_FinalEnergyCons!$B$4:$B$10000="var_ncap")*1,  (ISNUMBER(SEARCH("ITOT-SWHHFOBR",[1]OUT_FinalEnergyCons!$A$4:$A$10000)))*1,[1]OUT_FinalEnergyCons!K$4:K$10000)</f>
        <v>2.2050749973735001E-6</v>
      </c>
      <c r="N2278" s="1" cm="1">
        <f t="array" ref="N2278">SUMPRODUCT(([1]OUT_FinalEnergyCons!$B$4:$B$10000="var_ncap")*1,  (ISNUMBER(SEARCH("ITOT-SWHHFOBR",[1]OUT_FinalEnergyCons!$A$4:$A$10000)))*1,[1]OUT_FinalEnergyCons!L$4:L$10000)</f>
        <v>3.5600664226195999E-6</v>
      </c>
      <c r="O2278" s="1" cm="1">
        <f t="array" ref="O2278">SUMPRODUCT(([1]OUT_FinalEnergyCons!$B$4:$B$10000="var_ncap")*1,  (ISNUMBER(SEARCH("ITOT-SWHHFOBR",[1]OUT_FinalEnergyCons!$A$4:$A$10000)))*1,[1]OUT_FinalEnergyCons!M$4:M$10000)</f>
        <v>3.1998474477523898E-6</v>
      </c>
      <c r="P2278" s="1" cm="1">
        <f t="array" ref="P2278">SUMPRODUCT(([1]OUT_FinalEnergyCons!$B$4:$B$10000="var_ncap")*1,  (ISNUMBER(SEARCH("ITOT-SWHHFOBR",[1]OUT_FinalEnergyCons!$A$4:$A$10000)))*1,[1]OUT_FinalEnergyCons!N$4:N$10000)</f>
        <v>2.1541816614938299E-6</v>
      </c>
      <c r="Q2278" s="1" cm="1">
        <f t="array" ref="Q2278">SUMPRODUCT(([1]OUT_FinalEnergyCons!$B$4:$B$10000="var_ncap")*1,  (ISNUMBER(SEARCH("ITOT-SWHHFOBR",[1]OUT_FinalEnergyCons!$A$4:$A$10000)))*1,[1]OUT_FinalEnergyCons!O$4:O$10000)</f>
        <v>9.9643030118570903E-7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1.9597386820517944E-4</v>
      </c>
      <c r="H2279" s="18">
        <f t="shared" si="2295"/>
        <v>7.2208439723372803E-6</v>
      </c>
      <c r="I2279" s="18">
        <f t="shared" si="2295"/>
        <v>5.9503048997463924E-6</v>
      </c>
      <c r="J2279" s="18">
        <f t="shared" si="2295"/>
        <v>0.41616238212979711</v>
      </c>
      <c r="K2279" s="18">
        <f t="shared" si="2295"/>
        <v>0.27744894888434901</v>
      </c>
      <c r="L2279" s="18">
        <f t="shared" ref="L2279:O2279" si="2296">SUM(L2280:L2281)</f>
        <v>7.033428168416074E-3</v>
      </c>
      <c r="M2279" s="18">
        <f t="shared" si="2296"/>
        <v>3.3398163405655788E-5</v>
      </c>
      <c r="N2279" s="18">
        <f t="shared" si="2296"/>
        <v>2.6838295653084446E-2</v>
      </c>
      <c r="O2279" s="18">
        <f t="shared" si="2296"/>
        <v>3.0498543454935176E-2</v>
      </c>
      <c r="P2279" s="18">
        <f>SUM(P2280:P2281)</f>
        <v>1.5568039938822377E-4</v>
      </c>
      <c r="Q2279" s="18">
        <f>SUM(Q2280:Q2281)</f>
        <v>2.0192229575045319E-2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5.9828371609504504E-6</v>
      </c>
      <c r="H2280" s="1" cm="1">
        <f t="array" ref="H2280">SUMPRODUCT(([1]OUT_FinalEnergyCons!$B$4:$B$10000="var_ncap")*1,  (ISNUMBER(SEARCH("ITOT-SWHNGA*BR",[1]OUT_FinalEnergyCons!$A$4:$A$10000)))*1,[1]OUT_FinalEnergyCons!F$4:F$10000)</f>
        <v>5.71443819949391E-6</v>
      </c>
      <c r="I2280" s="1" cm="1">
        <f t="array" ref="I2280">SUMPRODUCT(([1]OUT_FinalEnergyCons!$B$4:$B$10000="var_ncap")*1,  (ISNUMBER(SEARCH("ITOT-SWHNGA*BR",[1]OUT_FinalEnergyCons!$A$4:$A$10000)))*1,[1]OUT_FinalEnergyCons!G$4:G$10000)</f>
        <v>5.6914644067279997E-6</v>
      </c>
      <c r="J2280" s="1" cm="1">
        <f t="array" ref="J2280">SUMPRODUCT(([1]OUT_FinalEnergyCons!$B$4:$B$10000="var_ncap")*1,  (ISNUMBER(SEARCH("ITOT-SWHNGA*BR",[1]OUT_FinalEnergyCons!$A$4:$A$10000)))*1,[1]OUT_FinalEnergyCons!H$4:H$10000)</f>
        <v>0.41611450584224202</v>
      </c>
      <c r="K2280" s="1" cm="1">
        <f t="array" ref="K2280">SUMPRODUCT(([1]OUT_FinalEnergyCons!$B$4:$B$10000="var_ncap")*1,  (ISNUMBER(SEARCH("ITOT-SWHNGA*BR",[1]OUT_FinalEnergyCons!$A$4:$A$10000)))*1,[1]OUT_FinalEnergyCons!I$4:I$10000)</f>
        <v>0.14859941799340301</v>
      </c>
      <c r="L2280" s="1" cm="1">
        <f t="array" ref="L2280">SUMPRODUCT(([1]OUT_FinalEnergyCons!$B$4:$B$10000="var_ncap")*1,  (ISNUMBER(SEARCH("ITOT-SWHNGA*BR",[1]OUT_FinalEnergyCons!$A$4:$A$10000)))*1,[1]OUT_FinalEnergyCons!J$4:J$10000)</f>
        <v>5.2355265247436697E-6</v>
      </c>
      <c r="M2280" s="1" cm="1">
        <f t="array" ref="M2280">SUMPRODUCT(([1]OUT_FinalEnergyCons!$B$4:$B$10000="var_ncap")*1,  (ISNUMBER(SEARCH("ITOT-SWHNGA*BR",[1]OUT_FinalEnergyCons!$A$4:$A$10000)))*1,[1]OUT_FinalEnergyCons!K$4:K$10000)</f>
        <v>3.1653301555635399E-5</v>
      </c>
      <c r="N2280" s="1" cm="1">
        <f t="array" ref="N2280">SUMPRODUCT(([1]OUT_FinalEnergyCons!$B$4:$B$10000="var_ncap")*1,  (ISNUMBER(SEARCH("ITOT-SWHNGA*BR",[1]OUT_FinalEnergyCons!$A$4:$A$10000)))*1,[1]OUT_FinalEnergyCons!L$4:L$10000)</f>
        <v>2.6834922554597899E-2</v>
      </c>
      <c r="O2280" s="1" cm="1">
        <f t="array" ref="O2280">SUMPRODUCT(([1]OUT_FinalEnergyCons!$B$4:$B$10000="var_ncap")*1,  (ISNUMBER(SEARCH("ITOT-SWHNGA*BR",[1]OUT_FinalEnergyCons!$A$4:$A$10000)))*1,[1]OUT_FinalEnergyCons!M$4:M$10000)</f>
        <v>2.9838548123093701E-2</v>
      </c>
      <c r="P2280" s="1" cm="1">
        <f t="array" ref="P2280">SUMPRODUCT(([1]OUT_FinalEnergyCons!$B$4:$B$10000="var_ncap")*1,  (ISNUMBER(SEARCH("ITOT-SWHNGA*BR",[1]OUT_FinalEnergyCons!$A$4:$A$10000)))*1,[1]OUT_FinalEnergyCons!N$4:N$10000)</f>
        <v>1.4865664797488099E-4</v>
      </c>
      <c r="Q2280" s="1" cm="1">
        <f t="array" ref="Q2280">SUMPRODUCT(([1]OUT_FinalEnergyCons!$B$4:$B$10000="var_ncap")*1,  (ISNUMBER(SEARCH("ITOT-SWHNGA*BR",[1]OUT_FinalEnergyCons!$A$4:$A$10000)))*1,[1]OUT_FinalEnergyCons!O$4:O$10000)</f>
        <v>2.0073356659426E-2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1.8999103104422899E-4</v>
      </c>
      <c r="H2281" s="1" cm="1">
        <f t="array" ref="H2281">SUMPRODUCT(([1]OUT_FinalEnergyCons!$B$4:$B$10000="var_ncap")*1,  (ISNUMBER(SEARCH("ITOT-SWHNGAHP",[1]OUT_FinalEnergyCons!$A$4:$A$10000)))*1,[1]OUT_FinalEnergyCons!F$4:F$10000)</f>
        <v>1.50640577284337E-6</v>
      </c>
      <c r="I2281" s="1" cm="1">
        <f t="array" ref="I2281">SUMPRODUCT(([1]OUT_FinalEnergyCons!$B$4:$B$10000="var_ncap")*1,  (ISNUMBER(SEARCH("ITOT-SWHNGAHP",[1]OUT_FinalEnergyCons!$A$4:$A$10000)))*1,[1]OUT_FinalEnergyCons!G$4:G$10000)</f>
        <v>2.58840493018393E-7</v>
      </c>
      <c r="J2281" s="1" cm="1">
        <f t="array" ref="J2281">SUMPRODUCT(([1]OUT_FinalEnergyCons!$B$4:$B$10000="var_ncap")*1,  (ISNUMBER(SEARCH("ITOT-SWHNGAHP",[1]OUT_FinalEnergyCons!$A$4:$A$10000)))*1,[1]OUT_FinalEnergyCons!H$4:H$10000)</f>
        <v>4.7876287555091297E-5</v>
      </c>
      <c r="K2281" s="1" cm="1">
        <f t="array" ref="K2281">SUMPRODUCT(([1]OUT_FinalEnergyCons!$B$4:$B$10000="var_ncap")*1,  (ISNUMBER(SEARCH("ITOT-SWHNGAHP",[1]OUT_FinalEnergyCons!$A$4:$A$10000)))*1,[1]OUT_FinalEnergyCons!I$4:I$10000)</f>
        <v>0.128849530890946</v>
      </c>
      <c r="L2281" s="1" cm="1">
        <f t="array" ref="L2281">SUMPRODUCT(([1]OUT_FinalEnergyCons!$B$4:$B$10000="var_ncap")*1,  (ISNUMBER(SEARCH("ITOT-SWHNGAHP",[1]OUT_FinalEnergyCons!$A$4:$A$10000)))*1,[1]OUT_FinalEnergyCons!J$4:J$10000)</f>
        <v>7.02819264189133E-3</v>
      </c>
      <c r="M2281" s="1" cm="1">
        <f t="array" ref="M2281">SUMPRODUCT(([1]OUT_FinalEnergyCons!$B$4:$B$10000="var_ncap")*1,  (ISNUMBER(SEARCH("ITOT-SWHNGAHP",[1]OUT_FinalEnergyCons!$A$4:$A$10000)))*1,[1]OUT_FinalEnergyCons!K$4:K$10000)</f>
        <v>1.7448618500203901E-6</v>
      </c>
      <c r="N2281" s="1" cm="1">
        <f t="array" ref="N2281">SUMPRODUCT(([1]OUT_FinalEnergyCons!$B$4:$B$10000="var_ncap")*1,  (ISNUMBER(SEARCH("ITOT-SWHNGAHP",[1]OUT_FinalEnergyCons!$A$4:$A$10000)))*1,[1]OUT_FinalEnergyCons!L$4:L$10000)</f>
        <v>3.3730984865474202E-6</v>
      </c>
      <c r="O2281" s="1" cm="1">
        <f t="array" ref="O2281">SUMPRODUCT(([1]OUT_FinalEnergyCons!$B$4:$B$10000="var_ncap")*1,  (ISNUMBER(SEARCH("ITOT-SWHNGAHP",[1]OUT_FinalEnergyCons!$A$4:$A$10000)))*1,[1]OUT_FinalEnergyCons!M$4:M$10000)</f>
        <v>6.5999533184147295E-4</v>
      </c>
      <c r="P2281" s="1" cm="1">
        <f t="array" ref="P2281">SUMPRODUCT(([1]OUT_FinalEnergyCons!$B$4:$B$10000="var_ncap")*1,  (ISNUMBER(SEARCH("ITOT-SWHNGAHP",[1]OUT_FinalEnergyCons!$A$4:$A$10000)))*1,[1]OUT_FinalEnergyCons!N$4:N$10000)</f>
        <v>7.0237514133427801E-6</v>
      </c>
      <c r="Q2281" s="1" cm="1">
        <f t="array" ref="Q2281">SUMPRODUCT(([1]OUT_FinalEnergyCons!$B$4:$B$10000="var_ncap")*1,  (ISNUMBER(SEARCH("ITOT-SWHNGAHP",[1]OUT_FinalEnergyCons!$A$4:$A$10000)))*1,[1]OUT_FinalEnergyCons!O$4:O$10000)</f>
        <v>1.1887291561932E-4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8.2216754776333594E-3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0.10784546049699401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0.14279268120813801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9.4732381104216404E-2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0.24935970244796599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0.11355832237892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2.09506616529215E-2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0.25359019079636202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0.21511653854846299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5.20406200983623E-2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0.17591894474697001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2.4486360964247199E-6</v>
      </c>
      <c r="H2283" s="1">
        <f t="shared" si="2297"/>
        <v>2.1540090197355099E-6</v>
      </c>
      <c r="I2283" s="1">
        <f t="shared" si="2297"/>
        <v>1.9107453674749099E-6</v>
      </c>
      <c r="J2283" s="1">
        <f t="shared" si="2297"/>
        <v>3.7080212876688199E-6</v>
      </c>
      <c r="K2283" s="1">
        <f t="shared" si="2297"/>
        <v>2.4922906830659802E-5</v>
      </c>
      <c r="L2283" s="1">
        <f t="shared" si="2297"/>
        <v>3.2097124540714201E-6</v>
      </c>
      <c r="M2283" s="1">
        <f t="shared" si="2297"/>
        <v>4.5529751030383904E-6</v>
      </c>
      <c r="N2283" s="1">
        <f t="shared" si="2297"/>
        <v>5.5988510868704497E-6</v>
      </c>
      <c r="O2283" s="1">
        <f t="shared" si="2297"/>
        <v>5.8637731399695399E-6</v>
      </c>
      <c r="P2283" s="1">
        <f>P2284</f>
        <v>5.2767838386757401E-6</v>
      </c>
      <c r="Q2283" s="1">
        <f>Q2284</f>
        <v>1.748156771434E-6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2.4486360964247199E-6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2.1540090197355099E-6</v>
      </c>
      <c r="I2284" s="1" cm="1">
        <f t="array" ref="I2284">SUMPRODUCT(([1]OUT_FinalEnergyCons!$B$4:$B$10000="var_ncap")*1,  (ISNUMBER(SEARCH("ITOT-SWHCOA*BR",[1]OUT_FinalEnergyCons!$A$4:$A$10000)))*1,[1]OUT_FinalEnergyCons!G$4:G$10000)</f>
        <v>1.9107453674749099E-6</v>
      </c>
      <c r="J2284" s="1" cm="1">
        <f t="array" ref="J2284">SUMPRODUCT(([1]OUT_FinalEnergyCons!$B$4:$B$10000="var_ncap")*1,  (ISNUMBER(SEARCH("ITOT-SWHCOA*BR",[1]OUT_FinalEnergyCons!$A$4:$A$10000)))*1,[1]OUT_FinalEnergyCons!H$4:H$10000)</f>
        <v>3.7080212876688199E-6</v>
      </c>
      <c r="K2284" s="1" cm="1">
        <f t="array" ref="K2284">SUMPRODUCT(([1]OUT_FinalEnergyCons!$B$4:$B$10000="var_ncap")*1,  (ISNUMBER(SEARCH("ITOT-SWHCOA*BR",[1]OUT_FinalEnergyCons!$A$4:$A$10000)))*1,[1]OUT_FinalEnergyCons!I$4:I$10000)</f>
        <v>2.4922906830659802E-5</v>
      </c>
      <c r="L2284" s="1" cm="1">
        <f t="array" ref="L2284">SUMPRODUCT(([1]OUT_FinalEnergyCons!$B$4:$B$10000="var_ncap")*1,  (ISNUMBER(SEARCH("ITOT-SWHCOA*BR",[1]OUT_FinalEnergyCons!$A$4:$A$10000)))*1,[1]OUT_FinalEnergyCons!J$4:J$10000)</f>
        <v>3.2097124540714201E-6</v>
      </c>
      <c r="M2284" s="1" cm="1">
        <f t="array" ref="M2284">SUMPRODUCT(([1]OUT_FinalEnergyCons!$B$4:$B$10000="var_ncap")*1,  (ISNUMBER(SEARCH("ITOT-SWHCOA*BR",[1]OUT_FinalEnergyCons!$A$4:$A$10000)))*1,[1]OUT_FinalEnergyCons!K$4:K$10000)</f>
        <v>4.5529751030383904E-6</v>
      </c>
      <c r="N2284" s="1" cm="1">
        <f t="array" ref="N2284">SUMPRODUCT(([1]OUT_FinalEnergyCons!$B$4:$B$10000="var_ncap")*1,  (ISNUMBER(SEARCH("ITOT-SWHCOA*BR",[1]OUT_FinalEnergyCons!$A$4:$A$10000)))*1,[1]OUT_FinalEnergyCons!L$4:L$10000)</f>
        <v>5.5988510868704497E-6</v>
      </c>
      <c r="O2284" s="1" cm="1">
        <f t="array" ref="O2284">SUMPRODUCT(([1]OUT_FinalEnergyCons!$B$4:$B$10000="var_ncap")*1,  (ISNUMBER(SEARCH("ITOT-SWHCOA*BR",[1]OUT_FinalEnergyCons!$A$4:$A$10000)))*1,[1]OUT_FinalEnergyCons!M$4:M$10000)</f>
        <v>5.8637731399695399E-6</v>
      </c>
      <c r="P2284" s="1" cm="1">
        <f t="array" ref="P2284">SUMPRODUCT(([1]OUT_FinalEnergyCons!$B$4:$B$10000="var_ncap")*1,  (ISNUMBER(SEARCH("ITOT-SWHCOA*BR",[1]OUT_FinalEnergyCons!$A$4:$A$10000)))*1,[1]OUT_FinalEnergyCons!N$4:N$10000)</f>
        <v>5.2767838386757401E-6</v>
      </c>
      <c r="Q2284" s="1" cm="1">
        <f t="array" ref="Q2284">SUMPRODUCT(([1]OUT_FinalEnergyCons!$B$4:$B$10000="var_ncap")*1,  (ISNUMBER(SEARCH("ITOT-SWHCOA*BR",[1]OUT_FinalEnergyCons!$A$4:$A$10000)))*1,[1]OUT_FinalEnergyCons!O$4:O$10000)</f>
        <v>1.748156771434E-6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5.2201743963586497E-2</v>
      </c>
      <c r="H2285" s="1">
        <f t="shared" si="2298"/>
        <v>7.0147426830361504E-6</v>
      </c>
      <c r="I2285" s="1">
        <f t="shared" si="2298"/>
        <v>3.0128424914830101E-2</v>
      </c>
      <c r="J2285" s="1">
        <f t="shared" si="2298"/>
        <v>0.28980020656059702</v>
      </c>
      <c r="K2285" s="1">
        <f t="shared" si="2298"/>
        <v>3.1569869276048601E-2</v>
      </c>
      <c r="L2285" s="1">
        <f t="shared" si="2298"/>
        <v>4.5324641077041199E-2</v>
      </c>
      <c r="M2285" s="1">
        <f t="shared" si="2298"/>
        <v>0.29457036407838799</v>
      </c>
      <c r="N2285" s="1">
        <f t="shared" si="2298"/>
        <v>2.3493609085393202E-2</v>
      </c>
      <c r="O2285" s="1">
        <f t="shared" si="2298"/>
        <v>0.11020931681269799</v>
      </c>
      <c r="P2285" s="1">
        <f>P2286</f>
        <v>0.17211223638333401</v>
      </c>
      <c r="Q2285" s="1">
        <f>Q2286</f>
        <v>8.3396535136864E-2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5.2201743963586497E-2</v>
      </c>
      <c r="H2286" s="1" cm="1">
        <f t="array" ref="H2286">SUMPRODUCT(([1]OUT_FinalEnergyCons!$B$4:$B$10000="var_ncap")*1,  (ISNUMBER(SEARCH("ITOT-SWHWOD*BR",[1]OUT_FinalEnergyCons!$A$4:$A$10000)))*1,[1]OUT_FinalEnergyCons!F$4:F$10000)</f>
        <v>7.0147426830361504E-6</v>
      </c>
      <c r="I2286" s="1" cm="1">
        <f t="array" ref="I2286">SUMPRODUCT(([1]OUT_FinalEnergyCons!$B$4:$B$10000="var_ncap")*1,  (ISNUMBER(SEARCH("ITOT-SWHWOD*BR",[1]OUT_FinalEnergyCons!$A$4:$A$10000)))*1,[1]OUT_FinalEnergyCons!G$4:G$10000)</f>
        <v>3.0128424914830101E-2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0.28980020656059702</v>
      </c>
      <c r="K2286" s="1" cm="1">
        <f t="array" ref="K2286">SUMPRODUCT(([1]OUT_FinalEnergyCons!$B$4:$B$10000="var_ncap")*1,  (ISNUMBER(SEARCH("ITOT-SWHWOD*BR",[1]OUT_FinalEnergyCons!$A$4:$A$10000)))*1,[1]OUT_FinalEnergyCons!I$4:I$10000)</f>
        <v>3.1569869276048601E-2</v>
      </c>
      <c r="L2286" s="1" cm="1">
        <f t="array" ref="L2286">SUMPRODUCT(([1]OUT_FinalEnergyCons!$B$4:$B$10000="var_ncap")*1,  (ISNUMBER(SEARCH("ITOT-SWHWOD*BR",[1]OUT_FinalEnergyCons!$A$4:$A$10000)))*1,[1]OUT_FinalEnergyCons!J$4:J$10000)</f>
        <v>4.5324641077041199E-2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0.29457036407838799</v>
      </c>
      <c r="N2286" s="1" cm="1">
        <f t="array" ref="N2286">SUMPRODUCT(([1]OUT_FinalEnergyCons!$B$4:$B$10000="var_ncap")*1,  (ISNUMBER(SEARCH("ITOT-SWHWOD*BR",[1]OUT_FinalEnergyCons!$A$4:$A$10000)))*1,[1]OUT_FinalEnergyCons!L$4:L$10000)</f>
        <v>2.3493609085393202E-2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0.11020931681269799</v>
      </c>
      <c r="P2286" s="1" cm="1">
        <f t="array" ref="P2286">SUMPRODUCT(([1]OUT_FinalEnergyCons!$B$4:$B$10000="var_ncap")*1,  (ISNUMBER(SEARCH("ITOT-SWHWOD*BR",[1]OUT_FinalEnergyCons!$A$4:$A$10000)))*1,[1]OUT_FinalEnergyCons!N$4:N$10000)</f>
        <v>0.17211223638333401</v>
      </c>
      <c r="Q2286" s="1" cm="1">
        <f t="array" ref="Q2286">SUMPRODUCT(([1]OUT_FinalEnergyCons!$B$4:$B$10000="var_ncap")*1,  (ISNUMBER(SEARCH("ITOT-SWHWOD*BR",[1]OUT_FinalEnergyCons!$A$4:$A$10000)))*1,[1]OUT_FinalEnergyCons!O$4:O$10000)</f>
        <v>8.3396535136864E-2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8.0728546444115493E-3</v>
      </c>
      <c r="H2287" s="1">
        <f t="shared" si="2299"/>
        <v>6.7749033704610801E-6</v>
      </c>
      <c r="I2287" s="1">
        <f t="shared" si="2299"/>
        <v>3.3550262300390799E-3</v>
      </c>
      <c r="J2287" s="1">
        <f t="shared" si="2299"/>
        <v>2.5323718770361301E-2</v>
      </c>
      <c r="K2287" s="1">
        <f t="shared" si="2299"/>
        <v>1.3175760052369E-2</v>
      </c>
      <c r="L2287" s="1">
        <f t="shared" si="2299"/>
        <v>1.61000967671196E-3</v>
      </c>
      <c r="M2287" s="1">
        <f t="shared" si="2299"/>
        <v>2.4058036905929399E-2</v>
      </c>
      <c r="N2287" s="1">
        <f t="shared" si="2299"/>
        <v>1.61468031304388E-2</v>
      </c>
      <c r="O2287" s="1">
        <f t="shared" si="2299"/>
        <v>1.79514287745694E-3</v>
      </c>
      <c r="P2287" s="1">
        <f>P2288</f>
        <v>2.5088401736340998E-2</v>
      </c>
      <c r="Q2287" s="1">
        <f>Q2288</f>
        <v>8.5134113473626198E-3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8.0728546444115493E-3</v>
      </c>
      <c r="H2288" s="1" cm="1">
        <f t="array" ref="H2288">SUMPRODUCT(([1]OUT_FinalEnergyCons!$B$4:$B$10000="var_ncap")*1,  (ISNUMBER(SEARCH("ITOT-SWHPLT*BR",[1]OUT_FinalEnergyCons!$A$4:$A$10000)))*1,[1]OUT_FinalEnergyCons!F$4:F$10000)</f>
        <v>6.7749033704610801E-6</v>
      </c>
      <c r="I2288" s="1" cm="1">
        <f t="array" ref="I2288">SUMPRODUCT(([1]OUT_FinalEnergyCons!$B$4:$B$10000="var_ncap")*1,  (ISNUMBER(SEARCH("ITOT-SWHPLT*BR",[1]OUT_FinalEnergyCons!$A$4:$A$10000)))*1,[1]OUT_FinalEnergyCons!G$4:G$10000)</f>
        <v>3.3550262300390799E-3</v>
      </c>
      <c r="J2288" s="1" cm="1">
        <f t="array" ref="J2288">SUMPRODUCT(([1]OUT_FinalEnergyCons!$B$4:$B$10000="var_ncap")*1,  (ISNUMBER(SEARCH("ITOT-SWHPLT*BR",[1]OUT_FinalEnergyCons!$A$4:$A$10000)))*1,[1]OUT_FinalEnergyCons!H$4:H$10000)</f>
        <v>2.5323718770361301E-2</v>
      </c>
      <c r="K2288" s="1" cm="1">
        <f t="array" ref="K2288">SUMPRODUCT(([1]OUT_FinalEnergyCons!$B$4:$B$10000="var_ncap")*1,  (ISNUMBER(SEARCH("ITOT-SWHPLT*BR",[1]OUT_FinalEnergyCons!$A$4:$A$10000)))*1,[1]OUT_FinalEnergyCons!I$4:I$10000)</f>
        <v>1.3175760052369E-2</v>
      </c>
      <c r="L2288" s="1" cm="1">
        <f t="array" ref="L2288">SUMPRODUCT(([1]OUT_FinalEnergyCons!$B$4:$B$10000="var_ncap")*1,  (ISNUMBER(SEARCH("ITOT-SWHPLT*BR",[1]OUT_FinalEnergyCons!$A$4:$A$10000)))*1,[1]OUT_FinalEnergyCons!J$4:J$10000)</f>
        <v>1.61000967671196E-3</v>
      </c>
      <c r="M2288" s="1" cm="1">
        <f t="array" ref="M2288">SUMPRODUCT(([1]OUT_FinalEnergyCons!$B$4:$B$10000="var_ncap")*1,  (ISNUMBER(SEARCH("ITOT-SWHPLT*BR",[1]OUT_FinalEnergyCons!$A$4:$A$10000)))*1,[1]OUT_FinalEnergyCons!K$4:K$10000)</f>
        <v>2.4058036905929399E-2</v>
      </c>
      <c r="N2288" s="1" cm="1">
        <f t="array" ref="N2288">SUMPRODUCT(([1]OUT_FinalEnergyCons!$B$4:$B$10000="var_ncap")*1,  (ISNUMBER(SEARCH("ITOT-SWHPLT*BR",[1]OUT_FinalEnergyCons!$A$4:$A$10000)))*1,[1]OUT_FinalEnergyCons!L$4:L$10000)</f>
        <v>1.61468031304388E-2</v>
      </c>
      <c r="O2288" s="1" cm="1">
        <f t="array" ref="O2288">SUMPRODUCT(([1]OUT_FinalEnergyCons!$B$4:$B$10000="var_ncap")*1,  (ISNUMBER(SEARCH("ITOT-SWHPLT*BR",[1]OUT_FinalEnergyCons!$A$4:$A$10000)))*1,[1]OUT_FinalEnergyCons!M$4:M$10000)</f>
        <v>1.79514287745694E-3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2.5088401736340998E-2</v>
      </c>
      <c r="Q2288" s="1" cm="1">
        <f t="array" ref="Q2288">SUMPRODUCT(([1]OUT_FinalEnergyCons!$B$4:$B$10000="var_ncap")*1,  (ISNUMBER(SEARCH("ITOT-SWHPLT*BR",[1]OUT_FinalEnergyCons!$A$4:$A$10000)))*1,[1]OUT_FinalEnergyCons!O$4:O$10000)</f>
        <v>8.5134113473626198E-3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2.2322020788147001E-6</v>
      </c>
      <c r="H2289" s="1">
        <f t="shared" si="2300"/>
        <v>2.2442506118119598E-6</v>
      </c>
      <c r="I2289" s="1">
        <f t="shared" si="2300"/>
        <v>4.0519818873183001E-6</v>
      </c>
      <c r="J2289" s="1">
        <f t="shared" si="2300"/>
        <v>9.87063348255212E-2</v>
      </c>
      <c r="K2289" s="1">
        <f t="shared" si="2300"/>
        <v>6.7217104717568005E-2</v>
      </c>
      <c r="L2289" s="1">
        <f t="shared" si="2300"/>
        <v>3.3774398177661099E-6</v>
      </c>
      <c r="M2289" s="1">
        <f t="shared" si="2300"/>
        <v>7.3108898378771603E-6</v>
      </c>
      <c r="N2289" s="1">
        <f t="shared" si="2300"/>
        <v>1.62720364179258E-5</v>
      </c>
      <c r="O2289" s="1">
        <f t="shared" si="2300"/>
        <v>5.7720593315089399E-6</v>
      </c>
      <c r="P2289" s="1">
        <f>P2290</f>
        <v>1.0504216954658099E-5</v>
      </c>
      <c r="Q2289" s="1">
        <f>Q2290</f>
        <v>1.56134141426797E-6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2.2322020788147001E-6</v>
      </c>
      <c r="H2290" s="1" cm="1">
        <f t="array" ref="H2290">SUMPRODUCT(([1]OUT_FinalEnergyCons!$B$4:$B$10000="var_ncap")*1,  (ISNUMBER(SEARCH("ITOT-SWHWST*BR",[1]OUT_FinalEnergyCons!$A$4:$A$10000)))*1,[1]OUT_FinalEnergyCons!F$4:F$10000)</f>
        <v>2.2442506118119598E-6</v>
      </c>
      <c r="I2290" s="1" cm="1">
        <f t="array" ref="I2290">SUMPRODUCT(([1]OUT_FinalEnergyCons!$B$4:$B$10000="var_ncap")*1,  (ISNUMBER(SEARCH("ITOT-SWHWST*BR",[1]OUT_FinalEnergyCons!$A$4:$A$10000)))*1,[1]OUT_FinalEnergyCons!G$4:G$10000)</f>
        <v>4.0519818873183001E-6</v>
      </c>
      <c r="J2290" s="1" cm="1">
        <f t="array" ref="J2290">SUMPRODUCT(([1]OUT_FinalEnergyCons!$B$4:$B$10000="var_ncap")*1,  (ISNUMBER(SEARCH("ITOT-SWHWST*BR",[1]OUT_FinalEnergyCons!$A$4:$A$10000)))*1,[1]OUT_FinalEnergyCons!H$4:H$10000)</f>
        <v>9.87063348255212E-2</v>
      </c>
      <c r="K2290" s="1" cm="1">
        <f t="array" ref="K2290">SUMPRODUCT(([1]OUT_FinalEnergyCons!$B$4:$B$10000="var_ncap")*1,  (ISNUMBER(SEARCH("ITOT-SWHWST*BR",[1]OUT_FinalEnergyCons!$A$4:$A$10000)))*1,[1]OUT_FinalEnergyCons!I$4:I$10000)</f>
        <v>6.7217104717568005E-2</v>
      </c>
      <c r="L2290" s="1" cm="1">
        <f t="array" ref="L2290">SUMPRODUCT(([1]OUT_FinalEnergyCons!$B$4:$B$10000="var_ncap")*1,  (ISNUMBER(SEARCH("ITOT-SWHWST*BR",[1]OUT_FinalEnergyCons!$A$4:$A$10000)))*1,[1]OUT_FinalEnergyCons!J$4:J$10000)</f>
        <v>3.3774398177661099E-6</v>
      </c>
      <c r="M2290" s="1" cm="1">
        <f t="array" ref="M2290">SUMPRODUCT(([1]OUT_FinalEnergyCons!$B$4:$B$10000="var_ncap")*1,  (ISNUMBER(SEARCH("ITOT-SWHWST*BR",[1]OUT_FinalEnergyCons!$A$4:$A$10000)))*1,[1]OUT_FinalEnergyCons!K$4:K$10000)</f>
        <v>7.3108898378771603E-6</v>
      </c>
      <c r="N2290" s="1" cm="1">
        <f t="array" ref="N2290">SUMPRODUCT(([1]OUT_FinalEnergyCons!$B$4:$B$10000="var_ncap")*1,  (ISNUMBER(SEARCH("ITOT-SWHWST*BR",[1]OUT_FinalEnergyCons!$A$4:$A$10000)))*1,[1]OUT_FinalEnergyCons!L$4:L$10000)</f>
        <v>1.62720364179258E-5</v>
      </c>
      <c r="O2290" s="1" cm="1">
        <f t="array" ref="O2290">SUMPRODUCT(([1]OUT_FinalEnergyCons!$B$4:$B$10000="var_ncap")*1,  (ISNUMBER(SEARCH("ITOT-SWHWST*BR",[1]OUT_FinalEnergyCons!$A$4:$A$10000)))*1,[1]OUT_FinalEnergyCons!M$4:M$10000)</f>
        <v>5.7720593315089399E-6</v>
      </c>
      <c r="P2290" s="1" cm="1">
        <f t="array" ref="P2290">SUMPRODUCT(([1]OUT_FinalEnergyCons!$B$4:$B$10000="var_ncap")*1,  (ISNUMBER(SEARCH("ITOT-SWHWST*BR",[1]OUT_FinalEnergyCons!$A$4:$A$10000)))*1,[1]OUT_FinalEnergyCons!N$4:N$10000)</f>
        <v>1.0504216954658099E-5</v>
      </c>
      <c r="Q2290" s="1" cm="1">
        <f t="array" ref="Q2290">SUMPRODUCT(([1]OUT_FinalEnergyCons!$B$4:$B$10000="var_ncap")*1,  (ISNUMBER(SEARCH("ITOT-SWHWST*BR",[1]OUT_FinalEnergyCons!$A$4:$A$10000)))*1,[1]OUT_FinalEnergyCons!O$4:O$10000)</f>
        <v>1.56134141426797E-6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2.6313345586548402E-3</v>
      </c>
      <c r="H2291" s="1">
        <f t="shared" si="2301"/>
        <v>1.6043563472673701E-8</v>
      </c>
      <c r="I2291" s="1">
        <f t="shared" si="2301"/>
        <v>5.5469920414043298E-8</v>
      </c>
      <c r="J2291" s="1">
        <f t="shared" si="2301"/>
        <v>8.5574797600311905E-3</v>
      </c>
      <c r="K2291" s="1">
        <f t="shared" si="2301"/>
        <v>3.89510435095457E-3</v>
      </c>
      <c r="L2291" s="1">
        <f t="shared" si="2301"/>
        <v>5.6198579438885503E-8</v>
      </c>
      <c r="M2291" s="1">
        <f t="shared" si="2301"/>
        <v>8.5574232380452499E-3</v>
      </c>
      <c r="N2291" s="1">
        <f t="shared" si="2301"/>
        <v>3.2965249978391901E-3</v>
      </c>
      <c r="O2291" s="1">
        <f t="shared" si="2301"/>
        <v>5.9925102853909001E-4</v>
      </c>
      <c r="P2291" s="1">
        <f>P2292</f>
        <v>8.0865866043466402E-3</v>
      </c>
      <c r="Q2291" s="1">
        <f>Q2292</f>
        <v>3.9260999323179301E-3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2.6313345586548402E-3</v>
      </c>
      <c r="H2292" s="1" cm="1">
        <f t="array" ref="H2292">SUMPRODUCT(([1]OUT_FinalEnergyCons!$B$4:$B$10000="var_ncap")*1, (ISNUMBER(SEARCH("ITOT-SWHSOLBR",[1]OUT_FinalEnergyCons!$A$4:$A$10000)))*1,[1]OUT_FinalEnergyCons!F$4:F$10000)</f>
        <v>1.6043563472673701E-8</v>
      </c>
      <c r="I2292" s="1" cm="1">
        <f t="array" ref="I2292">SUMPRODUCT(([1]OUT_FinalEnergyCons!$B$4:$B$10000="var_ncap")*1, (ISNUMBER(SEARCH("ITOT-SWHSOLBR",[1]OUT_FinalEnergyCons!$A$4:$A$10000)))*1,[1]OUT_FinalEnergyCons!G$4:G$10000)</f>
        <v>5.5469920414043298E-8</v>
      </c>
      <c r="J2292" s="1" cm="1">
        <f t="array" ref="J2292">SUMPRODUCT(([1]OUT_FinalEnergyCons!$B$4:$B$10000="var_ncap")*1, (ISNUMBER(SEARCH("ITOT-SWHSOLBR",[1]OUT_FinalEnergyCons!$A$4:$A$10000)))*1,[1]OUT_FinalEnergyCons!H$4:H$10000)</f>
        <v>8.5574797600311905E-3</v>
      </c>
      <c r="K2292" s="1" cm="1">
        <f t="array" ref="K2292">SUMPRODUCT(([1]OUT_FinalEnergyCons!$B$4:$B$10000="var_ncap")*1, (ISNUMBER(SEARCH("ITOT-SWHSOLBR",[1]OUT_FinalEnergyCons!$A$4:$A$10000)))*1,[1]OUT_FinalEnergyCons!I$4:I$10000)</f>
        <v>3.89510435095457E-3</v>
      </c>
      <c r="L2292" s="1" cm="1">
        <f t="array" ref="L2292">SUMPRODUCT(([1]OUT_FinalEnergyCons!$B$4:$B$10000="var_ncap")*1, (ISNUMBER(SEARCH("ITOT-SWHSOLBR",[1]OUT_FinalEnergyCons!$A$4:$A$10000)))*1,[1]OUT_FinalEnergyCons!J$4:J$10000)</f>
        <v>5.6198579438885503E-8</v>
      </c>
      <c r="M2292" s="1" cm="1">
        <f t="array" ref="M2292">SUMPRODUCT(([1]OUT_FinalEnergyCons!$B$4:$B$10000="var_ncap")*1, (ISNUMBER(SEARCH("ITOT-SWHSOLBR",[1]OUT_FinalEnergyCons!$A$4:$A$10000)))*1,[1]OUT_FinalEnergyCons!K$4:K$10000)</f>
        <v>8.5574232380452499E-3</v>
      </c>
      <c r="N2292" s="1" cm="1">
        <f t="array" ref="N2292">SUMPRODUCT(([1]OUT_FinalEnergyCons!$B$4:$B$10000="var_ncap")*1, (ISNUMBER(SEARCH("ITOT-SWHSOLBR",[1]OUT_FinalEnergyCons!$A$4:$A$10000)))*1,[1]OUT_FinalEnergyCons!L$4:L$10000)</f>
        <v>3.2965249978391901E-3</v>
      </c>
      <c r="O2292" s="1" cm="1">
        <f t="array" ref="O2292">SUMPRODUCT(([1]OUT_FinalEnergyCons!$B$4:$B$10000="var_ncap")*1, (ISNUMBER(SEARCH("ITOT-SWHSOLBR",[1]OUT_FinalEnergyCons!$A$4:$A$10000)))*1,[1]OUT_FinalEnergyCons!M$4:M$10000)</f>
        <v>5.9925102853909001E-4</v>
      </c>
      <c r="P2292" s="1" cm="1">
        <f t="array" ref="P2292">SUMPRODUCT(([1]OUT_FinalEnergyCons!$B$4:$B$10000="var_ncap")*1, (ISNUMBER(SEARCH("ITOT-SWHSOLBR",[1]OUT_FinalEnergyCons!$A$4:$A$10000)))*1,[1]OUT_FinalEnergyCons!N$4:N$10000)</f>
        <v>8.0865866043466402E-3</v>
      </c>
      <c r="Q2292" s="1" cm="1">
        <f t="array" ref="Q2292">SUMPRODUCT(([1]OUT_FinalEnergyCons!$B$4:$B$10000="var_ncap")*1, (ISNUMBER(SEARCH("ITOT-SWHSOLBR",[1]OUT_FinalEnergyCons!$A$4:$A$10000)))*1,[1]OUT_FinalEnergyCons!O$4:O$10000)</f>
        <v>3.9260999323179301E-3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1.58724108300616E-3</v>
      </c>
      <c r="J2293" s="1">
        <f t="shared" si="2302"/>
        <v>0.75321439843260896</v>
      </c>
      <c r="K2293" s="1">
        <f t="shared" si="2302"/>
        <v>5.4639377346402004E-6</v>
      </c>
      <c r="L2293" s="1">
        <f t="shared" si="2302"/>
        <v>7.2374808204808098E-6</v>
      </c>
      <c r="M2293" s="1">
        <f t="shared" si="2302"/>
        <v>0.61913479187158205</v>
      </c>
      <c r="N2293" s="1">
        <f t="shared" si="2302"/>
        <v>0.107073837476855</v>
      </c>
      <c r="O2293" s="1">
        <f t="shared" si="2302"/>
        <v>4.4975056265511897E-2</v>
      </c>
      <c r="P2293" s="1">
        <f>P2294</f>
        <v>0.55897686822867299</v>
      </c>
      <c r="Q2293" s="1">
        <f>Q2294</f>
        <v>0.18216414001706499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1.58724108300616E-3</v>
      </c>
      <c r="J2294" s="1" cm="1">
        <f t="array" ref="J2294">SUMPRODUCT(([1]OUT_FinalEnergyCons!$B$4:$B$10000="var_ncap")*1, (ISNUMBER(SEARCH("ITOT-SWHH2BR",[1]OUT_FinalEnergyCons!$A$4:$A$10000)))*1,[1]OUT_FinalEnergyCons!H$4:H$10000)</f>
        <v>0.75321439843260896</v>
      </c>
      <c r="K2294" s="1" cm="1">
        <f t="array" ref="K2294">SUMPRODUCT(([1]OUT_FinalEnergyCons!$B$4:$B$10000="var_ncap")*1, (ISNUMBER(SEARCH("ITOT-SWHH2BR",[1]OUT_FinalEnergyCons!$A$4:$A$10000)))*1,[1]OUT_FinalEnergyCons!I$4:I$10000)</f>
        <v>5.4639377346402004E-6</v>
      </c>
      <c r="L2294" s="1" cm="1">
        <f t="array" ref="L2294">SUMPRODUCT(([1]OUT_FinalEnergyCons!$B$4:$B$10000="var_ncap")*1, (ISNUMBER(SEARCH("ITOT-SWHH2BR",[1]OUT_FinalEnergyCons!$A$4:$A$10000)))*1,[1]OUT_FinalEnergyCons!J$4:J$10000)</f>
        <v>7.2374808204808098E-6</v>
      </c>
      <c r="M2294" s="1" cm="1">
        <f t="array" ref="M2294">SUMPRODUCT(([1]OUT_FinalEnergyCons!$B$4:$B$10000="var_ncap")*1, (ISNUMBER(SEARCH("ITOT-SWHH2BR",[1]OUT_FinalEnergyCons!$A$4:$A$10000)))*1,[1]OUT_FinalEnergyCons!K$4:K$10000)</f>
        <v>0.61913479187158205</v>
      </c>
      <c r="N2294" s="1" cm="1">
        <f t="array" ref="N2294">SUMPRODUCT(([1]OUT_FinalEnergyCons!$B$4:$B$10000="var_ncap")*1, (ISNUMBER(SEARCH("ITOT-SWHH2BR",[1]OUT_FinalEnergyCons!$A$4:$A$10000)))*1,[1]OUT_FinalEnergyCons!L$4:L$10000)</f>
        <v>0.107073837476855</v>
      </c>
      <c r="O2294" s="1" cm="1">
        <f t="array" ref="O2294">SUMPRODUCT(([1]OUT_FinalEnergyCons!$B$4:$B$10000="var_ncap")*1, (ISNUMBER(SEARCH("ITOT-SWHH2BR",[1]OUT_FinalEnergyCons!$A$4:$A$10000)))*1,[1]OUT_FinalEnergyCons!M$4:M$10000)</f>
        <v>4.4975056265511897E-2</v>
      </c>
      <c r="P2294" s="1" cm="1">
        <f t="array" ref="P2294">SUMPRODUCT(([1]OUT_FinalEnergyCons!$B$4:$B$10000="var_ncap")*1, (ISNUMBER(SEARCH("ITOT-SWHH2BR",[1]OUT_FinalEnergyCons!$A$4:$A$10000)))*1,[1]OUT_FinalEnergyCons!N$4:N$10000)</f>
        <v>0.55897686822867299</v>
      </c>
      <c r="Q2294" s="1" cm="1">
        <f t="array" ref="Q2294">SUMPRODUCT(([1]OUT_FinalEnergyCons!$B$4:$B$10000="var_ncap")*1, (ISNUMBER(SEARCH("ITOT-SWHH2BR",[1]OUT_FinalEnergyCons!$A$4:$A$10000)))*1,[1]OUT_FinalEnergyCons!O$4:O$10000)</f>
        <v>0.18216414001706499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1.0649931238728395E-5</v>
      </c>
      <c r="G2295" s="17">
        <f t="shared" si="2303"/>
        <v>9.1050074147980956E-2</v>
      </c>
      <c r="H2295" s="17">
        <f t="shared" si="2303"/>
        <v>0.12764319908664817</v>
      </c>
      <c r="I2295" s="17">
        <f t="shared" si="2303"/>
        <v>9.4410733377727071E-4</v>
      </c>
      <c r="J2295" s="17">
        <f t="shared" si="2303"/>
        <v>2.8071307048294951</v>
      </c>
      <c r="K2295" s="17">
        <f t="shared" si="2303"/>
        <v>1.7944096627267048</v>
      </c>
      <c r="L2295" s="17">
        <f t="shared" ref="L2295:O2295" si="2304">SUM(L2296,L2299,L2301,L2305,L2307,L2309,L2311)</f>
        <v>0.27785933741783858</v>
      </c>
      <c r="M2295" s="17">
        <f t="shared" si="2304"/>
        <v>1.927956336203168</v>
      </c>
      <c r="N2295" s="17">
        <f t="shared" si="2304"/>
        <v>1.5648361608892705</v>
      </c>
      <c r="O2295" s="17">
        <f t="shared" si="2304"/>
        <v>0.6438356569725352</v>
      </c>
      <c r="P2295" s="17">
        <f>SUM(P2296,P2299,P2301,P2305,P2307,P2309,P2311)</f>
        <v>2.0858228751933057</v>
      </c>
      <c r="Q2295" s="17">
        <f>SUM(Q2296,Q2299,Q2301,Q2305,Q2307,Q2309,Q2311)</f>
        <v>1.4171599470645375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3.2952142751304811E-7</v>
      </c>
      <c r="G2296" s="1">
        <f t="shared" si="2307"/>
        <v>4.773121412189475E-7</v>
      </c>
      <c r="H2296" s="1">
        <f t="shared" si="2307"/>
        <v>0.12759997751448346</v>
      </c>
      <c r="I2296" s="1">
        <f t="shared" si="2307"/>
        <v>9.7951799672984628E-6</v>
      </c>
      <c r="J2296" s="1">
        <f t="shared" si="2307"/>
        <v>0.33168157937547937</v>
      </c>
      <c r="K2296" s="1">
        <f t="shared" si="2307"/>
        <v>0.23449316360209521</v>
      </c>
      <c r="L2296" s="1">
        <f t="shared" ref="L2296:O2296" si="2308">SUM(L2297:L2298)</f>
        <v>2.7319880294043818E-2</v>
      </c>
      <c r="M2296" s="1">
        <f t="shared" si="2308"/>
        <v>0.95938881755821248</v>
      </c>
      <c r="N2296" s="1">
        <f t="shared" si="2308"/>
        <v>0.1999948603117761</v>
      </c>
      <c r="O2296" s="1">
        <f t="shared" si="2308"/>
        <v>5.7957494894109104E-2</v>
      </c>
      <c r="P2296" s="1">
        <f>SUM(P2297:P2298)</f>
        <v>0.74545335885100539</v>
      </c>
      <c r="Q2296" s="1">
        <f>SUM(Q2297:Q2298)</f>
        <v>0.31908747876180099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3.1122205597676302E-7</v>
      </c>
      <c r="G2297" s="1" cm="1">
        <f t="array" ref="G2297">SUMPRODUCT(([1]OUT_FinalEnergyCons!$B$4:$B$10000="var_ncap")*1, (ISNUMBER(SEARCH("SCOM-SHELCBR",[1]OUT_FinalEnergyCons!$A$4:$A$10000)))*1,[1]OUT_FinalEnergyCons!E$4:E$10000)</f>
        <v>4.3421245460876801E-7</v>
      </c>
      <c r="H2297" s="1" cm="1">
        <f t="array" ref="H2297">SUMPRODUCT(([1]OUT_FinalEnergyCons!$B$4:$B$10000="var_ncap")*1, (ISNUMBER(SEARCH("SCOM-SHELCBR",[1]OUT_FinalEnergyCons!$A$4:$A$10000)))*1,[1]OUT_FinalEnergyCons!F$4:F$10000)</f>
        <v>0.12759991619123201</v>
      </c>
      <c r="I2297" s="1" cm="1">
        <f t="array" ref="I2297">SUMPRODUCT(([1]OUT_FinalEnergyCons!$B$4:$B$10000="var_ncap")*1, (ISNUMBER(SEARCH("SCOM-SHELCBR",[1]OUT_FinalEnergyCons!$A$4:$A$10000)))*1,[1]OUT_FinalEnergyCons!G$4:G$10000)</f>
        <v>9.6089777574552196E-6</v>
      </c>
      <c r="J2297" s="1" cm="1">
        <f t="array" ref="J2297">SUMPRODUCT(([1]OUT_FinalEnergyCons!$B$4:$B$10000="var_ncap")*1, (ISNUMBER(SEARCH("SCOM-SHELCBR",[1]OUT_FinalEnergyCons!$A$4:$A$10000)))*1,[1]OUT_FinalEnergyCons!H$4:H$10000)</f>
        <v>3.9122818473873403E-2</v>
      </c>
      <c r="K2297" s="1" cm="1">
        <f t="array" ref="K2297">SUMPRODUCT(([1]OUT_FinalEnergyCons!$B$4:$B$10000="var_ncap")*1, (ISNUMBER(SEARCH("SCOM-SHELCBR",[1]OUT_FinalEnergyCons!$A$4:$A$10000)))*1,[1]OUT_FinalEnergyCons!I$4:I$10000)</f>
        <v>8.5617948295417204E-2</v>
      </c>
      <c r="L2297" s="1" cm="1">
        <f t="array" ref="L2297">SUMPRODUCT(([1]OUT_FinalEnergyCons!$B$4:$B$10000="var_ncap")*1, (ISNUMBER(SEARCH("SCOM-SHELCBR",[1]OUT_FinalEnergyCons!$A$4:$A$10000)))*1,[1]OUT_FinalEnergyCons!J$4:J$10000)</f>
        <v>2.1425814408174999E-6</v>
      </c>
      <c r="M2297" s="1" cm="1">
        <f t="array" ref="M2297">SUMPRODUCT(([1]OUT_FinalEnergyCons!$B$4:$B$10000="var_ncap")*1, (ISNUMBER(SEARCH("SCOM-SHELCBR",[1]OUT_FinalEnergyCons!$A$4:$A$10000)))*1,[1]OUT_FinalEnergyCons!K$4:K$10000)</f>
        <v>9.9516129810175394E-2</v>
      </c>
      <c r="N2297" s="1" cm="1">
        <f t="array" ref="N2297">SUMPRODUCT(([1]OUT_FinalEnergyCons!$B$4:$B$10000="var_ncap")*1, (ISNUMBER(SEARCH("SCOM-SHELCBR",[1]OUT_FinalEnergyCons!$A$4:$A$10000)))*1,[1]OUT_FinalEnergyCons!L$4:L$10000)</f>
        <v>7.0374564206482096E-2</v>
      </c>
      <c r="O2297" s="1" cm="1">
        <f t="array" ref="O2297">SUMPRODUCT(([1]OUT_FinalEnergyCons!$B$4:$B$10000="var_ncap")*1, (ISNUMBER(SEARCH("SCOM-SHELCBR",[1]OUT_FinalEnergyCons!$A$4:$A$10000)))*1,[1]OUT_FinalEnergyCons!M$4:M$10000)</f>
        <v>1.86538698049027E-2</v>
      </c>
      <c r="P2297" s="1" cm="1">
        <f t="array" ref="P2297">SUMPRODUCT(([1]OUT_FinalEnergyCons!$B$4:$B$10000="var_ncap")*1, (ISNUMBER(SEARCH("SCOM-SHELCBR",[1]OUT_FinalEnergyCons!$A$4:$A$10000)))*1,[1]OUT_FinalEnergyCons!N$4:N$10000)</f>
        <v>9.8809865553919606E-6</v>
      </c>
      <c r="Q2297" s="1" cm="1">
        <f t="array" ref="Q2297">SUMPRODUCT(([1]OUT_FinalEnergyCons!$B$4:$B$10000="var_ncap")*1, (ISNUMBER(SEARCH("SCOM-SHELCBR",[1]OUT_FinalEnergyCons!$A$4:$A$10000)))*1,[1]OUT_FinalEnergyCons!O$4:O$10000)</f>
        <v>6.2836379247107998E-2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1.82993715362851E-8</v>
      </c>
      <c r="G2298" s="1" cm="1">
        <f t="array" ref="G2298">SUMPRODUCT(([1]OUT_FinalEnergyCons!$B$4:$B$10000="var_ncap")*1, (ISNUMBER(SEARCH("SCOM-SHELCHP",[1]OUT_FinalEnergyCons!$A$4:$A$10000)))*1,[1]OUT_FinalEnergyCons!E$4:E$10000)</f>
        <v>4.3099686610179501E-8</v>
      </c>
      <c r="H2298" s="1" cm="1">
        <f t="array" ref="H2298">SUMPRODUCT(([1]OUT_FinalEnergyCons!$B$4:$B$10000="var_ncap")*1, (ISNUMBER(SEARCH("SCOM-SHELCHP",[1]OUT_FinalEnergyCons!$A$4:$A$10000)))*1,[1]OUT_FinalEnergyCons!F$4:F$10000)</f>
        <v>6.1323251456950197E-8</v>
      </c>
      <c r="I2298" s="1" cm="1">
        <f t="array" ref="I2298">SUMPRODUCT(([1]OUT_FinalEnergyCons!$B$4:$B$10000="var_ncap")*1, (ISNUMBER(SEARCH("SCOM-SHELCHP",[1]OUT_FinalEnergyCons!$A$4:$A$10000)))*1,[1]OUT_FinalEnergyCons!G$4:G$10000)</f>
        <v>1.8620220984324301E-7</v>
      </c>
      <c r="J2298" s="1" cm="1">
        <f t="array" ref="J2298">SUMPRODUCT(([1]OUT_FinalEnergyCons!$B$4:$B$10000="var_ncap")*1, (ISNUMBER(SEARCH("SCOM-SHELCHP",[1]OUT_FinalEnergyCons!$A$4:$A$10000)))*1,[1]OUT_FinalEnergyCons!H$4:H$10000)</f>
        <v>0.29255876090160599</v>
      </c>
      <c r="K2298" s="1" cm="1">
        <f t="array" ref="K2298">SUMPRODUCT(([1]OUT_FinalEnergyCons!$B$4:$B$10000="var_ncap")*1, (ISNUMBER(SEARCH("SCOM-SHELCHP",[1]OUT_FinalEnergyCons!$A$4:$A$10000)))*1,[1]OUT_FinalEnergyCons!I$4:I$10000)</f>
        <v>0.14887521530667799</v>
      </c>
      <c r="L2298" s="1" cm="1">
        <f t="array" ref="L2298">SUMPRODUCT(([1]OUT_FinalEnergyCons!$B$4:$B$10000="var_ncap")*1, (ISNUMBER(SEARCH("SCOM-SHELCHP",[1]OUT_FinalEnergyCons!$A$4:$A$10000)))*1,[1]OUT_FinalEnergyCons!J$4:J$10000)</f>
        <v>2.7317737712602999E-2</v>
      </c>
      <c r="M2298" s="1" cm="1">
        <f t="array" ref="M2298">SUMPRODUCT(([1]OUT_FinalEnergyCons!$B$4:$B$10000="var_ncap")*1, (ISNUMBER(SEARCH("SCOM-SHELCHP",[1]OUT_FinalEnergyCons!$A$4:$A$10000)))*1,[1]OUT_FinalEnergyCons!K$4:K$10000)</f>
        <v>0.85987268774803705</v>
      </c>
      <c r="N2298" s="1" cm="1">
        <f t="array" ref="N2298">SUMPRODUCT(([1]OUT_FinalEnergyCons!$B$4:$B$10000="var_ncap")*1, (ISNUMBER(SEARCH("SCOM-SHELCHP",[1]OUT_FinalEnergyCons!$A$4:$A$10000)))*1,[1]OUT_FinalEnergyCons!L$4:L$10000)</f>
        <v>0.12962029610529399</v>
      </c>
      <c r="O2298" s="1" cm="1">
        <f t="array" ref="O2298">SUMPRODUCT(([1]OUT_FinalEnergyCons!$B$4:$B$10000="var_ncap")*1, (ISNUMBER(SEARCH("SCOM-SHELCHP",[1]OUT_FinalEnergyCons!$A$4:$A$10000)))*1,[1]OUT_FinalEnergyCons!M$4:M$10000)</f>
        <v>3.9303625089206401E-2</v>
      </c>
      <c r="P2298" s="1" cm="1">
        <f t="array" ref="P2298">SUMPRODUCT(([1]OUT_FinalEnergyCons!$B$4:$B$10000="var_ncap")*1, (ISNUMBER(SEARCH("SCOM-SHELCHP",[1]OUT_FinalEnergyCons!$A$4:$A$10000)))*1,[1]OUT_FinalEnergyCons!N$4:N$10000)</f>
        <v>0.74544347786444998</v>
      </c>
      <c r="Q2298" s="1" cm="1">
        <f t="array" ref="Q2298">SUMPRODUCT(([1]OUT_FinalEnergyCons!$B$4:$B$10000="var_ncap")*1, (ISNUMBER(SEARCH("SCOM-SHELCHP",[1]OUT_FinalEnergyCons!$A$4:$A$10000)))*1,[1]OUT_FinalEnergyCons!O$4:O$10000)</f>
        <v>0.25625109951469299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1.6054730954890901E-7</v>
      </c>
      <c r="G2299" s="1">
        <f t="shared" si="2309"/>
        <v>2.4791174471545398E-7</v>
      </c>
      <c r="H2299" s="1">
        <f t="shared" si="2309"/>
        <v>1.19245605904214E-7</v>
      </c>
      <c r="I2299" s="1">
        <f t="shared" si="2309"/>
        <v>3.1104057729824002E-7</v>
      </c>
      <c r="J2299" s="1">
        <f t="shared" si="2309"/>
        <v>0.50385082576798901</v>
      </c>
      <c r="K2299" s="1">
        <f t="shared" si="2309"/>
        <v>0.11102625382614099</v>
      </c>
      <c r="L2299" s="1">
        <f t="shared" si="2309"/>
        <v>5.5315319835235904E-7</v>
      </c>
      <c r="M2299" s="1">
        <f t="shared" si="2309"/>
        <v>2.5603782953645399E-6</v>
      </c>
      <c r="N2299" s="1">
        <f t="shared" si="2309"/>
        <v>6.3918478726170597E-2</v>
      </c>
      <c r="O2299" s="1">
        <f t="shared" si="2309"/>
        <v>1.7055604543599001E-2</v>
      </c>
      <c r="P2299" s="1">
        <f>P2300</f>
        <v>2.0265744285283299E-2</v>
      </c>
      <c r="Q2299" s="1">
        <f>Q2300</f>
        <v>6.0708083328217699E-2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1.6054730954890901E-7</v>
      </c>
      <c r="G2300" s="1" cm="1">
        <f t="array" ref="G2300">SUMPRODUCT(([1]OUT_FinalEnergyCons!$B$4:$B$10000="var_ncap")*1,(ISNUMBER(SEARCH("SCOM-SHLFOBR",[1]OUT_FinalEnergyCons!$A$4:$A$10000)))*1,[1]OUT_FinalEnergyCons!E$4:E$10000)</f>
        <v>2.4791174471545398E-7</v>
      </c>
      <c r="H2300" s="1" cm="1">
        <f t="array" ref="H2300">SUMPRODUCT(([1]OUT_FinalEnergyCons!$B$4:$B$10000="var_ncap")*1,(ISNUMBER(SEARCH("SCOM-SHLFOBR",[1]OUT_FinalEnergyCons!$A$4:$A$10000)))*1,[1]OUT_FinalEnergyCons!F$4:F$10000)</f>
        <v>1.19245605904214E-7</v>
      </c>
      <c r="I2300" s="1" cm="1">
        <f t="array" ref="I2300">SUMPRODUCT(([1]OUT_FinalEnergyCons!$B$4:$B$10000="var_ncap")*1,(ISNUMBER(SEARCH("SCOM-SHLFOBR",[1]OUT_FinalEnergyCons!$A$4:$A$10000)))*1,[1]OUT_FinalEnergyCons!G$4:G$10000)</f>
        <v>3.1104057729824002E-7</v>
      </c>
      <c r="J2300" s="1" cm="1">
        <f t="array" ref="J2300">SUMPRODUCT(([1]OUT_FinalEnergyCons!$B$4:$B$10000="var_ncap")*1,(ISNUMBER(SEARCH("SCOM-SHLFOBR",[1]OUT_FinalEnergyCons!$A$4:$A$10000)))*1,[1]OUT_FinalEnergyCons!H$4:H$10000)</f>
        <v>0.50385082576798901</v>
      </c>
      <c r="K2300" s="1" cm="1">
        <f t="array" ref="K2300">SUMPRODUCT(([1]OUT_FinalEnergyCons!$B$4:$B$10000="var_ncap")*1,(ISNUMBER(SEARCH("SCOM-SHLFOBR",[1]OUT_FinalEnergyCons!$A$4:$A$10000)))*1,[1]OUT_FinalEnergyCons!I$4:I$10000)</f>
        <v>0.11102625382614099</v>
      </c>
      <c r="L2300" s="1" cm="1">
        <f t="array" ref="L2300">SUMPRODUCT(([1]OUT_FinalEnergyCons!$B$4:$B$10000="var_ncap")*1,(ISNUMBER(SEARCH("SCOM-SHLFOBR",[1]OUT_FinalEnergyCons!$A$4:$A$10000)))*1,[1]OUT_FinalEnergyCons!J$4:J$10000)</f>
        <v>5.5315319835235904E-7</v>
      </c>
      <c r="M2300" s="1" cm="1">
        <f t="array" ref="M2300">SUMPRODUCT(([1]OUT_FinalEnergyCons!$B$4:$B$10000="var_ncap")*1,(ISNUMBER(SEARCH("SCOM-SHLFOBR",[1]OUT_FinalEnergyCons!$A$4:$A$10000)))*1,[1]OUT_FinalEnergyCons!K$4:K$10000)</f>
        <v>2.5603782953645399E-6</v>
      </c>
      <c r="N2300" s="1" cm="1">
        <f t="array" ref="N2300">SUMPRODUCT(([1]OUT_FinalEnergyCons!$B$4:$B$10000="var_ncap")*1,(ISNUMBER(SEARCH("SCOM-SHLFOBR",[1]OUT_FinalEnergyCons!$A$4:$A$10000)))*1,[1]OUT_FinalEnergyCons!L$4:L$10000)</f>
        <v>6.3918478726170597E-2</v>
      </c>
      <c r="O2300" s="1" cm="1">
        <f t="array" ref="O2300">SUMPRODUCT(([1]OUT_FinalEnergyCons!$B$4:$B$10000="var_ncap")*1,(ISNUMBER(SEARCH("SCOM-SHLFOBR",[1]OUT_FinalEnergyCons!$A$4:$A$10000)))*1,[1]OUT_FinalEnergyCons!M$4:M$10000)</f>
        <v>1.7055604543599001E-2</v>
      </c>
      <c r="P2300" s="1" cm="1">
        <f t="array" ref="P2300">SUMPRODUCT(([1]OUT_FinalEnergyCons!$B$4:$B$10000="var_ncap")*1,(ISNUMBER(SEARCH("SCOM-SHLFOBR",[1]OUT_FinalEnergyCons!$A$4:$A$10000)))*1,[1]OUT_FinalEnergyCons!N$4:N$10000)</f>
        <v>2.0265744285283299E-2</v>
      </c>
      <c r="Q2300" s="1" cm="1">
        <f t="array" ref="Q2300">SUMPRODUCT(([1]OUT_FinalEnergyCons!$B$4:$B$10000="var_ncap")*1,(ISNUMBER(SEARCH("SCOM-SHLFOBR",[1]OUT_FinalEnergyCons!$A$4:$A$10000)))*1,[1]OUT_FinalEnergyCons!O$4:O$10000)</f>
        <v>6.0708083328217699E-2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6.8872879469950153E-7</v>
      </c>
      <c r="G2301" s="1">
        <f t="shared" si="2311"/>
        <v>1.9520330378948296E-5</v>
      </c>
      <c r="H2301" s="1">
        <f t="shared" si="2311"/>
        <v>4.1431764198506339E-5</v>
      </c>
      <c r="I2301" s="1">
        <f t="shared" si="2311"/>
        <v>1.5868597050251148E-6</v>
      </c>
      <c r="J2301" s="1">
        <f t="shared" si="2311"/>
        <v>1.3177746243868975</v>
      </c>
      <c r="K2301" s="1">
        <f t="shared" si="2311"/>
        <v>0.87218946336957104</v>
      </c>
      <c r="L2301" s="1">
        <f t="shared" ref="L2301:O2301" si="2312">SUM(L2302:L2304)</f>
        <v>0.24058305763544885</v>
      </c>
      <c r="M2301" s="1">
        <f t="shared" si="2312"/>
        <v>0.30110698715008216</v>
      </c>
      <c r="N2301" s="1">
        <f t="shared" si="2312"/>
        <v>1.0664144695442073</v>
      </c>
      <c r="O2301" s="1">
        <f t="shared" si="2312"/>
        <v>0.52034864307865314</v>
      </c>
      <c r="P2301" s="1">
        <f>SUM(P2302:P2304)</f>
        <v>0.82921116442121812</v>
      </c>
      <c r="Q2301" s="1">
        <f>SUM(Q2302:Q2304)</f>
        <v>0.55860825732934638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5.4318945863975503E-8</v>
      </c>
      <c r="G2302" s="1" cm="1">
        <f t="array" ref="G2302">SUMPRODUCT(([1]OUT_FinalEnergyCons!$B$4:$B$10000="var_ncap")*1, (ISNUMBER(SEARCH("SCOM-SHNGABR",[1]OUT_FinalEnergyCons!$A$4:$A$10000)))*1,[1]OUT_FinalEnergyCons!E$4:E$10000)</f>
        <v>2.99981343876388E-7</v>
      </c>
      <c r="H2302" s="1" cm="1">
        <f t="array" ref="H2302">SUMPRODUCT(([1]OUT_FinalEnergyCons!$B$4:$B$10000="var_ncap")*1, (ISNUMBER(SEARCH("SCOM-SHNGABR",[1]OUT_FinalEnergyCons!$A$4:$A$10000)))*1,[1]OUT_FinalEnergyCons!F$4:F$10000)</f>
        <v>3.39907278200571E-7</v>
      </c>
      <c r="I2302" s="1" cm="1">
        <f t="array" ref="I2302">SUMPRODUCT(([1]OUT_FinalEnergyCons!$B$4:$B$10000="var_ncap")*1, (ISNUMBER(SEARCH("SCOM-SHNGABR",[1]OUT_FinalEnergyCons!$A$4:$A$10000)))*1,[1]OUT_FinalEnergyCons!G$4:G$10000)</f>
        <v>5.5895491219057002E-7</v>
      </c>
      <c r="J2302" s="1" cm="1">
        <f t="array" ref="J2302">SUMPRODUCT(([1]OUT_FinalEnergyCons!$B$4:$B$10000="var_ncap")*1, (ISNUMBER(SEARCH("SCOM-SHNGABR",[1]OUT_FinalEnergyCons!$A$4:$A$10000)))*1,[1]OUT_FinalEnergyCons!H$4:H$10000)</f>
        <v>1.20170009058718</v>
      </c>
      <c r="K2302" s="1" cm="1">
        <f t="array" ref="K2302">SUMPRODUCT(([1]OUT_FinalEnergyCons!$B$4:$B$10000="var_ncap")*1, (ISNUMBER(SEARCH("SCOM-SHNGABR",[1]OUT_FinalEnergyCons!$A$4:$A$10000)))*1,[1]OUT_FinalEnergyCons!I$4:I$10000)</f>
        <v>0.79383208268827699</v>
      </c>
      <c r="L2302" s="1" cm="1">
        <f t="array" ref="L2302">SUMPRODUCT(([1]OUT_FinalEnergyCons!$B$4:$B$10000="var_ncap")*1, (ISNUMBER(SEARCH("SCOM-SHNGABR",[1]OUT_FinalEnergyCons!$A$4:$A$10000)))*1,[1]OUT_FinalEnergyCons!J$4:J$10000)</f>
        <v>1.3926410971614301E-5</v>
      </c>
      <c r="M2302" s="1" cm="1">
        <f t="array" ref="M2302">SUMPRODUCT(([1]OUT_FinalEnergyCons!$B$4:$B$10000="var_ncap")*1, (ISNUMBER(SEARCH("SCOM-SHNGABR",[1]OUT_FinalEnergyCons!$A$4:$A$10000)))*1,[1]OUT_FinalEnergyCons!K$4:K$10000)</f>
        <v>5.2157783654147296E-6</v>
      </c>
      <c r="N2302" s="1" cm="1">
        <f t="array" ref="N2302">SUMPRODUCT(([1]OUT_FinalEnergyCons!$B$4:$B$10000="var_ncap")*1, (ISNUMBER(SEARCH("SCOM-SHNGABR",[1]OUT_FinalEnergyCons!$A$4:$A$10000)))*1,[1]OUT_FinalEnergyCons!L$4:L$10000)</f>
        <v>0.630840155810376</v>
      </c>
      <c r="O2302" s="1" cm="1">
        <f t="array" ref="O2302">SUMPRODUCT(([1]OUT_FinalEnergyCons!$B$4:$B$10000="var_ncap")*1, (ISNUMBER(SEARCH("SCOM-SHNGABR",[1]OUT_FinalEnergyCons!$A$4:$A$10000)))*1,[1]OUT_FinalEnergyCons!M$4:M$10000)</f>
        <v>4.5076104225103601E-2</v>
      </c>
      <c r="P2302" s="1" cm="1">
        <f t="array" ref="P2302">SUMPRODUCT(([1]OUT_FinalEnergyCons!$B$4:$B$10000="var_ncap")*1, (ISNUMBER(SEARCH("SCOM-SHNGABR",[1]OUT_FinalEnergyCons!$A$4:$A$10000)))*1,[1]OUT_FinalEnergyCons!N$4:N$10000)</f>
        <v>0.12155179054290099</v>
      </c>
      <c r="Q2302" s="1" cm="1">
        <f t="array" ref="Q2302">SUMPRODUCT(([1]OUT_FinalEnergyCons!$B$4:$B$10000="var_ncap")*1, (ISNUMBER(SEARCH("SCOM-SHNGABR",[1]OUT_FinalEnergyCons!$A$4:$A$10000)))*1,[1]OUT_FinalEnergyCons!O$4:O$10000)</f>
        <v>7.54442378619294E-2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3.7417836257116402E-7</v>
      </c>
      <c r="G2303" s="1" cm="1">
        <f t="array" ref="G2303">SUMPRODUCT(([1]OUT_FinalEnergyCons!$B$4:$B$10000="var_ncap")*1, (ISNUMBER(SEARCH("SCOM-SHngahp",[1]OUT_FinalEnergyCons!$A$4:$A$10000)))*1,[1]OUT_FinalEnergyCons!E$4:E$10000)</f>
        <v>1.8027384592224599E-5</v>
      </c>
      <c r="H2303" s="1" cm="1">
        <f t="array" ref="H2303">SUMPRODUCT(([1]OUT_FinalEnergyCons!$B$4:$B$10000="var_ncap")*1, (ISNUMBER(SEARCH("SCOM-SHngahp",[1]OUT_FinalEnergyCons!$A$4:$A$10000)))*1,[1]OUT_FinalEnergyCons!F$4:F$10000)</f>
        <v>4.0324013800255998E-5</v>
      </c>
      <c r="I2303" s="1" cm="1">
        <f t="array" ref="I2303">SUMPRODUCT(([1]OUT_FinalEnergyCons!$B$4:$B$10000="var_ncap")*1, (ISNUMBER(SEARCH("SCOM-SHngahp",[1]OUT_FinalEnergyCons!$A$4:$A$10000)))*1,[1]OUT_FinalEnergyCons!G$4:G$10000)</f>
        <v>5.61182328260504E-7</v>
      </c>
      <c r="J2303" s="1" cm="1">
        <f t="array" ref="J2303">SUMPRODUCT(([1]OUT_FinalEnergyCons!$B$4:$B$10000="var_ncap")*1, (ISNUMBER(SEARCH("SCOM-SHngahp",[1]OUT_FinalEnergyCons!$A$4:$A$10000)))*1,[1]OUT_FinalEnergyCons!H$4:H$10000)</f>
        <v>3.12325063029954E-2</v>
      </c>
      <c r="K2303" s="1" cm="1">
        <f t="array" ref="K2303">SUMPRODUCT(([1]OUT_FinalEnergyCons!$B$4:$B$10000="var_ncap")*1, (ISNUMBER(SEARCH("SCOM-SHngahp",[1]OUT_FinalEnergyCons!$A$4:$A$10000)))*1,[1]OUT_FinalEnergyCons!I$4:I$10000)</f>
        <v>2.5944911185857399E-5</v>
      </c>
      <c r="L2303" s="1" cm="1">
        <f t="array" ref="L2303">SUMPRODUCT(([1]OUT_FinalEnergyCons!$B$4:$B$10000="var_ncap")*1, (ISNUMBER(SEARCH("SCOM-SHngahp",[1]OUT_FinalEnergyCons!$A$4:$A$10000)))*1,[1]OUT_FinalEnergyCons!J$4:J$10000)</f>
        <v>7.3264777359412104E-3</v>
      </c>
      <c r="M2303" s="1" cm="1">
        <f t="array" ref="M2303">SUMPRODUCT(([1]OUT_FinalEnergyCons!$B$4:$B$10000="var_ncap")*1, (ISNUMBER(SEARCH("SCOM-SHngahp",[1]OUT_FinalEnergyCons!$A$4:$A$10000)))*1,[1]OUT_FinalEnergyCons!K$4:K$10000)</f>
        <v>4.0487836675700601E-7</v>
      </c>
      <c r="N2303" s="1" cm="1">
        <f t="array" ref="N2303">SUMPRODUCT(([1]OUT_FinalEnergyCons!$B$4:$B$10000="var_ncap")*1, (ISNUMBER(SEARCH("SCOM-SHngahp",[1]OUT_FinalEnergyCons!$A$4:$A$10000)))*1,[1]OUT_FinalEnergyCons!L$4:L$10000)</f>
        <v>7.6986052396461294E-2</v>
      </c>
      <c r="O2303" s="1" cm="1">
        <f t="array" ref="O2303">SUMPRODUCT(([1]OUT_FinalEnergyCons!$B$4:$B$10000="var_ncap")*1, (ISNUMBER(SEARCH("SCOM-SHngahp",[1]OUT_FinalEnergyCons!$A$4:$A$10000)))*1,[1]OUT_FinalEnergyCons!M$4:M$10000)</f>
        <v>9.2304428853533502E-2</v>
      </c>
      <c r="P2303" s="1" cm="1">
        <f t="array" ref="P2303">SUMPRODUCT(([1]OUT_FinalEnergyCons!$B$4:$B$10000="var_ncap")*1, (ISNUMBER(SEARCH("SCOM-SHngahp",[1]OUT_FinalEnergyCons!$A$4:$A$10000)))*1,[1]OUT_FinalEnergyCons!N$4:N$10000)</f>
        <v>0.116985862835204</v>
      </c>
      <c r="Q2303" s="1" cm="1">
        <f t="array" ref="Q2303">SUMPRODUCT(([1]OUT_FinalEnergyCons!$B$4:$B$10000="var_ncap")*1, (ISNUMBER(SEARCH("SCOM-SHngahp",[1]OUT_FinalEnergyCons!$A$4:$A$10000)))*1,[1]OUT_FinalEnergyCons!O$4:O$10000)</f>
        <v>0.15427763591700999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2.6023148626436199E-7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1.19296444284731E-6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7.6784312004976998E-7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4.6672246457404098E-7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8.4842027496722094E-2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7.8331435770108204E-2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0.23324265348853601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0.30110136649335001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0.35858826133736998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0.38296811000001602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0.59067351104311305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0.328886383550407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1.45030660457402E-6</v>
      </c>
      <c r="G2305" s="1">
        <f t="shared" si="2313"/>
        <v>5.8660527267870598E-2</v>
      </c>
      <c r="H2305" s="1">
        <f t="shared" si="2313"/>
        <v>4.6345448803088802E-7</v>
      </c>
      <c r="I2305" s="1">
        <f t="shared" si="2313"/>
        <v>7.1812928332073197E-4</v>
      </c>
      <c r="J2305" s="1">
        <f t="shared" si="2313"/>
        <v>0.244744023485925</v>
      </c>
      <c r="K2305" s="1">
        <f t="shared" si="2313"/>
        <v>0.17893493283276601</v>
      </c>
      <c r="L2305" s="1">
        <f t="shared" si="2313"/>
        <v>7.8449088658727498E-7</v>
      </c>
      <c r="M2305" s="1">
        <f t="shared" si="2313"/>
        <v>4.46495487632729E-2</v>
      </c>
      <c r="N2305" s="1">
        <f t="shared" si="2313"/>
        <v>6.6910646733282903E-7</v>
      </c>
      <c r="O2305" s="1">
        <f t="shared" si="2313"/>
        <v>2.2593314754624199E-6</v>
      </c>
      <c r="P2305" s="1">
        <f>P2306</f>
        <v>2.4499409159537001E-2</v>
      </c>
      <c r="Q2305" s="1">
        <f>Q2306</f>
        <v>4.5895292679888802E-2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1.45030660457402E-6</v>
      </c>
      <c r="G2306" s="1" cm="1">
        <f t="array" ref="G2306">SUMPRODUCT(([1]OUT_FinalEnergyCons!$B$4:$B$10000="var_ncap")*1, (ISNUMBER(SEARCH("SCOM-SHWODBR",[1]OUT_FinalEnergyCons!$A$4:$A$10000)))*1,[1]OUT_FinalEnergyCons!E$4:E$10000)</f>
        <v>5.8660527267870598E-2</v>
      </c>
      <c r="H2306" s="1" cm="1">
        <f t="array" ref="H2306">SUMPRODUCT(([1]OUT_FinalEnergyCons!$B$4:$B$10000="var_ncap")*1, (ISNUMBER(SEARCH("SCOM-SHWODBR",[1]OUT_FinalEnergyCons!$A$4:$A$10000)))*1,[1]OUT_FinalEnergyCons!F$4:F$10000)</f>
        <v>4.6345448803088802E-7</v>
      </c>
      <c r="I2306" s="1" cm="1">
        <f t="array" ref="I2306">SUMPRODUCT(([1]OUT_FinalEnergyCons!$B$4:$B$10000="var_ncap")*1, (ISNUMBER(SEARCH("SCOM-SHWODBR",[1]OUT_FinalEnergyCons!$A$4:$A$10000)))*1,[1]OUT_FinalEnergyCons!G$4:G$10000)</f>
        <v>7.1812928332073197E-4</v>
      </c>
      <c r="J2306" s="1" cm="1">
        <f t="array" ref="J2306">SUMPRODUCT(([1]OUT_FinalEnergyCons!$B$4:$B$10000="var_ncap")*1, (ISNUMBER(SEARCH("SCOM-SHWODBR",[1]OUT_FinalEnergyCons!$A$4:$A$10000)))*1,[1]OUT_FinalEnergyCons!H$4:H$10000)</f>
        <v>0.244744023485925</v>
      </c>
      <c r="K2306" s="1" cm="1">
        <f t="array" ref="K2306">SUMPRODUCT(([1]OUT_FinalEnergyCons!$B$4:$B$10000="var_ncap")*1, (ISNUMBER(SEARCH("SCOM-SHWODBR",[1]OUT_FinalEnergyCons!$A$4:$A$10000)))*1,[1]OUT_FinalEnergyCons!I$4:I$10000)</f>
        <v>0.17893493283276601</v>
      </c>
      <c r="L2306" s="1" cm="1">
        <f t="array" ref="L2306">SUMPRODUCT(([1]OUT_FinalEnergyCons!$B$4:$B$10000="var_ncap")*1, (ISNUMBER(SEARCH("SCOM-SHWODBR",[1]OUT_FinalEnergyCons!$A$4:$A$10000)))*1,[1]OUT_FinalEnergyCons!J$4:J$10000)</f>
        <v>7.8449088658727498E-7</v>
      </c>
      <c r="M2306" s="1" cm="1">
        <f t="array" ref="M2306">SUMPRODUCT(([1]OUT_FinalEnergyCons!$B$4:$B$10000="var_ncap")*1, (ISNUMBER(SEARCH("SCOM-SHWODBR",[1]OUT_FinalEnergyCons!$A$4:$A$10000)))*1,[1]OUT_FinalEnergyCons!K$4:K$10000)</f>
        <v>4.46495487632729E-2</v>
      </c>
      <c r="N2306" s="1" cm="1">
        <f t="array" ref="N2306">SUMPRODUCT(([1]OUT_FinalEnergyCons!$B$4:$B$10000="var_ncap")*1, (ISNUMBER(SEARCH("SCOM-SHWODBR",[1]OUT_FinalEnergyCons!$A$4:$A$10000)))*1,[1]OUT_FinalEnergyCons!L$4:L$10000)</f>
        <v>6.6910646733282903E-7</v>
      </c>
      <c r="O2306" s="1" cm="1">
        <f t="array" ref="O2306">SUMPRODUCT(([1]OUT_FinalEnergyCons!$B$4:$B$10000="var_ncap")*1, (ISNUMBER(SEARCH("SCOM-SHWODBR",[1]OUT_FinalEnergyCons!$A$4:$A$10000)))*1,[1]OUT_FinalEnergyCons!M$4:M$10000)</f>
        <v>2.2593314754624199E-6</v>
      </c>
      <c r="P2306" s="1" cm="1">
        <f t="array" ref="P2306">SUMPRODUCT(([1]OUT_FinalEnergyCons!$B$4:$B$10000="var_ncap")*1, (ISNUMBER(SEARCH("SCOM-SHWODBR",[1]OUT_FinalEnergyCons!$A$4:$A$10000)))*1,[1]OUT_FinalEnergyCons!N$4:N$10000)</f>
        <v>2.4499409159537001E-2</v>
      </c>
      <c r="Q2306" s="1" cm="1">
        <f t="array" ref="Q2306">SUMPRODUCT(([1]OUT_FinalEnergyCons!$B$4:$B$10000="var_ncap")*1, (ISNUMBER(SEARCH("SCOM-SHWODBR",[1]OUT_FinalEnergyCons!$A$4:$A$10000)))*1,[1]OUT_FinalEnergyCons!O$4:O$10000)</f>
        <v>4.5895292679888802E-2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5.0301510228779695E-7</v>
      </c>
      <c r="G2307" s="1">
        <f t="shared" si="2314"/>
        <v>2.36078657435723E-2</v>
      </c>
      <c r="H2307" s="1">
        <f t="shared" si="2314"/>
        <v>5.05385141906941E-7</v>
      </c>
      <c r="I2307" s="1">
        <f t="shared" si="2314"/>
        <v>9.8336544002618007E-7</v>
      </c>
      <c r="J2307" s="1">
        <f t="shared" si="2314"/>
        <v>0.13243390965782501</v>
      </c>
      <c r="K2307" s="1">
        <f t="shared" si="2314"/>
        <v>6.7806564003066699E-2</v>
      </c>
      <c r="L2307" s="1">
        <f t="shared" si="2314"/>
        <v>1.0297459464177199E-3</v>
      </c>
      <c r="M2307" s="1">
        <f t="shared" si="2314"/>
        <v>0.20178756853482399</v>
      </c>
      <c r="N2307" s="1">
        <f t="shared" si="2314"/>
        <v>2.74532320987975E-6</v>
      </c>
      <c r="O2307" s="1">
        <f t="shared" si="2314"/>
        <v>2.9456353140219498E-6</v>
      </c>
      <c r="P2307" s="1">
        <f>P2308</f>
        <v>0.16736359087493699</v>
      </c>
      <c r="Q2307" s="1">
        <f>Q2308</f>
        <v>0.21899821842707201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5.0301510228779695E-7</v>
      </c>
      <c r="G2308" s="1" cm="1">
        <f t="array" ref="G2308">SUMPRODUCT(([1]OUT_FinalEnergyCons!$B$4:$B$10000="var_ncap")*1,(ISNUMBER(SEARCH("SCOM-SHPLTBR",[1]OUT_FinalEnergyCons!$A$4:$A$10000)))*1,[1]OUT_FinalEnergyCons!E$4:E$10000)</f>
        <v>2.36078657435723E-2</v>
      </c>
      <c r="H2308" s="1" cm="1">
        <f t="array" ref="H2308">SUMPRODUCT(([1]OUT_FinalEnergyCons!$B$4:$B$10000="var_ncap")*1,(ISNUMBER(SEARCH("SCOM-SHPLTBR",[1]OUT_FinalEnergyCons!$A$4:$A$10000)))*1,[1]OUT_FinalEnergyCons!F$4:F$10000)</f>
        <v>5.05385141906941E-7</v>
      </c>
      <c r="I2308" s="1" cm="1">
        <f t="array" ref="I2308">SUMPRODUCT(([1]OUT_FinalEnergyCons!$B$4:$B$10000="var_ncap")*1,(ISNUMBER(SEARCH("SCOM-SHPLTBR",[1]OUT_FinalEnergyCons!$A$4:$A$10000)))*1,[1]OUT_FinalEnergyCons!G$4:G$10000)</f>
        <v>9.8336544002618007E-7</v>
      </c>
      <c r="J2308" s="1" cm="1">
        <f t="array" ref="J2308">SUMPRODUCT(([1]OUT_FinalEnergyCons!$B$4:$B$10000="var_ncap")*1,(ISNUMBER(SEARCH("SCOM-SHPLTBR",[1]OUT_FinalEnergyCons!$A$4:$A$10000)))*1,[1]OUT_FinalEnergyCons!H$4:H$10000)</f>
        <v>0.13243390965782501</v>
      </c>
      <c r="K2308" s="1" cm="1">
        <f t="array" ref="K2308">SUMPRODUCT(([1]OUT_FinalEnergyCons!$B$4:$B$10000="var_ncap")*1,(ISNUMBER(SEARCH("SCOM-SHPLTBR",[1]OUT_FinalEnergyCons!$A$4:$A$10000)))*1,[1]OUT_FinalEnergyCons!I$4:I$10000)</f>
        <v>6.7806564003066699E-2</v>
      </c>
      <c r="L2308" s="1" cm="1">
        <f t="array" ref="L2308">SUMPRODUCT(([1]OUT_FinalEnergyCons!$B$4:$B$10000="var_ncap")*1,(ISNUMBER(SEARCH("SCOM-SHPLTBR",[1]OUT_FinalEnergyCons!$A$4:$A$10000)))*1,[1]OUT_FinalEnergyCons!J$4:J$10000)</f>
        <v>1.0297459464177199E-3</v>
      </c>
      <c r="M2308" s="1" cm="1">
        <f t="array" ref="M2308">SUMPRODUCT(([1]OUT_FinalEnergyCons!$B$4:$B$10000="var_ncap")*1,(ISNUMBER(SEARCH("SCOM-SHPLTBR",[1]OUT_FinalEnergyCons!$A$4:$A$10000)))*1,[1]OUT_FinalEnergyCons!K$4:K$10000)</f>
        <v>0.20178756853482399</v>
      </c>
      <c r="N2308" s="1" cm="1">
        <f t="array" ref="N2308">SUMPRODUCT(([1]OUT_FinalEnergyCons!$B$4:$B$10000="var_ncap")*1,(ISNUMBER(SEARCH("SCOM-SHPLTBR",[1]OUT_FinalEnergyCons!$A$4:$A$10000)))*1,[1]OUT_FinalEnergyCons!L$4:L$10000)</f>
        <v>2.74532320987975E-6</v>
      </c>
      <c r="O2308" s="1" cm="1">
        <f t="array" ref="O2308">SUMPRODUCT(([1]OUT_FinalEnergyCons!$B$4:$B$10000="var_ncap")*1,(ISNUMBER(SEARCH("SCOM-SHPLTBR",[1]OUT_FinalEnergyCons!$A$4:$A$10000)))*1,[1]OUT_FinalEnergyCons!M$4:M$10000)</f>
        <v>2.9456353140219498E-6</v>
      </c>
      <c r="P2308" s="1" cm="1">
        <f t="array" ref="P2308">SUMPRODUCT(([1]OUT_FinalEnergyCons!$B$4:$B$10000="var_ncap")*1,(ISNUMBER(SEARCH("SCOM-SHPLTBR",[1]OUT_FinalEnergyCons!$A$4:$A$10000)))*1,[1]OUT_FinalEnergyCons!N$4:N$10000)</f>
        <v>0.16736359087493699</v>
      </c>
      <c r="Q2308" s="1" cm="1">
        <f t="array" ref="Q2308">SUMPRODUCT(([1]OUT_FinalEnergyCons!$B$4:$B$10000="var_ncap")*1,(ISNUMBER(SEARCH("SCOM-SHPLTBR",[1]OUT_FinalEnergyCons!$A$4:$A$10000)))*1,[1]OUT_FinalEnergyCons!O$4:O$10000)</f>
        <v>0.21899821842707201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7.5178120001051199E-6</v>
      </c>
      <c r="G2309" s="1">
        <f t="shared" si="2315"/>
        <v>8.7614355822731704E-3</v>
      </c>
      <c r="H2309" s="1">
        <f t="shared" si="2315"/>
        <v>7.0172273033006901E-7</v>
      </c>
      <c r="I2309" s="1">
        <f t="shared" si="2315"/>
        <v>1.7972728833577599E-4</v>
      </c>
      <c r="J2309" s="1">
        <f t="shared" si="2315"/>
        <v>0.27657961888579602</v>
      </c>
      <c r="K2309" s="1">
        <f t="shared" si="2315"/>
        <v>0.26485639512555398</v>
      </c>
      <c r="L2309" s="1">
        <f t="shared" si="2315"/>
        <v>8.92223384180197E-3</v>
      </c>
      <c r="M2309" s="1">
        <f t="shared" si="2315"/>
        <v>0.27657947973907099</v>
      </c>
      <c r="N2309" s="1">
        <f t="shared" si="2315"/>
        <v>0.225342095878732</v>
      </c>
      <c r="O2309" s="1">
        <f t="shared" si="2315"/>
        <v>4.8436289524429701E-2</v>
      </c>
      <c r="P2309" s="1">
        <f>P2310</f>
        <v>0.29902751258532601</v>
      </c>
      <c r="Q2309" s="1">
        <f>Q2310</f>
        <v>0.20289374626808199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7.5178120001051199E-6</v>
      </c>
      <c r="G2310" s="1" cm="1">
        <f t="array" ref="G2310">SUMPRODUCT(([1]OUT_FinalEnergyCons!$B$4:$B$10000="var_ncap")*1, (ISNUMBER(SEARCH("SCOM-SHSOLBR",[1]OUT_FinalEnergyCons!$A$4:$A$10000)))*1,[1]OUT_FinalEnergyCons!E$4:E$10000)</f>
        <v>8.7614355822731704E-3</v>
      </c>
      <c r="H2310" s="1" cm="1">
        <f t="array" ref="H2310">SUMPRODUCT(([1]OUT_FinalEnergyCons!$B$4:$B$10000="var_ncap")*1, (ISNUMBER(SEARCH("SCOM-SHSOLBR",[1]OUT_FinalEnergyCons!$A$4:$A$10000)))*1,[1]OUT_FinalEnergyCons!F$4:F$10000)</f>
        <v>7.0172273033006901E-7</v>
      </c>
      <c r="I2310" s="1" cm="1">
        <f t="array" ref="I2310">SUMPRODUCT(([1]OUT_FinalEnergyCons!$B$4:$B$10000="var_ncap")*1, (ISNUMBER(SEARCH("SCOM-SHSOLBR",[1]OUT_FinalEnergyCons!$A$4:$A$10000)))*1,[1]OUT_FinalEnergyCons!G$4:G$10000)</f>
        <v>1.7972728833577599E-4</v>
      </c>
      <c r="J2310" s="1" cm="1">
        <f t="array" ref="J2310">SUMPRODUCT(([1]OUT_FinalEnergyCons!$B$4:$B$10000="var_ncap")*1, (ISNUMBER(SEARCH("SCOM-SHSOLBR",[1]OUT_FinalEnergyCons!$A$4:$A$10000)))*1,[1]OUT_FinalEnergyCons!H$4:H$10000)</f>
        <v>0.27657961888579602</v>
      </c>
      <c r="K2310" s="1" cm="1">
        <f t="array" ref="K2310">SUMPRODUCT(([1]OUT_FinalEnergyCons!$B$4:$B$10000="var_ncap")*1, (ISNUMBER(SEARCH("SCOM-SHSOLBR",[1]OUT_FinalEnergyCons!$A$4:$A$10000)))*1,[1]OUT_FinalEnergyCons!I$4:I$10000)</f>
        <v>0.26485639512555398</v>
      </c>
      <c r="L2310" s="1" cm="1">
        <f t="array" ref="L2310">SUMPRODUCT(([1]OUT_FinalEnergyCons!$B$4:$B$10000="var_ncap")*1, (ISNUMBER(SEARCH("SCOM-SHSOLBR",[1]OUT_FinalEnergyCons!$A$4:$A$10000)))*1,[1]OUT_FinalEnergyCons!J$4:J$10000)</f>
        <v>8.92223384180197E-3</v>
      </c>
      <c r="M2310" s="1" cm="1">
        <f t="array" ref="M2310">SUMPRODUCT(([1]OUT_FinalEnergyCons!$B$4:$B$10000="var_ncap")*1, (ISNUMBER(SEARCH("SCOM-SHSOLBR",[1]OUT_FinalEnergyCons!$A$4:$A$10000)))*1,[1]OUT_FinalEnergyCons!K$4:K$10000)</f>
        <v>0.27657947973907099</v>
      </c>
      <c r="N2310" s="1" cm="1">
        <f t="array" ref="N2310">SUMPRODUCT(([1]OUT_FinalEnergyCons!$B$4:$B$10000="var_ncap")*1, (ISNUMBER(SEARCH("SCOM-SHSOLBR",[1]OUT_FinalEnergyCons!$A$4:$A$10000)))*1,[1]OUT_FinalEnergyCons!L$4:L$10000)</f>
        <v>0.225342095878732</v>
      </c>
      <c r="O2310" s="1" cm="1">
        <f t="array" ref="O2310">SUMPRODUCT(([1]OUT_FinalEnergyCons!$B$4:$B$10000="var_ncap")*1, (ISNUMBER(SEARCH("SCOM-SHSOLBR",[1]OUT_FinalEnergyCons!$A$4:$A$10000)))*1,[1]OUT_FinalEnergyCons!M$4:M$10000)</f>
        <v>4.8436289524429701E-2</v>
      </c>
      <c r="P2310" s="1" cm="1">
        <f t="array" ref="P2310">SUMPRODUCT(([1]OUT_FinalEnergyCons!$B$4:$B$10000="var_ncap")*1, (ISNUMBER(SEARCH("SCOM-SHSOLBR",[1]OUT_FinalEnergyCons!$A$4:$A$10000)))*1,[1]OUT_FinalEnergyCons!N$4:N$10000)</f>
        <v>0.29902751258532601</v>
      </c>
      <c r="Q2310" s="1" cm="1">
        <f t="array" ref="Q2310">SUMPRODUCT(([1]OUT_FinalEnergyCons!$B$4:$B$10000="var_ncap")*1, (ISNUMBER(SEARCH("SCOM-SHSOLBR",[1]OUT_FinalEnergyCons!$A$4:$A$10000)))*1,[1]OUT_FinalEnergyCons!O$4:O$10000)</f>
        <v>0.20289374626808199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3.3574316431114703E-5</v>
      </c>
      <c r="J2311" s="1">
        <f t="shared" si="2316"/>
        <v>6.6123269583479906E-5</v>
      </c>
      <c r="K2311" s="1">
        <f t="shared" si="2316"/>
        <v>6.5102889967510694E-2</v>
      </c>
      <c r="L2311" s="1">
        <f t="shared" si="2316"/>
        <v>3.08205604131926E-6</v>
      </c>
      <c r="M2311" s="1">
        <f t="shared" si="2316"/>
        <v>0.14444137407940999</v>
      </c>
      <c r="N2311" s="1">
        <f t="shared" si="2316"/>
        <v>9.1628419987073804E-3</v>
      </c>
      <c r="O2311" s="1">
        <f t="shared" si="2316"/>
        <v>3.24199649548342E-5</v>
      </c>
      <c r="P2311" s="1">
        <f>P2312</f>
        <v>2.0950159990470302E-6</v>
      </c>
      <c r="Q2311" s="1">
        <f>Q2312</f>
        <v>1.09688702701297E-2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3.3574316431114703E-5</v>
      </c>
      <c r="J2312" s="1" cm="1">
        <f t="array" ref="J2312">SUMPRODUCT(([1]OUT_FinalEnergyCons!$B$4:$B$10000="var_ncap")*1, (ISNUMBER(SEARCH("SCOM-SHH2BR",[1]OUT_FinalEnergyCons!$A$4:$A$10000)))*1,[1]OUT_FinalEnergyCons!H$4:H$10000)</f>
        <v>6.6123269583479906E-5</v>
      </c>
      <c r="K2312" s="1" cm="1">
        <f t="array" ref="K2312">SUMPRODUCT(([1]OUT_FinalEnergyCons!$B$4:$B$10000="var_ncap")*1, (ISNUMBER(SEARCH("SCOM-SHH2BR",[1]OUT_FinalEnergyCons!$A$4:$A$10000)))*1,[1]OUT_FinalEnergyCons!I$4:I$10000)</f>
        <v>6.5102889967510694E-2</v>
      </c>
      <c r="L2312" s="1" cm="1">
        <f t="array" ref="L2312">SUMPRODUCT(([1]OUT_FinalEnergyCons!$B$4:$B$10000="var_ncap")*1, (ISNUMBER(SEARCH("SCOM-SHH2BR",[1]OUT_FinalEnergyCons!$A$4:$A$10000)))*1,[1]OUT_FinalEnergyCons!J$4:J$10000)</f>
        <v>3.08205604131926E-6</v>
      </c>
      <c r="M2312" s="1" cm="1">
        <f t="array" ref="M2312">SUMPRODUCT(([1]OUT_FinalEnergyCons!$B$4:$B$10000="var_ncap")*1, (ISNUMBER(SEARCH("SCOM-SHH2BR",[1]OUT_FinalEnergyCons!$A$4:$A$10000)))*1,[1]OUT_FinalEnergyCons!K$4:K$10000)</f>
        <v>0.14444137407940999</v>
      </c>
      <c r="N2312" s="1" cm="1">
        <f t="array" ref="N2312">SUMPRODUCT(([1]OUT_FinalEnergyCons!$B$4:$B$10000="var_ncap")*1, (ISNUMBER(SEARCH("SCOM-SHH2BR",[1]OUT_FinalEnergyCons!$A$4:$A$10000)))*1,[1]OUT_FinalEnergyCons!L$4:L$10000)</f>
        <v>9.1628419987073804E-3</v>
      </c>
      <c r="O2312" s="1" cm="1">
        <f t="array" ref="O2312">SUMPRODUCT(([1]OUT_FinalEnergyCons!$B$4:$B$10000="var_ncap")*1, (ISNUMBER(SEARCH("SCOM-SHH2BR",[1]OUT_FinalEnergyCons!$A$4:$A$10000)))*1,[1]OUT_FinalEnergyCons!M$4:M$10000)</f>
        <v>3.24199649548342E-5</v>
      </c>
      <c r="P2312" s="1" cm="1">
        <f t="array" ref="P2312">SUMPRODUCT(([1]OUT_FinalEnergyCons!$B$4:$B$10000="var_ncap")*1, (ISNUMBER(SEARCH("SCOM-SHH2BR",[1]OUT_FinalEnergyCons!$A$4:$A$10000)))*1,[1]OUT_FinalEnergyCons!N$4:N$10000)</f>
        <v>2.0950159990470302E-6</v>
      </c>
      <c r="Q2312" s="1" cm="1">
        <f t="array" ref="Q2312">SUMPRODUCT(([1]OUT_FinalEnergyCons!$B$4:$B$10000="var_ncap")*1, (ISNUMBER(SEARCH("SCOM-SHH2BR",[1]OUT_FinalEnergyCons!$A$4:$A$10000)))*1,[1]OUT_FinalEnergyCons!O$4:O$10000)</f>
        <v>1.09688702701297E-2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2.0251744592537999E-4</v>
      </c>
      <c r="G2313" s="3">
        <f t="shared" si="2317"/>
        <v>1.0523546222168E-4</v>
      </c>
      <c r="H2313" s="3">
        <f t="shared" si="2317"/>
        <v>3.0014995948091799E-6</v>
      </c>
      <c r="I2313" s="3">
        <f t="shared" si="2317"/>
        <v>2.8602492781153585E-3</v>
      </c>
      <c r="J2313" s="3">
        <f t="shared" si="2317"/>
        <v>0.46003218759975778</v>
      </c>
      <c r="K2313" s="3">
        <f t="shared" si="2317"/>
        <v>4.9388164452468623E-2</v>
      </c>
      <c r="L2313" s="3">
        <f t="shared" ref="L2313:O2313" si="2318">SUM(L2314,L2318,L2321)</f>
        <v>7.1056021790352839E-5</v>
      </c>
      <c r="M2313" s="3">
        <f t="shared" si="2318"/>
        <v>0.10612844884613699</v>
      </c>
      <c r="N2313" s="3">
        <f t="shared" si="2318"/>
        <v>0.39369207460718536</v>
      </c>
      <c r="O2313" s="3">
        <f t="shared" si="2318"/>
        <v>0.29846365328610897</v>
      </c>
      <c r="P2313" s="3">
        <f>SUM(P2314,P2318,P2321)</f>
        <v>7.5004113877809489E-2</v>
      </c>
      <c r="Q2313" s="3">
        <f>SUM(Q2314,Q2318,Q2321)</f>
        <v>0.12617769807238099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2.0251744592537999E-4</v>
      </c>
      <c r="G2314" s="1" cm="1">
        <f t="array" ref="G2314">SUMPRODUCT(ISNUMBER(SEARCH("SUP_ELCH2*",[1]OUT_SyntheticFuels!$C$4:$C$1000))*1,("var_ncap"=[1]OUT_SyntheticFuels!$B$4:$B$1000)*1,[1]OUT_SyntheticFuels!F$4:F$1000)</f>
        <v>1.0523546222168E-4</v>
      </c>
      <c r="H2314" s="1" cm="1">
        <f t="array" ref="H2314">SUMPRODUCT(ISNUMBER(SEARCH("SUP_ELCH2*",[1]OUT_SyntheticFuels!$C$4:$C$1000))*1,("var_ncap"=[1]OUT_SyntheticFuels!$B$4:$B$1000)*1,[1]OUT_SyntheticFuels!G$4:G$1000)</f>
        <v>3.0014995948091799E-6</v>
      </c>
      <c r="I2314" s="1" cm="1">
        <f t="array" ref="I2314">SUMPRODUCT(ISNUMBER(SEARCH("SUP_ELCH2*",[1]OUT_SyntheticFuels!$C$4:$C$1000))*1,("var_ncap"=[1]OUT_SyntheticFuels!$B$4:$B$1000)*1,[1]OUT_SyntheticFuels!H$4:H$1000)</f>
        <v>2.8601148218911064E-3</v>
      </c>
      <c r="J2314" s="1" cm="1">
        <f t="array" ref="J2314">SUMPRODUCT(ISNUMBER(SEARCH("SUP_ELCH2*",[1]OUT_SyntheticFuels!$C$4:$C$1000))*1,("var_ncap"=[1]OUT_SyntheticFuels!$B$4:$B$1000)*1,[1]OUT_SyntheticFuels!I$4:I$1000)</f>
        <v>0.46003186305051724</v>
      </c>
      <c r="K2314" s="1" cm="1">
        <f t="array" ref="K2314">SUMPRODUCT(ISNUMBER(SEARCH("SUP_ELCH2*",[1]OUT_SyntheticFuels!$C$4:$C$1000))*1,("var_ncap"=[1]OUT_SyntheticFuels!$B$4:$B$1000)*1,[1]OUT_SyntheticFuels!J$4:J$1000)</f>
        <v>4.9387568709347983E-2</v>
      </c>
      <c r="L2314" s="1" cm="1">
        <f t="array" ref="L2314">SUMPRODUCT(ISNUMBER(SEARCH("SUP_ELCH2*",[1]OUT_SyntheticFuels!$C$4:$C$1000))*1,("var_ncap"=[1]OUT_SyntheticFuels!$B$4:$B$1000)*1,[1]OUT_SyntheticFuels!K$4:K$1000)</f>
        <v>6.9936693359788518E-5</v>
      </c>
      <c r="M2314" s="1" cm="1">
        <f t="array" ref="M2314">SUMPRODUCT(ISNUMBER(SEARCH("SUP_ELCH2*",[1]OUT_SyntheticFuels!$C$4:$C$1000))*1,("var_ncap"=[1]OUT_SyntheticFuels!$B$4:$B$1000)*1,[1]OUT_SyntheticFuels!L$4:L$1000)</f>
        <v>3.3172235654222552E-2</v>
      </c>
      <c r="N2314" s="1" cm="1">
        <f t="array" ref="N2314">SUMPRODUCT(ISNUMBER(SEARCH("SUP_ELCH2*",[1]OUT_SyntheticFuels!$C$4:$C$1000))*1,("var_ncap"=[1]OUT_SyntheticFuels!$B$4:$B$1000)*1,[1]OUT_SyntheticFuels!M$4:M$1000)</f>
        <v>0.31575241531851928</v>
      </c>
      <c r="O2314" s="1" cm="1">
        <f t="array" ref="O2314">SUMPRODUCT(ISNUMBER(SEARCH("SUP_ELCH2*",[1]OUT_SyntheticFuels!$C$4:$C$1000))*1,("var_ncap"=[1]OUT_SyntheticFuels!$B$4:$B$1000)*1,[1]OUT_SyntheticFuels!N$4:N$1000)</f>
        <v>0.27849802790648892</v>
      </c>
      <c r="P2314" s="1" cm="1">
        <f t="array" ref="P2314">SUMPRODUCT(ISNUMBER(SEARCH("SUP_ELCH2*",[1]OUT_SyntheticFuels!$C$4:$C$1000))*1,("var_ncap"=[1]OUT_SyntheticFuels!$B$4:$B$1000)*1,[1]OUT_SyntheticFuels!O$4:O$1000)</f>
        <v>4.9810677904495129E-2</v>
      </c>
      <c r="Q2314" s="1" cm="1">
        <f t="array" ref="Q2314">SUMPRODUCT(ISNUMBER(SEARCH("SUP_ELCH2*",[1]OUT_SyntheticFuels!$C$4:$C$1000))*1,("var_ncap"=[1]OUT_SyntheticFuels!$B$4:$B$1000)*1,[1]OUT_SyntheticFuels!P$4:P$1000)</f>
        <v>0.10235212406710209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2.0251744592537999E-4</v>
      </c>
      <c r="G2315" s="1">
        <f t="shared" si="2321"/>
        <v>1.0523546222168E-4</v>
      </c>
      <c r="H2315" s="1">
        <f t="shared" si="2321"/>
        <v>3.0014995948091799E-6</v>
      </c>
      <c r="I2315" s="1">
        <f t="shared" si="2321"/>
        <v>2.8579314748023998E-3</v>
      </c>
      <c r="J2315" s="1">
        <f t="shared" si="2321"/>
        <v>0.45997070855599298</v>
      </c>
      <c r="K2315" s="1">
        <f t="shared" si="2321"/>
        <v>4.9169663857741408E-2</v>
      </c>
      <c r="L2315" s="1">
        <f t="shared" ref="L2315:O2315" si="2322">L2314-L2316-L2317</f>
        <v>1.3778742143272959E-6</v>
      </c>
      <c r="M2315" s="1">
        <f t="shared" si="2322"/>
        <v>3.2912417568058197E-2</v>
      </c>
      <c r="N2315" s="1">
        <f t="shared" si="2322"/>
        <v>0.31571669228879201</v>
      </c>
      <c r="O2315" s="1">
        <f t="shared" si="2322"/>
        <v>0.27816019385848406</v>
      </c>
      <c r="P2315" s="1">
        <f>P2314-P2316-P2317</f>
        <v>4.9806535995509202E-2</v>
      </c>
      <c r="Q2315" s="1">
        <f>Q2314-Q2316-Q2317</f>
        <v>0.10170144941660102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2.18334708870637E-6</v>
      </c>
      <c r="J2316" s="1" cm="1">
        <f t="array" ref="J2316">SUMPRODUCT(ISNUMBER(SEARCH("SUP_ELCH2*D",[1]OUT_SyntheticFuels!$C$4:$C$1000))*1,("var_ncap"=[1]OUT_SyntheticFuels!$B$4:$B$1000)*1,[1]OUT_SyntheticFuels!I$4:I$1000)</f>
        <v>6.1154494524249503E-5</v>
      </c>
      <c r="K2316" s="1" cm="1">
        <f t="array" ref="K2316">SUMPRODUCT(ISNUMBER(SEARCH("SUP_ELCH2*D",[1]OUT_SyntheticFuels!$C$4:$C$1000))*1,("var_ncap"=[1]OUT_SyntheticFuels!$B$4:$B$1000)*1,[1]OUT_SyntheticFuels!J$4:J$1000)</f>
        <v>1.9262367915561599E-5</v>
      </c>
      <c r="L2316" s="1" cm="1">
        <f t="array" ref="L2316">SUMPRODUCT(ISNUMBER(SEARCH("SUP_ELCH2*D",[1]OUT_SyntheticFuels!$C$4:$C$1000))*1,("var_ncap"=[1]OUT_SyntheticFuels!$B$4:$B$1000)*1,[1]OUT_SyntheticFuels!K$4:K$1000)</f>
        <v>4.1802691665835199E-6</v>
      </c>
      <c r="M2316" s="1" cm="1">
        <f t="array" ref="M2316">SUMPRODUCT(ISNUMBER(SEARCH("SUP_ELCH2*D",[1]OUT_SyntheticFuels!$C$4:$C$1000))*1,("var_ncap"=[1]OUT_SyntheticFuels!$B$4:$B$1000)*1,[1]OUT_SyntheticFuels!L$4:L$1000)</f>
        <v>1.6146152170803801E-5</v>
      </c>
      <c r="N2316" s="1" cm="1">
        <f t="array" ref="N2316">SUMPRODUCT(ISNUMBER(SEARCH("SUP_ELCH2*D",[1]OUT_SyntheticFuels!$C$4:$C$1000))*1,("var_ncap"=[1]OUT_SyntheticFuels!$B$4:$B$1000)*1,[1]OUT_SyntheticFuels!M$4:M$1000)</f>
        <v>3.4303419155534202E-5</v>
      </c>
      <c r="O2316" s="1" cm="1">
        <f t="array" ref="O2316">SUMPRODUCT(ISNUMBER(SEARCH("SUP_ELCH2*D",[1]OUT_SyntheticFuels!$C$4:$C$1000))*1,("var_ncap"=[1]OUT_SyntheticFuels!$B$4:$B$1000)*1,[1]OUT_SyntheticFuels!N$4:N$1000)</f>
        <v>3.9279095266152702E-5</v>
      </c>
      <c r="P2316" s="1" cm="1">
        <f t="array" ref="P2316">SUMPRODUCT(ISNUMBER(SEARCH("SUP_ELCH2*D",[1]OUT_SyntheticFuels!$C$4:$C$1000))*1,("var_ncap"=[1]OUT_SyntheticFuels!$B$4:$B$1000)*1,[1]OUT_SyntheticFuels!O$4:O$1000)</f>
        <v>9.5002765403544701E-7</v>
      </c>
      <c r="Q2316" s="1" cm="1">
        <f t="array" ref="Q2316">SUMPRODUCT(ISNUMBER(SEARCH("SUP_ELCH2*D",[1]OUT_SyntheticFuels!$C$4:$C$1000))*1,("var_ncap"=[1]OUT_SyntheticFuels!$B$4:$B$1000)*1,[1]OUT_SyntheticFuels!P$4:P$1000)</f>
        <v>5.9962334391892702E-5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1.9864248369102E-4</v>
      </c>
      <c r="L2317" s="1" cm="1">
        <f t="array" ref="L2317">SUMPRODUCT(ISNUMBER(SEARCH("SUP_ELCH2*SOEC*",[1]OUT_SyntheticFuels!$C$4:$C$1000))*1,("var_ncap"=[1]OUT_SyntheticFuels!$B$4:$B$1000)*1,[1]OUT_SyntheticFuels!K$4:K$1000)</f>
        <v>6.4378549978877706E-5</v>
      </c>
      <c r="M2317" s="1" cm="1">
        <f t="array" ref="M2317">SUMPRODUCT(ISNUMBER(SEARCH("SUP_ELCH2*SOEC*",[1]OUT_SyntheticFuels!$C$4:$C$1000))*1,("var_ncap"=[1]OUT_SyntheticFuels!$B$4:$B$1000)*1,[1]OUT_SyntheticFuels!L$4:L$1000)</f>
        <v>2.43671933993551E-4</v>
      </c>
      <c r="N2317" s="1" cm="1">
        <f t="array" ref="N2317">SUMPRODUCT(ISNUMBER(SEARCH("SUP_ELCH2*SOEC*",[1]OUT_SyntheticFuels!$C$4:$C$1000))*1,("var_ncap"=[1]OUT_SyntheticFuels!$B$4:$B$1000)*1,[1]OUT_SyntheticFuels!M$4:M$1000)</f>
        <v>1.4196105717195501E-6</v>
      </c>
      <c r="O2317" s="1" cm="1">
        <f t="array" ref="O2317">SUMPRODUCT(ISNUMBER(SEARCH("SUP_ELCH2*SOEC*",[1]OUT_SyntheticFuels!$C$4:$C$1000))*1,("var_ncap"=[1]OUT_SyntheticFuels!$B$4:$B$1000)*1,[1]OUT_SyntheticFuels!N$4:N$1000)</f>
        <v>2.9855495273873602E-4</v>
      </c>
      <c r="P2317" s="1" cm="1">
        <f t="array" ref="P2317">SUMPRODUCT(ISNUMBER(SEARCH("SUP_ELCH2*SOEC*",[1]OUT_SyntheticFuels!$C$4:$C$1000))*1,("var_ncap"=[1]OUT_SyntheticFuels!$B$4:$B$1000)*1,[1]OUT_SyntheticFuels!O$4:O$1000)</f>
        <v>3.1918813318920498E-6</v>
      </c>
      <c r="Q2317" s="1" cm="1">
        <f t="array" ref="Q2317">SUMPRODUCT(ISNUMBER(SEARCH("SUP_ELCH2*SOEC*",[1]OUT_SyntheticFuels!$C$4:$C$1000))*1,("var_ncap"=[1]OUT_SyntheticFuels!$B$4:$B$1000)*1,[1]OUT_SyntheticFuels!P$4:P$1000)</f>
        <v>5.9071231610918903E-4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1.3445622425202699E-7</v>
      </c>
      <c r="J2318" s="1">
        <f t="shared" si="2323"/>
        <v>3.2454924052201997E-7</v>
      </c>
      <c r="K2318" s="1">
        <f t="shared" si="2323"/>
        <v>5.9574312063788199E-7</v>
      </c>
      <c r="L2318" s="1">
        <f t="shared" ref="L2318:O2318" si="2324">SUM(L2319:L2320)</f>
        <v>1.1193284305643201E-6</v>
      </c>
      <c r="M2318" s="1">
        <f t="shared" si="2324"/>
        <v>7.2328509282381E-5</v>
      </c>
      <c r="N2318" s="1">
        <f t="shared" si="2324"/>
        <v>1.578989769180532E-6</v>
      </c>
      <c r="O2318" s="1">
        <f t="shared" si="2324"/>
        <v>2.5046795560142649E-5</v>
      </c>
      <c r="P2318" s="1">
        <f>SUM(P2319:P2320)</f>
        <v>2.850965375757963E-6</v>
      </c>
      <c r="Q2318" s="1">
        <f>SUM(Q2319:Q2320)</f>
        <v>1.1232795134459041E-4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1.3445622425202699E-7</v>
      </c>
      <c r="J2319" s="1" cm="1">
        <f t="array" ref="J2319">SUMPRODUCT(ISNUMBER(SEARCH("SUP_NGAH2",[1]OUT_SyntheticFuels!$C$4:$C$1000))*1,("var_ncap"=[1]OUT_SyntheticFuels!$B$4:$B$1000)*1,[1]OUT_SyntheticFuels!I$4:I$1000)-J2320</f>
        <v>3.2454924052201997E-7</v>
      </c>
      <c r="K2319" s="1" cm="1">
        <f t="array" ref="K2319">SUMPRODUCT(ISNUMBER(SEARCH("SUP_NGAH2",[1]OUT_SyntheticFuels!$C$4:$C$1000))*1,("var_ncap"=[1]OUT_SyntheticFuels!$B$4:$B$1000)*1,[1]OUT_SyntheticFuels!J$4:J$1000)-K2320</f>
        <v>4.1460901955845498E-7</v>
      </c>
      <c r="L2319" s="1" cm="1">
        <f t="array" ref="L2319">SUMPRODUCT(ISNUMBER(SEARCH("SUP_NGAH2",[1]OUT_SyntheticFuels!$C$4:$C$1000))*1,("var_ncap"=[1]OUT_SyntheticFuels!$B$4:$B$1000)*1,[1]OUT_SyntheticFuels!K$4:K$1000)-L2320</f>
        <v>6.9411936884871008E-7</v>
      </c>
      <c r="M2319" s="1" cm="1">
        <f t="array" ref="M2319">SUMPRODUCT(ISNUMBER(SEARCH("SUP_NGAH2",[1]OUT_SyntheticFuels!$C$4:$C$1000))*1,("var_ncap"=[1]OUT_SyntheticFuels!$B$4:$B$1000)*1,[1]OUT_SyntheticFuels!L$4:L$1000)-M2320</f>
        <v>3.78337193764789E-5</v>
      </c>
      <c r="N2319" s="1" cm="1">
        <f t="array" ref="N2319">SUMPRODUCT(ISNUMBER(SEARCH("SUP_NGAH2",[1]OUT_SyntheticFuels!$C$4:$C$1000))*1,("var_ncap"=[1]OUT_SyntheticFuels!$B$4:$B$1000)*1,[1]OUT_SyntheticFuels!M$4:M$1000)-N2320</f>
        <v>1.1052492610595101E-6</v>
      </c>
      <c r="O2319" s="1" cm="1">
        <f t="array" ref="O2319">SUMPRODUCT(ISNUMBER(SEARCH("SUP_NGAH2",[1]OUT_SyntheticFuels!$C$4:$C$1000))*1,("var_ncap"=[1]OUT_SyntheticFuels!$B$4:$B$1000)*1,[1]OUT_SyntheticFuels!N$4:N$1000)-O2320</f>
        <v>2.07171114702617E-5</v>
      </c>
      <c r="P2319" s="1" cm="1">
        <f t="array" ref="P2319">SUMPRODUCT(ISNUMBER(SEARCH("SUP_NGAH2",[1]OUT_SyntheticFuels!$C$4:$C$1000))*1,("var_ncap"=[1]OUT_SyntheticFuels!$B$4:$B$1000)*1,[1]OUT_SyntheticFuels!O$4:O$1000)-P2320</f>
        <v>1.9329771310061199E-6</v>
      </c>
      <c r="Q2319" s="1" cm="1">
        <f t="array" ref="Q2319">SUMPRODUCT(ISNUMBER(SEARCH("SUP_NGAH2",[1]OUT_SyntheticFuels!$C$4:$C$1000))*1,("var_ncap"=[1]OUT_SyntheticFuels!$B$4:$B$1000)*1,[1]OUT_SyntheticFuels!P$4:P$1000)-Q2320</f>
        <v>7.8536441451073702E-5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1.81134101079427E-7</v>
      </c>
      <c r="L2320" s="1" cm="1">
        <f t="array" ref="L2320">SUMPRODUCT(ISNUMBER(SEARCH("SUP_NGAH2CCS",[1]OUT_SyntheticFuels!$C$4:$C$1000))*1,("var_ncap"=[1]OUT_SyntheticFuels!$B$4:$B$1000)*1,[1]OUT_SyntheticFuels!K$4:K$1000)</f>
        <v>4.2520906171560998E-7</v>
      </c>
      <c r="M2320" s="1" cm="1">
        <f t="array" ref="M2320">SUMPRODUCT(ISNUMBER(SEARCH("SUP_NGAH2CCS",[1]OUT_SyntheticFuels!$C$4:$C$1000))*1,("var_ncap"=[1]OUT_SyntheticFuels!$B$4:$B$1000)*1,[1]OUT_SyntheticFuels!L$4:L$1000)</f>
        <v>3.44947899059021E-5</v>
      </c>
      <c r="N2320" s="1" cm="1">
        <f t="array" ref="N2320">SUMPRODUCT(ISNUMBER(SEARCH("SUP_NGAH2CCS",[1]OUT_SyntheticFuels!$C$4:$C$1000))*1,("var_ncap"=[1]OUT_SyntheticFuels!$B$4:$B$1000)*1,[1]OUT_SyntheticFuels!M$4:M$1000)</f>
        <v>4.73740508121022E-7</v>
      </c>
      <c r="O2320" s="1" cm="1">
        <f t="array" ref="O2320">SUMPRODUCT(ISNUMBER(SEARCH("SUP_NGAH2CCS",[1]OUT_SyntheticFuels!$C$4:$C$1000))*1,("var_ncap"=[1]OUT_SyntheticFuels!$B$4:$B$1000)*1,[1]OUT_SyntheticFuels!N$4:N$1000)</f>
        <v>4.3296840898809503E-6</v>
      </c>
      <c r="P2320" s="1" cm="1">
        <f t="array" ref="P2320">SUMPRODUCT(ISNUMBER(SEARCH("SUP_NGAH2CCS",[1]OUT_SyntheticFuels!$C$4:$C$1000))*1,("var_ncap"=[1]OUT_SyntheticFuels!$B$4:$B$1000)*1,[1]OUT_SyntheticFuels!O$4:O$1000)</f>
        <v>9.1798824475184303E-7</v>
      </c>
      <c r="Q2320" s="1" cm="1">
        <f t="array" ref="Q2320">SUMPRODUCT(ISNUMBER(SEARCH("SUP_NGAH2CCS",[1]OUT_SyntheticFuels!$C$4:$C$1000))*1,("var_ncap"=[1]OUT_SyntheticFuels!$B$4:$B$1000)*1,[1]OUT_SyntheticFuels!P$4:P$1000)</f>
        <v>3.37915098935167E-5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7.2883884682632058E-2</v>
      </c>
      <c r="N2321" s="1">
        <f t="shared" si="2326"/>
        <v>7.7938080298896914E-2</v>
      </c>
      <c r="O2321" s="1">
        <f t="shared" si="2326"/>
        <v>1.9940578584059922E-2</v>
      </c>
      <c r="P2321" s="1">
        <f>SUM(P2322:P2323)</f>
        <v>2.5190585007938599E-2</v>
      </c>
      <c r="Q2321" s="1">
        <f>SUM(Q2322:Q2323)</f>
        <v>2.3713246053934323E-2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1.5484681154462332E-5</v>
      </c>
      <c r="N2322" s="1" cm="1">
        <f t="array" ref="N2322">SUMPRODUCT(ISNUMBER(SEARCH("SUP_WODH2",[1]OUT_SyntheticFuels!$C$4:$C$1000))*1,("var_ncap"=[1]OUT_SyntheticFuels!$B$4:$B$1000)*1,[1]OUT_SyntheticFuels!M$4:M$1000)-N2323</f>
        <v>3.2087458332052954E-7</v>
      </c>
      <c r="O2322" s="1" cm="1">
        <f t="array" ref="O2322">SUMPRODUCT(ISNUMBER(SEARCH("SUP_WODH2",[1]OUT_SyntheticFuels!$C$4:$C$1000))*1,("var_ncap"=[1]OUT_SyntheticFuels!$B$4:$B$1000)*1,[1]OUT_SyntheticFuels!N$4:N$1000)-O2323</f>
        <v>4.6059683959237541E-6</v>
      </c>
      <c r="P2322" s="1" cm="1">
        <f t="array" ref="P2322">SUMPRODUCT(ISNUMBER(SEARCH("SUP_WODH2",[1]OUT_SyntheticFuels!$C$4:$C$1000))*1,("var_ncap"=[1]OUT_SyntheticFuels!$B$4:$B$1000)*1,[1]OUT_SyntheticFuels!O$4:O$1000)-P2323</f>
        <v>3.1825641419805373E-7</v>
      </c>
      <c r="Q2322" s="1" cm="1">
        <f t="array" ref="Q2322">SUMPRODUCT(ISNUMBER(SEARCH("SUP_WODH2",[1]OUT_SyntheticFuels!$C$4:$C$1000))*1,("var_ncap"=[1]OUT_SyntheticFuels!$B$4:$B$1000)*1,[1]OUT_SyntheticFuels!P$4:P$1000)-Q2323</f>
        <v>2.21063751347228E-5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7.2868400001477596E-2</v>
      </c>
      <c r="N2323" s="1" cm="1">
        <f t="array" ref="N2323">SUMPRODUCT(ISNUMBER(SEARCH("SUP_WODH2CCS",[1]OUT_SyntheticFuels!$C$4:$C$1000))*1,("var_ncap"=[1]OUT_SyntheticFuels!$B$4:$B$1000)*1,[1]OUT_SyntheticFuels!M$4:M$1000)</f>
        <v>7.7937759424313593E-2</v>
      </c>
      <c r="O2323" s="1" cm="1">
        <f t="array" ref="O2323">SUMPRODUCT(ISNUMBER(SEARCH("SUP_WODH2CCS",[1]OUT_SyntheticFuels!$C$4:$C$1000))*1,("var_ncap"=[1]OUT_SyntheticFuels!$B$4:$B$1000)*1,[1]OUT_SyntheticFuels!N$4:N$1000)</f>
        <v>1.9935972615663999E-2</v>
      </c>
      <c r="P2323" s="1" cm="1">
        <f t="array" ref="P2323">SUMPRODUCT(ISNUMBER(SEARCH("SUP_WODH2CCS",[1]OUT_SyntheticFuels!$C$4:$C$1000))*1,("var_ncap"=[1]OUT_SyntheticFuels!$B$4:$B$1000)*1,[1]OUT_SyntheticFuels!O$4:O$1000)</f>
        <v>2.5190266751524401E-2</v>
      </c>
      <c r="Q2323" s="1" cm="1">
        <f t="array" ref="Q2323">SUMPRODUCT(ISNUMBER(SEARCH("SUP_WODH2CCS",[1]OUT_SyntheticFuels!$C$4:$C$1000))*1,("var_ncap"=[1]OUT_SyntheticFuels!$B$4:$B$1000)*1,[1]OUT_SyntheticFuels!P$4:P$1000)</f>
        <v>2.36911396787996E-2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5.5819600079142799E-8</v>
      </c>
      <c r="G2325" s="7" cm="1">
        <f t="array" ref="G2325">SUMPRODUCT(("CT_CWODBDS"=[1]OUT_SyntheticFuels!$C$4:$C$1000)*1,("var_ncap"=[1]OUT_SyntheticFuels!$B$4:$B$1000)*1,[1]OUT_SyntheticFuels!F$4:F$1000)</f>
        <v>3.6187152730174403E-8</v>
      </c>
      <c r="H2325" s="7" cm="1">
        <f t="array" ref="H2325">SUMPRODUCT(("CT_CWODBDS"=[1]OUT_SyntheticFuels!$C$4:$C$1000)*1,("var_ncap"=[1]OUT_SyntheticFuels!$B$4:$B$1000)*1,[1]OUT_SyntheticFuels!G$4:G$1000)</f>
        <v>2.9411662642273598E-8</v>
      </c>
      <c r="I2325" s="7" cm="1">
        <f t="array" ref="I2325">SUMPRODUCT(("CT_CWODBDS"=[1]OUT_SyntheticFuels!$C$4:$C$1000)*1,("var_ncap"=[1]OUT_SyntheticFuels!$B$4:$B$1000)*1,[1]OUT_SyntheticFuels!H$4:H$1000)</f>
        <v>5.5366058177915597E-8</v>
      </c>
      <c r="J2325" s="7" cm="1">
        <f t="array" ref="J2325">SUMPRODUCT(("CT_CWODBDS"=[1]OUT_SyntheticFuels!$C$4:$C$1000)*1,("var_ncap"=[1]OUT_SyntheticFuels!$B$4:$B$1000)*1,[1]OUT_SyntheticFuels!I$4:I$1000)</f>
        <v>1.0540890054283E-5</v>
      </c>
      <c r="K2325" s="7" cm="1">
        <f t="array" ref="K2325">SUMPRODUCT(("CT_CWODBDS"=[1]OUT_SyntheticFuels!$C$4:$C$1000)*1,("var_ncap"=[1]OUT_SyntheticFuels!$B$4:$B$1000)*1,[1]OUT_SyntheticFuels!J$4:J$1000)</f>
        <v>4.41741869805753E-7</v>
      </c>
      <c r="L2325" s="7" cm="1">
        <f t="array" ref="L2325">SUMPRODUCT(("CT_CWODBDS"=[1]OUT_SyntheticFuels!$C$4:$C$1000)*1,("var_ncap"=[1]OUT_SyntheticFuels!$B$4:$B$1000)*1,[1]OUT_SyntheticFuels!K$4:K$1000)</f>
        <v>4.6163089300201599E-7</v>
      </c>
      <c r="M2325" s="7" cm="1">
        <f t="array" ref="M2325">SUMPRODUCT(("CT_CWODBDS"=[1]OUT_SyntheticFuels!$C$4:$C$1000)*1,("var_ncap"=[1]OUT_SyntheticFuels!$B$4:$B$1000)*1,[1]OUT_SyntheticFuels!L$4:L$1000)</f>
        <v>7.2330416762659099E-6</v>
      </c>
      <c r="N2325" s="7" cm="1">
        <f t="array" ref="N2325">SUMPRODUCT(("CT_CWODBDS"=[1]OUT_SyntheticFuels!$C$4:$C$1000)*1,("var_ncap"=[1]OUT_SyntheticFuels!$B$4:$B$1000)*1,[1]OUT_SyntheticFuels!M$4:M$1000)</f>
        <v>9.7964872759671899E-7</v>
      </c>
      <c r="O2325" s="7" cm="1">
        <f t="array" ref="O2325">SUMPRODUCT(("CT_CWODBDS"=[1]OUT_SyntheticFuels!$C$4:$C$1000)*1,("var_ncap"=[1]OUT_SyntheticFuels!$B$4:$B$1000)*1,[1]OUT_SyntheticFuels!N$4:N$1000)</f>
        <v>1.22545590382118E-5</v>
      </c>
      <c r="P2325" s="7" cm="1">
        <f t="array" ref="P2325">SUMPRODUCT(("CT_CWODBDS"=[1]OUT_SyntheticFuels!$C$4:$C$1000)*1,("var_ncap"=[1]OUT_SyntheticFuels!$B$4:$B$1000)*1,[1]OUT_SyntheticFuels!O$4:O$1000)</f>
        <v>2.5268138432807201E-7</v>
      </c>
      <c r="Q2325" s="7" cm="1">
        <f t="array" ref="Q2325">SUMPRODUCT(("CT_CWODBDS"=[1]OUT_SyntheticFuels!$C$4:$C$1000)*1,("var_ncap"=[1]OUT_SyntheticFuels!$B$4:$B$1000)*1,[1]OUT_SyntheticFuels!P$4:P$1000)</f>
        <v>2.75938449206452E-5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8.5894440337396802E-6</v>
      </c>
      <c r="L2326" s="7" cm="1">
        <f t="array" ref="L2326">SUMPRODUCT(("CT_CWODBDSCCS"=[1]OUT_SyntheticFuels!$C$4:$C$1000)*1,("var_ncap"=[1]OUT_SyntheticFuels!$B$4:$B$1000)*1,[1]OUT_SyntheticFuels!K$4:K$1000)</f>
        <v>1.5198540164035399E-6</v>
      </c>
      <c r="M2326" s="7" cm="1">
        <f t="array" ref="M2326">SUMPRODUCT(("CT_CWODBDSCCS"=[1]OUT_SyntheticFuels!$C$4:$C$1000)*1,("var_ncap"=[1]OUT_SyntheticFuels!$B$4:$B$1000)*1,[1]OUT_SyntheticFuels!L$4:L$1000)</f>
        <v>0.14837550350793899</v>
      </c>
      <c r="N2326" s="7" cm="1">
        <f t="array" ref="N2326">SUMPRODUCT(("CT_CWODBDSCCS"=[1]OUT_SyntheticFuels!$C$4:$C$1000)*1,("var_ncap"=[1]OUT_SyntheticFuels!$B$4:$B$1000)*1,[1]OUT_SyntheticFuels!M$4:M$1000)</f>
        <v>5.4720734320675299E-2</v>
      </c>
      <c r="O2326" s="7" cm="1">
        <f t="array" ref="O2326">SUMPRODUCT(("CT_CWODBDSCCS"=[1]OUT_SyntheticFuels!$C$4:$C$1000)*1,("var_ncap"=[1]OUT_SyntheticFuels!$B$4:$B$1000)*1,[1]OUT_SyntheticFuels!N$4:N$1000)</f>
        <v>1.6416286854067099E-7</v>
      </c>
      <c r="P2326" s="7" cm="1">
        <f t="array" ref="P2326">SUMPRODUCT(("CT_CWODBDSCCS"=[1]OUT_SyntheticFuels!$C$4:$C$1000)*1,("var_ncap"=[1]OUT_SyntheticFuels!$B$4:$B$1000)*1,[1]OUT_SyntheticFuels!O$4:O$1000)</f>
        <v>4.8122723226574096E-7</v>
      </c>
      <c r="Q2326" s="7" cm="1">
        <f t="array" ref="Q2326">SUMPRODUCT(("CT_CWODBDSCCS"=[1]OUT_SyntheticFuels!$C$4:$C$1000)*1,("var_ncap"=[1]OUT_SyntheticFuels!$B$4:$B$1000)*1,[1]OUT_SyntheticFuels!P$4:P$1000)</f>
        <v>0.146406502844381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4.8352265367478699E-3</v>
      </c>
      <c r="G2327" s="7" cm="1">
        <f t="array" ref="G2327">SUMPRODUCT(("CT_CWODETH"=[1]OUT_SyntheticFuels!$C$4:$C$1000)*1,("var_ncap"=[1]OUT_SyntheticFuels!$B$4:$B$1000)*1,[1]OUT_SyntheticFuels!F$4:F$1000)</f>
        <v>5.8494507908169E-8</v>
      </c>
      <c r="H2327" s="7" cm="1">
        <f t="array" ref="H2327">SUMPRODUCT(("CT_CWODETH"=[1]OUT_SyntheticFuels!$C$4:$C$1000)*1,("var_ncap"=[1]OUT_SyntheticFuels!$B$4:$B$1000)*1,[1]OUT_SyntheticFuels!G$4:G$1000)</f>
        <v>8.7910819705947398E-8</v>
      </c>
      <c r="I2327" s="7" cm="1">
        <f t="array" ref="I2327">SUMPRODUCT(("CT_CWODETH"=[1]OUT_SyntheticFuels!$C$4:$C$1000)*1,("var_ncap"=[1]OUT_SyntheticFuels!$B$4:$B$1000)*1,[1]OUT_SyntheticFuels!H$4:H$1000)</f>
        <v>5.9673474286787403E-8</v>
      </c>
      <c r="J2327" s="7" cm="1">
        <f t="array" ref="J2327">SUMPRODUCT(("CT_CWODETH"=[1]OUT_SyntheticFuels!$C$4:$C$1000)*1,("var_ncap"=[1]OUT_SyntheticFuels!$B$4:$B$1000)*1,[1]OUT_SyntheticFuels!I$4:I$1000)</f>
        <v>5.2718425028007404E-7</v>
      </c>
      <c r="K2327" s="7" cm="1">
        <f t="array" ref="K2327">SUMPRODUCT(("CT_CWODETH"=[1]OUT_SyntheticFuels!$C$4:$C$1000)*1,("var_ncap"=[1]OUT_SyntheticFuels!$B$4:$B$1000)*1,[1]OUT_SyntheticFuels!J$4:J$1000)</f>
        <v>2.5013783052671799E-6</v>
      </c>
      <c r="L2327" s="7" cm="1">
        <f t="array" ref="L2327">SUMPRODUCT(("CT_CWODETH"=[1]OUT_SyntheticFuels!$C$4:$C$1000)*1,("var_ncap"=[1]OUT_SyntheticFuels!$B$4:$B$1000)*1,[1]OUT_SyntheticFuels!K$4:K$1000)</f>
        <v>4.0011733435642801E-6</v>
      </c>
      <c r="M2327" s="7" cm="1">
        <f t="array" ref="M2327">SUMPRODUCT(("CT_CWODETH"=[1]OUT_SyntheticFuels!$C$4:$C$1000)*1,("var_ncap"=[1]OUT_SyntheticFuels!$B$4:$B$1000)*1,[1]OUT_SyntheticFuels!L$4:L$1000)</f>
        <v>5.4987396966134496E-6</v>
      </c>
      <c r="N2327" s="7" cm="1">
        <f t="array" ref="N2327">SUMPRODUCT(("CT_CWODETH"=[1]OUT_SyntheticFuels!$C$4:$C$1000)*1,("var_ncap"=[1]OUT_SyntheticFuels!$B$4:$B$1000)*1,[1]OUT_SyntheticFuels!M$4:M$1000)</f>
        <v>3.6930979480777002E-7</v>
      </c>
      <c r="O2327" s="7" cm="1">
        <f t="array" ref="O2327">SUMPRODUCT(("CT_CWODETH"=[1]OUT_SyntheticFuels!$C$4:$C$1000)*1,("var_ncap"=[1]OUT_SyntheticFuels!$B$4:$B$1000)*1,[1]OUT_SyntheticFuels!N$4:N$1000)</f>
        <v>8.2174822004436398E-6</v>
      </c>
      <c r="P2327" s="7" cm="1">
        <f t="array" ref="P2327">SUMPRODUCT(("CT_CWODETH"=[1]OUT_SyntheticFuels!$C$4:$C$1000)*1,("var_ncap"=[1]OUT_SyntheticFuels!$B$4:$B$1000)*1,[1]OUT_SyntheticFuels!O$4:O$1000)</f>
        <v>5.4894229881271304E-7</v>
      </c>
      <c r="Q2327" s="7" cm="1">
        <f t="array" ref="Q2327">SUMPRODUCT(("CT_CWODETH"=[1]OUT_SyntheticFuels!$C$4:$C$1000)*1,("var_ncap"=[1]OUT_SyntheticFuels!$B$4:$B$1000)*1,[1]OUT_SyntheticFuels!P$4:P$1000)</f>
        <v>2.2672622890364101E-5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5.5891654562966901E-6</v>
      </c>
      <c r="L2328" s="7" cm="1">
        <f t="array" ref="L2328">SUMPRODUCT(("CT_CWODETHCCS"=[1]OUT_SyntheticFuels!$C$4:$C$1000)*1,("var_ncap"=[1]OUT_SyntheticFuels!$B$4:$B$1000)*1,[1]OUT_SyntheticFuels!K$4:K$1000)</f>
        <v>6.5189134054295001E-7</v>
      </c>
      <c r="M2328" s="7" cm="1">
        <f t="array" ref="M2328">SUMPRODUCT(("CT_CWODETHCCS"=[1]OUT_SyntheticFuels!$C$4:$C$1000)*1,("var_ncap"=[1]OUT_SyntheticFuels!$B$4:$B$1000)*1,[1]OUT_SyntheticFuels!L$4:L$1000)</f>
        <v>4.5905574288754101E-6</v>
      </c>
      <c r="N2328" s="7" cm="1">
        <f t="array" ref="N2328">SUMPRODUCT(("CT_CWODETHCCS"=[1]OUT_SyntheticFuels!$C$4:$C$1000)*1,("var_ncap"=[1]OUT_SyntheticFuels!$B$4:$B$1000)*1,[1]OUT_SyntheticFuels!M$4:M$1000)</f>
        <v>8.2931559080619503E-8</v>
      </c>
      <c r="O2328" s="7" cm="1">
        <f t="array" ref="O2328">SUMPRODUCT(("CT_CWODETHCCS"=[1]OUT_SyntheticFuels!$C$4:$C$1000)*1,("var_ncap"=[1]OUT_SyntheticFuels!$B$4:$B$1000)*1,[1]OUT_SyntheticFuels!N$4:N$1000)</f>
        <v>8.6603325569640394E-6</v>
      </c>
      <c r="P2328" s="7" cm="1">
        <f t="array" ref="P2328">SUMPRODUCT(("CT_CWODETHCCS"=[1]OUT_SyntheticFuels!$C$4:$C$1000)*1,("var_ncap"=[1]OUT_SyntheticFuels!$B$4:$B$1000)*1,[1]OUT_SyntheticFuels!O$4:O$1000)</f>
        <v>1.91656783637208E-7</v>
      </c>
      <c r="Q2328" s="7" cm="1">
        <f t="array" ref="Q2328">SUMPRODUCT(("CT_CWODETHCCS"=[1]OUT_SyntheticFuels!$C$4:$C$1000)*1,("var_ncap"=[1]OUT_SyntheticFuels!$B$4:$B$1000)*1,[1]OUT_SyntheticFuels!P$4:P$1000)</f>
        <v>1.8586203710151301E-5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4.9321057801268497E-2</v>
      </c>
      <c r="G2329" s="7" cm="1">
        <f t="array" ref="G2329">SUMPRODUCT(("SUP_MNRBIO"=[1]OUT_SyntheticFuels!$C$4:$C$1000)*1,("var_ncap"=[1]OUT_SyntheticFuels!$B$4:$B$1000)*1,[1]OUT_SyntheticFuels!F$4:F$1000)</f>
        <v>8.1971350378779007E-2</v>
      </c>
      <c r="H2329" s="7" cm="1">
        <f t="array" ref="H2329">SUMPRODUCT(("SUP_MNRBIO"=[1]OUT_SyntheticFuels!$C$4:$C$1000)*1,("var_ncap"=[1]OUT_SyntheticFuels!$B$4:$B$1000)*1,[1]OUT_SyntheticFuels!G$4:G$1000)</f>
        <v>3.1105617342427401E-2</v>
      </c>
      <c r="I2329" s="7" cm="1">
        <f t="array" ref="I2329">SUMPRODUCT(("SUP_MNRBIO"=[1]OUT_SyntheticFuels!$C$4:$C$1000)*1,("var_ncap"=[1]OUT_SyntheticFuels!$B$4:$B$1000)*1,[1]OUT_SyntheticFuels!H$4:H$1000)</f>
        <v>1.43486497678073E-6</v>
      </c>
      <c r="J2329" s="7" cm="1">
        <f t="array" ref="J2329">SUMPRODUCT(("SUP_MNRBIO"=[1]OUT_SyntheticFuels!$C$4:$C$1000)*1,("var_ncap"=[1]OUT_SyntheticFuels!$B$4:$B$1000)*1,[1]OUT_SyntheticFuels!I$4:I$1000)</f>
        <v>2.2245045395380498E-6</v>
      </c>
      <c r="K2329" s="7" cm="1">
        <f t="array" ref="K2329">SUMPRODUCT(("SUP_MNRBIO"=[1]OUT_SyntheticFuels!$C$4:$C$1000)*1,("var_ncap"=[1]OUT_SyntheticFuels!$B$4:$B$1000)*1,[1]OUT_SyntheticFuels!J$4:J$1000)</f>
        <v>6.0469479568722402E-2</v>
      </c>
      <c r="L2329" s="7" cm="1">
        <f t="array" ref="L2329">SUMPRODUCT(("SUP_MNRBIO"=[1]OUT_SyntheticFuels!$C$4:$C$1000)*1,("var_ncap"=[1]OUT_SyntheticFuels!$B$4:$B$1000)*1,[1]OUT_SyntheticFuels!K$4:K$1000)</f>
        <v>9.6471508837230893E-2</v>
      </c>
      <c r="M2329" s="7" cm="1">
        <f t="array" ref="M2329">SUMPRODUCT(("SUP_MNRBIO"=[1]OUT_SyntheticFuels!$C$4:$C$1000)*1,("var_ncap"=[1]OUT_SyntheticFuels!$B$4:$B$1000)*1,[1]OUT_SyntheticFuels!L$4:L$1000)</f>
        <v>8.6667629442193306E-2</v>
      </c>
      <c r="N2329" s="7" cm="1">
        <f t="array" ref="N2329">SUMPRODUCT(("SUP_MNRBIO"=[1]OUT_SyntheticFuels!$C$4:$C$1000)*1,("var_ncap"=[1]OUT_SyntheticFuels!$B$4:$B$1000)*1,[1]OUT_SyntheticFuels!M$4:M$1000)</f>
        <v>8.0133993633883707E-3</v>
      </c>
      <c r="O2329" s="7" cm="1">
        <f t="array" ref="O2329">SUMPRODUCT(("SUP_MNRBIO"=[1]OUT_SyntheticFuels!$C$4:$C$1000)*1,("var_ncap"=[1]OUT_SyntheticFuels!$B$4:$B$1000)*1,[1]OUT_SyntheticFuels!N$4:N$1000)</f>
        <v>5.2460504710639802E-2</v>
      </c>
      <c r="P2329" s="7" cm="1">
        <f t="array" ref="P2329">SUMPRODUCT(("SUP_MNRBIO"=[1]OUT_SyntheticFuels!$C$4:$C$1000)*1,("var_ncap"=[1]OUT_SyntheticFuels!$B$4:$B$1000)*1,[1]OUT_SyntheticFuels!O$4:O$1000)</f>
        <v>9.64713459611653E-2</v>
      </c>
      <c r="Q2329" s="7" cm="1">
        <f t="array" ref="Q2329">SUMPRODUCT(("SUP_MNRBIO"=[1]OUT_SyntheticFuels!$C$4:$C$1000)*1,("var_ncap"=[1]OUT_SyntheticFuels!$B$4:$B$1000)*1,[1]OUT_SyntheticFuels!P$4:P$1000)</f>
        <v>8.6678195244982895E-2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4.0965673103515498E-3</v>
      </c>
      <c r="G2330" s="7" cm="1">
        <f t="array" ref="G2330">SUMPRODUCT(("SUP_WSTBIO"=[1]OUT_SyntheticFuels!$C$4:$C$1000)*1,("var_ncap"=[1]OUT_SyntheticFuels!$B$4:$B$1000)*1,[1]OUT_SyntheticFuels!F$4:F$1000)</f>
        <v>2.29997736767933E-2</v>
      </c>
      <c r="H2330" s="7" cm="1">
        <f t="array" ref="H2330">SUMPRODUCT(("SUP_WSTBIO"=[1]OUT_SyntheticFuels!$C$4:$C$1000)*1,("var_ncap"=[1]OUT_SyntheticFuels!$B$4:$B$1000)*1,[1]OUT_SyntheticFuels!G$4:G$1000)</f>
        <v>1.4661082358620001E-7</v>
      </c>
      <c r="I2330" s="7" cm="1">
        <f t="array" ref="I2330">SUMPRODUCT(("SUP_WSTBIO"=[1]OUT_SyntheticFuels!$C$4:$C$1000)*1,("var_ncap"=[1]OUT_SyntheticFuels!$B$4:$B$1000)*1,[1]OUT_SyntheticFuels!H$4:H$1000)</f>
        <v>9.9381873818467706E-2</v>
      </c>
      <c r="J2330" s="7" cm="1">
        <f t="array" ref="J2330">SUMPRODUCT(("SUP_WSTBIO"=[1]OUT_SyntheticFuels!$C$4:$C$1000)*1,("var_ncap"=[1]OUT_SyntheticFuels!$B$4:$B$1000)*1,[1]OUT_SyntheticFuels!I$4:I$1000)</f>
        <v>0.11685436549162199</v>
      </c>
      <c r="K2330" s="7" cm="1">
        <f t="array" ref="K2330">SUMPRODUCT(("SUP_WSTBIO"=[1]OUT_SyntheticFuels!$C$4:$C$1000)*1,("var_ncap"=[1]OUT_SyntheticFuels!$B$4:$B$1000)*1,[1]OUT_SyntheticFuels!J$4:J$1000)</f>
        <v>1.7491744771872601E-2</v>
      </c>
      <c r="L2330" s="7" cm="1">
        <f t="array" ref="L2330">SUMPRODUCT(("SUP_WSTBIO"=[1]OUT_SyntheticFuels!$C$4:$C$1000)*1,("var_ncap"=[1]OUT_SyntheticFuels!$B$4:$B$1000)*1,[1]OUT_SyntheticFuels!K$4:K$1000)</f>
        <v>0.13103544586660501</v>
      </c>
      <c r="M2330" s="7" cm="1">
        <f t="array" ref="M2330">SUMPRODUCT(("SUP_WSTBIO"=[1]OUT_SyntheticFuels!$C$4:$C$1000)*1,("var_ncap"=[1]OUT_SyntheticFuels!$B$4:$B$1000)*1,[1]OUT_SyntheticFuels!L$4:L$1000)</f>
        <v>0.10652951643634501</v>
      </c>
      <c r="N2330" s="7" cm="1">
        <f t="array" ref="N2330">SUMPRODUCT(("SUP_WSTBIO"=[1]OUT_SyntheticFuels!$C$4:$C$1000)*1,("var_ncap"=[1]OUT_SyntheticFuels!$B$4:$B$1000)*1,[1]OUT_SyntheticFuels!M$4:M$1000)</f>
        <v>0.101174377881196</v>
      </c>
      <c r="O2330" s="7" cm="1">
        <f t="array" ref="O2330">SUMPRODUCT(("SUP_WSTBIO"=[1]OUT_SyntheticFuels!$C$4:$C$1000)*1,("var_ncap"=[1]OUT_SyntheticFuels!$B$4:$B$1000)*1,[1]OUT_SyntheticFuels!N$4:N$1000)</f>
        <v>5.69612863556423E-2</v>
      </c>
      <c r="P2330" s="7" cm="1">
        <f t="array" ref="P2330">SUMPRODUCT(("SUP_WSTBIO"=[1]OUT_SyntheticFuels!$C$4:$C$1000)*1,("var_ncap"=[1]OUT_SyntheticFuels!$B$4:$B$1000)*1,[1]OUT_SyntheticFuels!O$4:O$1000)</f>
        <v>0.137341014335705</v>
      </c>
      <c r="Q2330" s="7" cm="1">
        <f t="array" ref="Q2330">SUMPRODUCT(("SUP_WSTBIO"=[1]OUT_SyntheticFuels!$C$4:$C$1000)*1,("var_ncap"=[1]OUT_SyntheticFuels!$B$4:$B$1000)*1,[1]OUT_SyntheticFuels!P$4:P$1000)</f>
        <v>0.11210794297179601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8.5873196622823494E-6</v>
      </c>
      <c r="L2332" s="7" cm="1">
        <f t="array" ref="L2332">SUMPRODUCT(("SUP_WSTHTGBIO"=[1]OUT_SyntheticFuels!$C$4:$C$1000)*1,("var_ncap"=[1]OUT_SyntheticFuels!$B$4:$B$1000)*1,[1]OUT_SyntheticFuels!K$4:K$1000)</f>
        <v>1.4907868916749499E-6</v>
      </c>
      <c r="M2332" s="7" cm="1">
        <f t="array" ref="M2332">SUMPRODUCT(("SUP_WSTHTGBIO"=[1]OUT_SyntheticFuels!$C$4:$C$1000)*1,("var_ncap"=[1]OUT_SyntheticFuels!$B$4:$B$1000)*1,[1]OUT_SyntheticFuels!L$4:L$1000)</f>
        <v>1.5094122631193299E-5</v>
      </c>
      <c r="N2332" s="7" cm="1">
        <f t="array" ref="N2332">SUMPRODUCT(("SUP_WSTHTGBIO"=[1]OUT_SyntheticFuels!$C$4:$C$1000)*1,("var_ncap"=[1]OUT_SyntheticFuels!$B$4:$B$1000)*1,[1]OUT_SyntheticFuels!M$4:M$1000)</f>
        <v>1.65115440161206E-7</v>
      </c>
      <c r="O2332" s="7" cm="1">
        <f t="array" ref="O2332">SUMPRODUCT(("SUP_WSTHTGBIO"=[1]OUT_SyntheticFuels!$C$4:$C$1000)*1,("var_ncap"=[1]OUT_SyntheticFuels!$B$4:$B$1000)*1,[1]OUT_SyntheticFuels!N$4:N$1000)</f>
        <v>2.80838611630002E-6</v>
      </c>
      <c r="P2332" s="7" cm="1">
        <f t="array" ref="P2332">SUMPRODUCT(("SUP_WSTHTGBIO"=[1]OUT_SyntheticFuels!$C$4:$C$1000)*1,("var_ncap"=[1]OUT_SyntheticFuels!$B$4:$B$1000)*1,[1]OUT_SyntheticFuels!O$4:O$1000)</f>
        <v>2.12596685317929E-7</v>
      </c>
      <c r="Q2332" s="7" cm="1">
        <f t="array" ref="Q2332">SUMPRODUCT(("SUP_WSTHTGBIO"=[1]OUT_SyntheticFuels!$C$4:$C$1000)*1,("var_ncap"=[1]OUT_SyntheticFuels!$B$4:$B$1000)*1,[1]OUT_SyntheticFuels!P$4:P$1000)</f>
        <v>3.2441787373791299E-5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3.0390103475918499E-6</v>
      </c>
      <c r="L2333" s="7" cm="1">
        <f t="array" ref="L2333">SUMPRODUCT(("SUP_WSTHTGBIOCCS"=[1]OUT_SyntheticFuels!$C$4:$C$1000)*1,("var_ncap"=[1]OUT_SyntheticFuels!$B$4:$B$1000)*1,[1]OUT_SyntheticFuels!K$4:K$1000)</f>
        <v>3.4181610830172901E-7</v>
      </c>
      <c r="M2333" s="7" cm="1">
        <f t="array" ref="M2333">SUMPRODUCT(("SUP_WSTHTGBIOCCS"=[1]OUT_SyntheticFuels!$C$4:$C$1000)*1,("var_ncap"=[1]OUT_SyntheticFuels!$B$4:$B$1000)*1,[1]OUT_SyntheticFuels!L$4:L$1000)</f>
        <v>7.9026943252388694E-6</v>
      </c>
      <c r="N2333" s="7" cm="1">
        <f t="array" ref="N2333">SUMPRODUCT(("SUP_WSTHTGBIOCCS"=[1]OUT_SyntheticFuels!$C$4:$C$1000)*1,("var_ncap"=[1]OUT_SyntheticFuels!$B$4:$B$1000)*1,[1]OUT_SyntheticFuels!M$4:M$1000)</f>
        <v>5.5616888977733901E-8</v>
      </c>
      <c r="O2333" s="7" cm="1">
        <f t="array" ref="O2333">SUMPRODUCT(("SUP_WSTHTGBIOCCS"=[1]OUT_SyntheticFuels!$C$4:$C$1000)*1,("var_ncap"=[1]OUT_SyntheticFuels!$B$4:$B$1000)*1,[1]OUT_SyntheticFuels!N$4:N$1000)</f>
        <v>1.9744051881647101E-6</v>
      </c>
      <c r="P2333" s="7" cm="1">
        <f t="array" ref="P2333">SUMPRODUCT(("SUP_WSTHTGBIOCCS"=[1]OUT_SyntheticFuels!$C$4:$C$1000)*1,("var_ncap"=[1]OUT_SyntheticFuels!$B$4:$B$1000)*1,[1]OUT_SyntheticFuels!O$4:O$1000)</f>
        <v>6.5298691682315298E-7</v>
      </c>
      <c r="Q2333" s="7" cm="1">
        <f t="array" ref="Q2333">SUMPRODUCT(("SUP_WSTHTGBIOCCS"=[1]OUT_SyntheticFuels!$C$4:$C$1000)*1,("var_ncap"=[1]OUT_SyntheticFuels!$B$4:$B$1000)*1,[1]OUT_SyntheticFuels!P$4:P$1000)</f>
        <v>1.29002357407347E-5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2.6920326030907499E-7</v>
      </c>
      <c r="G2334" s="7" cm="1">
        <f t="array" ref="G2334">SUMPRODUCT(("SUP_WODBIO"=[1]OUT_SyntheticFuels!$C$4:$C$1000)*1,("var_ncap"=[1]OUT_SyntheticFuels!$B$4:$B$1000)*1,[1]OUT_SyntheticFuels!F$4:F$1000)</f>
        <v>8.6400995905371503E-6</v>
      </c>
      <c r="H2334" s="7" cm="1">
        <f t="array" ref="H2334">SUMPRODUCT(("SUP_WODBIO"=[1]OUT_SyntheticFuels!$C$4:$C$1000)*1,("var_ncap"=[1]OUT_SyntheticFuels!$B$4:$B$1000)*1,[1]OUT_SyntheticFuels!G$4:G$1000)</f>
        <v>1.22226073367886E-6</v>
      </c>
      <c r="I2334" s="7" cm="1">
        <f t="array" ref="I2334">SUMPRODUCT(("SUP_WODBIO"=[1]OUT_SyntheticFuels!$C$4:$C$1000)*1,("var_ncap"=[1]OUT_SyntheticFuels!$B$4:$B$1000)*1,[1]OUT_SyntheticFuels!H$4:H$1000)</f>
        <v>1.51979756340562E-5</v>
      </c>
      <c r="J2334" s="7" cm="1">
        <f t="array" ref="J2334">SUMPRODUCT(("SUP_WODBIO"=[1]OUT_SyntheticFuels!$C$4:$C$1000)*1,("var_ncap"=[1]OUT_SyntheticFuels!$B$4:$B$1000)*1,[1]OUT_SyntheticFuels!I$4:I$1000)</f>
        <v>3.0335522000073E-6</v>
      </c>
      <c r="K2334" s="7" cm="1">
        <f t="array" ref="K2334">SUMPRODUCT(("SUP_WODBIO"=[1]OUT_SyntheticFuels!$C$4:$C$1000)*1,("var_ncap"=[1]OUT_SyntheticFuels!$B$4:$B$1000)*1,[1]OUT_SyntheticFuels!J$4:J$1000)</f>
        <v>2.8572504694121802E-7</v>
      </c>
      <c r="L2334" s="7" cm="1">
        <f t="array" ref="L2334">SUMPRODUCT(("SUP_WODBIO"=[1]OUT_SyntheticFuels!$C$4:$C$1000)*1,("var_ncap"=[1]OUT_SyntheticFuels!$B$4:$B$1000)*1,[1]OUT_SyntheticFuels!K$4:K$1000)</f>
        <v>6.3462400069480001E-6</v>
      </c>
      <c r="M2334" s="7" cm="1">
        <f t="array" ref="M2334">SUMPRODUCT(("SUP_WODBIO"=[1]OUT_SyntheticFuels!$C$4:$C$1000)*1,("var_ncap"=[1]OUT_SyntheticFuels!$B$4:$B$1000)*1,[1]OUT_SyntheticFuels!L$4:L$1000)</f>
        <v>6.30861888398277E-6</v>
      </c>
      <c r="N2334" s="7" cm="1">
        <f t="array" ref="N2334">SUMPRODUCT(("SUP_WODBIO"=[1]OUT_SyntheticFuels!$C$4:$C$1000)*1,("var_ncap"=[1]OUT_SyntheticFuels!$B$4:$B$1000)*1,[1]OUT_SyntheticFuels!M$4:M$1000)</f>
        <v>3.9652240785429102E-7</v>
      </c>
      <c r="O2334" s="7" cm="1">
        <f t="array" ref="O2334">SUMPRODUCT(("SUP_WODBIO"=[1]OUT_SyntheticFuels!$C$4:$C$1000)*1,("var_ncap"=[1]OUT_SyntheticFuels!$B$4:$B$1000)*1,[1]OUT_SyntheticFuels!N$4:N$1000)</f>
        <v>7.9311171439342106E-6</v>
      </c>
      <c r="P2334" s="7" cm="1">
        <f t="array" ref="P2334">SUMPRODUCT(("SUP_WODBIO"=[1]OUT_SyntheticFuels!$C$4:$C$1000)*1,("var_ncap"=[1]OUT_SyntheticFuels!$B$4:$B$1000)*1,[1]OUT_SyntheticFuels!O$4:O$1000)</f>
        <v>2.5800718267253598E-6</v>
      </c>
      <c r="Q2334" s="7" cm="1">
        <f t="array" ref="Q2334">SUMPRODUCT(("SUP_WODBIO"=[1]OUT_SyntheticFuels!$C$4:$C$1000)*1,("var_ncap"=[1]OUT_SyntheticFuels!$B$4:$B$1000)*1,[1]OUT_SyntheticFuels!P$4:P$1000)</f>
        <v>2.94224990439145E-5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9.0587365451118499E-6</v>
      </c>
      <c r="L2335" s="7" cm="1">
        <f t="array" ref="L2335">SUMPRODUCT(("SUP_WODBIOCCS"=[1]OUT_SyntheticFuels!$C$4:$C$1000)*1,("var_ncap"=[1]OUT_SyntheticFuels!$B$4:$B$1000)*1,[1]OUT_SyntheticFuels!K$4:K$1000)</f>
        <v>1.9925826808309699E-6</v>
      </c>
      <c r="M2335" s="7" cm="1">
        <f t="array" ref="M2335">SUMPRODUCT(("SUP_WODBIOCCS"=[1]OUT_SyntheticFuels!$C$4:$C$1000)*1,("var_ncap"=[1]OUT_SyntheticFuels!$B$4:$B$1000)*1,[1]OUT_SyntheticFuels!L$4:L$1000)</f>
        <v>1.1422911054139101E-5</v>
      </c>
      <c r="N2335" s="7" cm="1">
        <f t="array" ref="N2335">SUMPRODUCT(("SUP_WODBIOCCS"=[1]OUT_SyntheticFuels!$C$4:$C$1000)*1,("var_ncap"=[1]OUT_SyntheticFuels!$B$4:$B$1000)*1,[1]OUT_SyntheticFuels!M$4:M$1000)</f>
        <v>9.8748194720301301E-8</v>
      </c>
      <c r="O2335" s="7" cm="1">
        <f t="array" ref="O2335">SUMPRODUCT(("SUP_WODBIOCCS"=[1]OUT_SyntheticFuels!$C$4:$C$1000)*1,("var_ncap"=[1]OUT_SyntheticFuels!$B$4:$B$1000)*1,[1]OUT_SyntheticFuels!N$4:N$1000)</f>
        <v>9.4788677853563801E-6</v>
      </c>
      <c r="P2335" s="7" cm="1">
        <f t="array" ref="P2335">SUMPRODUCT(("SUP_WODBIOCCS"=[1]OUT_SyntheticFuels!$C$4:$C$1000)*1,("var_ncap"=[1]OUT_SyntheticFuels!$B$4:$B$1000)*1,[1]OUT_SyntheticFuels!O$4:O$1000)</f>
        <v>4.3205246129906302E-7</v>
      </c>
      <c r="Q2335" s="7" cm="1">
        <f t="array" ref="Q2335">SUMPRODUCT(("SUP_WODBIOCCS"=[1]OUT_SyntheticFuels!$C$4:$C$1000)*1,("var_ncap"=[1]OUT_SyntheticFuels!$B$4:$B$1000)*1,[1]OUT_SyntheticFuels!P$4:P$1000)</f>
        <v>2.5048046781337699E-5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1.43250852310867E-2</v>
      </c>
      <c r="G2336" s="7" cm="1">
        <f t="array" ref="G2336">SUMPRODUCT(("SUP_BIONGA"=[1]OUT_SyntheticFuels!$C$4:$C$1000)*1,("var_ncap"=[1]OUT_SyntheticFuels!$B$4:$B$1000)*1,[1]OUT_SyntheticFuels!F$4:F$1000)</f>
        <v>8.8975464859023495E-2</v>
      </c>
      <c r="H2336" s="7" cm="1">
        <f t="array" ref="H2336">SUMPRODUCT(("SUP_BIONGA"=[1]OUT_SyntheticFuels!$C$4:$C$1000)*1,("var_ncap"=[1]OUT_SyntheticFuels!$B$4:$B$1000)*1,[1]OUT_SyntheticFuels!G$4:G$1000)</f>
        <v>8.74686203938675E-8</v>
      </c>
      <c r="I2336" s="7" cm="1">
        <f t="array" ref="I2336">SUMPRODUCT(("SUP_BIONGA"=[1]OUT_SyntheticFuels!$C$4:$C$1000)*1,("var_ncap"=[1]OUT_SyntheticFuels!$B$4:$B$1000)*1,[1]OUT_SyntheticFuels!H$4:H$1000)</f>
        <v>9.1205078738364305E-8</v>
      </c>
      <c r="J2336" s="7" cm="1">
        <f t="array" ref="J2336">SUMPRODUCT(("SUP_BIONGA"=[1]OUT_SyntheticFuels!$C$4:$C$1000)*1,("var_ncap"=[1]OUT_SyntheticFuels!$B$4:$B$1000)*1,[1]OUT_SyntheticFuels!I$4:I$1000)</f>
        <v>4.4198562591463699E-7</v>
      </c>
      <c r="K2336" s="7" cm="1">
        <f t="array" ref="K2336">SUMPRODUCT(("SUP_BIONGA"=[1]OUT_SyntheticFuels!$C$4:$C$1000)*1,("var_ncap"=[1]OUT_SyntheticFuels!$B$4:$B$1000)*1,[1]OUT_SyntheticFuels!J$4:J$1000)</f>
        <v>3.1371904327394701E-2</v>
      </c>
      <c r="L2336" s="7" cm="1">
        <f t="array" ref="L2336">SUMPRODUCT(("SUP_BIONGA"=[1]OUT_SyntheticFuels!$C$4:$C$1000)*1,("var_ncap"=[1]OUT_SyntheticFuels!$B$4:$B$1000)*1,[1]OUT_SyntheticFuels!K$4:K$1000)</f>
        <v>6.0610137431906699E-2</v>
      </c>
      <c r="M2336" s="7" cm="1">
        <f t="array" ref="M2336">SUMPRODUCT(("SUP_BIONGA"=[1]OUT_SyntheticFuels!$C$4:$C$1000)*1,("var_ncap"=[1]OUT_SyntheticFuels!$B$4:$B$1000)*1,[1]OUT_SyntheticFuels!L$4:L$1000)</f>
        <v>0.18262392907872901</v>
      </c>
      <c r="N2336" s="7" cm="1">
        <f t="array" ref="N2336">SUMPRODUCT(("SUP_BIONGA"=[1]OUT_SyntheticFuels!$C$4:$C$1000)*1,("var_ncap"=[1]OUT_SyntheticFuels!$B$4:$B$1000)*1,[1]OUT_SyntheticFuels!M$4:M$1000)</f>
        <v>1.18913347814567E-2</v>
      </c>
      <c r="O2336" s="7" cm="1">
        <f t="array" ref="O2336">SUMPRODUCT(("SUP_BIONGA"=[1]OUT_SyntheticFuels!$C$4:$C$1000)*1,("var_ncap"=[1]OUT_SyntheticFuels!$B$4:$B$1000)*1,[1]OUT_SyntheticFuels!N$4:N$1000)</f>
        <v>3.0007216745659399E-2</v>
      </c>
      <c r="P2336" s="7" cm="1">
        <f t="array" ref="P2336">SUMPRODUCT(("SUP_BIONGA"=[1]OUT_SyntheticFuels!$C$4:$C$1000)*1,("var_ncap"=[1]OUT_SyntheticFuels!$B$4:$B$1000)*1,[1]OUT_SyntheticFuels!O$4:O$1000)</f>
        <v>6.3400941481568093E-2</v>
      </c>
      <c r="Q2336" s="7" cm="1">
        <f t="array" ref="Q2336">SUMPRODUCT(("SUP_BIONGA"=[1]OUT_SyntheticFuels!$C$4:$C$1000)*1,("var_ncap"=[1]OUT_SyntheticFuels!$B$4:$B$1000)*1,[1]OUT_SyntheticFuels!P$4:P$1000)</f>
        <v>0.18511193887949801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0.16114124907716801</v>
      </c>
      <c r="G2337" s="7" cm="1">
        <f t="array" ref="G2337">SUMPRODUCT(("CT_CWODPLT"=[1]OUT_SyntheticFuels!$C$4:$C$1000)*1,("var_ncap"=[1]OUT_SyntheticFuels!$B$4:$B$1000)*1,[1]OUT_SyntheticFuels!F$4:F$1000)</f>
        <v>4.6357350993088499E-2</v>
      </c>
      <c r="H2337" s="7" cm="1">
        <f t="array" ref="H2337">SUMPRODUCT(("CT_CWODPLT"=[1]OUT_SyntheticFuels!$C$4:$C$1000)*1,("var_ncap"=[1]OUT_SyntheticFuels!$B$4:$B$1000)*1,[1]OUT_SyntheticFuels!G$4:G$1000)</f>
        <v>6.9076593660125799E-7</v>
      </c>
      <c r="I2337" s="7" cm="1">
        <f t="array" ref="I2337">SUMPRODUCT(("CT_CWODPLT"=[1]OUT_SyntheticFuels!$C$4:$C$1000)*1,("var_ncap"=[1]OUT_SyntheticFuels!$B$4:$B$1000)*1,[1]OUT_SyntheticFuels!H$4:H$1000)</f>
        <v>9.65681329654992E-7</v>
      </c>
      <c r="J2337" s="7" cm="1">
        <f t="array" ref="J2337">SUMPRODUCT(("CT_CWODPLT"=[1]OUT_SyntheticFuels!$C$4:$C$1000)*1,("var_ncap"=[1]OUT_SyntheticFuels!$B$4:$B$1000)*1,[1]OUT_SyntheticFuels!I$4:I$1000)</f>
        <v>0.16917311949839101</v>
      </c>
      <c r="K2337" s="7" cm="1">
        <f t="array" ref="K2337">SUMPRODUCT(("CT_CWODPLT"=[1]OUT_SyntheticFuels!$C$4:$C$1000)*1,("var_ncap"=[1]OUT_SyntheticFuels!$B$4:$B$1000)*1,[1]OUT_SyntheticFuels!J$4:J$1000)</f>
        <v>0.18027948491488199</v>
      </c>
      <c r="L2337" s="7" cm="1">
        <f t="array" ref="L2337">SUMPRODUCT(("CT_CWODPLT"=[1]OUT_SyntheticFuels!$C$4:$C$1000)*1,("var_ncap"=[1]OUT_SyntheticFuels!$B$4:$B$1000)*1,[1]OUT_SyntheticFuels!K$4:K$1000)</f>
        <v>0.11245697967846401</v>
      </c>
      <c r="M2337" s="7" cm="1">
        <f t="array" ref="M2337">SUMPRODUCT(("CT_CWODPLT"=[1]OUT_SyntheticFuels!$C$4:$C$1000)*1,("var_ncap"=[1]OUT_SyntheticFuels!$B$4:$B$1000)*1,[1]OUT_SyntheticFuels!L$4:L$1000)</f>
        <v>5.87341022542461E-2</v>
      </c>
      <c r="N2337" s="7" cm="1">
        <f t="array" ref="N2337">SUMPRODUCT(("CT_CWODPLT"=[1]OUT_SyntheticFuels!$C$4:$C$1000)*1,("var_ncap"=[1]OUT_SyntheticFuels!$B$4:$B$1000)*1,[1]OUT_SyntheticFuels!M$4:M$1000)</f>
        <v>7.0243126558983501E-2</v>
      </c>
      <c r="O2337" s="7" cm="1">
        <f t="array" ref="O2337">SUMPRODUCT(("CT_CWODPLT"=[1]OUT_SyntheticFuels!$C$4:$C$1000)*1,("var_ncap"=[1]OUT_SyntheticFuels!$B$4:$B$1000)*1,[1]OUT_SyntheticFuels!N$4:N$1000)</f>
        <v>0.220514946417007</v>
      </c>
      <c r="P2337" s="7" cm="1">
        <f t="array" ref="P2337">SUMPRODUCT(("CT_CWODPLT"=[1]OUT_SyntheticFuels!$C$4:$C$1000)*1,("var_ncap"=[1]OUT_SyntheticFuels!$B$4:$B$1000)*1,[1]OUT_SyntheticFuels!O$4:O$1000)</f>
        <v>0.11225599313164</v>
      </c>
      <c r="Q2337" s="7" cm="1">
        <f t="array" ref="Q2337">SUMPRODUCT(("CT_CWODPLT"=[1]OUT_SyntheticFuels!$C$4:$C$1000)*1,("var_ncap"=[1]OUT_SyntheticFuels!$B$4:$B$1000)*1,[1]OUT_SyntheticFuels!P$4:P$1000)</f>
        <v>6.1371890137371002E-2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2.17023447382881E-7</v>
      </c>
      <c r="J2338" s="7" cm="1">
        <f t="array" ref="J2338">SUMPRODUCT(("SUP_H2NGA"=[1]OUT_SyntheticFuels!$C$4:$C$1000)*1,("var_ncap"=[1]OUT_SyntheticFuels!$B$4:$B$1000)*1,[1]OUT_SyntheticFuels!I$4:I$1000)</f>
        <v>8.5107394232009705E-7</v>
      </c>
      <c r="K2338" s="7" cm="1">
        <f t="array" ref="K2338">SUMPRODUCT(("SUP_H2NGA"=[1]OUT_SyntheticFuels!$C$4:$C$1000)*1,("var_ncap"=[1]OUT_SyntheticFuels!$B$4:$B$1000)*1,[1]OUT_SyntheticFuels!J$4:J$1000)</f>
        <v>4.56726062738114E-5</v>
      </c>
      <c r="L2338" s="7" cm="1">
        <f t="array" ref="L2338">SUMPRODUCT(("SUP_H2NGA"=[1]OUT_SyntheticFuels!$C$4:$C$1000)*1,("var_ncap"=[1]OUT_SyntheticFuels!$B$4:$B$1000)*1,[1]OUT_SyntheticFuels!K$4:K$1000)</f>
        <v>3.7659738310762902E-5</v>
      </c>
      <c r="M2338" s="7" cm="1">
        <f t="array" ref="M2338">SUMPRODUCT(("SUP_H2NGA"=[1]OUT_SyntheticFuels!$C$4:$C$1000)*1,("var_ncap"=[1]OUT_SyntheticFuels!$B$4:$B$1000)*1,[1]OUT_SyntheticFuels!L$4:L$1000)</f>
        <v>2.55182499400705E-2</v>
      </c>
      <c r="N2338" s="7" cm="1">
        <f t="array" ref="N2338">SUMPRODUCT(("SUP_H2NGA"=[1]OUT_SyntheticFuels!$C$4:$C$1000)*1,("var_ncap"=[1]OUT_SyntheticFuels!$B$4:$B$1000)*1,[1]OUT_SyntheticFuels!M$4:M$1000)</f>
        <v>8.5473311300572299E-2</v>
      </c>
      <c r="O2338" s="7" cm="1">
        <f t="array" ref="O2338">SUMPRODUCT(("SUP_H2NGA"=[1]OUT_SyntheticFuels!$C$4:$C$1000)*1,("var_ncap"=[1]OUT_SyntheticFuels!$B$4:$B$1000)*1,[1]OUT_SyntheticFuels!N$4:N$1000)</f>
        <v>5.3558318095324603E-2</v>
      </c>
      <c r="P2338" s="7" cm="1">
        <f t="array" ref="P2338">SUMPRODUCT(("SUP_H2NGA"=[1]OUT_SyntheticFuels!$C$4:$C$1000)*1,("var_ncap"=[1]OUT_SyntheticFuels!$B$4:$B$1000)*1,[1]OUT_SyntheticFuels!O$4:O$1000)</f>
        <v>7.1839108717789105E-2</v>
      </c>
      <c r="Q2338" s="7" cm="1">
        <f t="array" ref="Q2338">SUMPRODUCT(("SUP_H2NGA"=[1]OUT_SyntheticFuels!$C$4:$C$1000)*1,("var_ncap"=[1]OUT_SyntheticFuels!$B$4:$B$1000)*1,[1]OUT_SyntheticFuels!P$4:P$1000)</f>
        <v>7.0561963941228698E-2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3.6509324026955002E-7</v>
      </c>
      <c r="J2339" s="7" cm="1">
        <f t="array" ref="J2339">SUMPRODUCT(("SUP_H2DSL"=[1]OUT_SyntheticFuels!$C$4:$C$1000)*1,("var_ncap"=[1]OUT_SyntheticFuels!$B$4:$B$1000)*1,[1]OUT_SyntheticFuels!I$4:I$1000)</f>
        <v>2.5672096578106998E-6</v>
      </c>
      <c r="K2339" s="7" cm="1">
        <f t="array" ref="K2339">SUMPRODUCT(("SUP_H2DSL"=[1]OUT_SyntheticFuels!$C$4:$C$1000)*1,("var_ncap"=[1]OUT_SyntheticFuels!$B$4:$B$1000)*1,[1]OUT_SyntheticFuels!J$4:J$1000)</f>
        <v>7.8991445398973595E-4</v>
      </c>
      <c r="L2339" s="7" cm="1">
        <f t="array" ref="L2339">SUMPRODUCT(("SUP_H2DSL"=[1]OUT_SyntheticFuels!$C$4:$C$1000)*1,("var_ncap"=[1]OUT_SyntheticFuels!$B$4:$B$1000)*1,[1]OUT_SyntheticFuels!K$4:K$1000)</f>
        <v>1.2785664238210099E-4</v>
      </c>
      <c r="M2339" s="7" cm="1">
        <f t="array" ref="M2339">SUMPRODUCT(("SUP_H2DSL"=[1]OUT_SyntheticFuels!$C$4:$C$1000)*1,("var_ncap"=[1]OUT_SyntheticFuels!$B$4:$B$1000)*1,[1]OUT_SyntheticFuels!L$4:L$1000)</f>
        <v>1.7515769215046901E-6</v>
      </c>
      <c r="N2339" s="7" cm="1">
        <f t="array" ref="N2339">SUMPRODUCT(("SUP_H2DSL"=[1]OUT_SyntheticFuels!$C$4:$C$1000)*1,("var_ncap"=[1]OUT_SyntheticFuels!$B$4:$B$1000)*1,[1]OUT_SyntheticFuels!M$4:M$1000)</f>
        <v>1.5741456282508899E-6</v>
      </c>
      <c r="O2339" s="7" cm="1">
        <f t="array" ref="O2339">SUMPRODUCT(("SUP_H2DSL"=[1]OUT_SyntheticFuels!$C$4:$C$1000)*1,("var_ncap"=[1]OUT_SyntheticFuels!$B$4:$B$1000)*1,[1]OUT_SyntheticFuels!N$4:N$1000)</f>
        <v>6.0030061898576203E-5</v>
      </c>
      <c r="P2339" s="7" cm="1">
        <f t="array" ref="P2339">SUMPRODUCT(("SUP_H2DSL"=[1]OUT_SyntheticFuels!$C$4:$C$1000)*1,("var_ncap"=[1]OUT_SyntheticFuels!$B$4:$B$1000)*1,[1]OUT_SyntheticFuels!O$4:O$1000)</f>
        <v>7.9365047458698196E-5</v>
      </c>
      <c r="Q2339" s="7" cm="1">
        <f t="array" ref="Q2339">SUMPRODUCT(("SUP_H2DSL"=[1]OUT_SyntheticFuels!$C$4:$C$1000)*1,("var_ncap"=[1]OUT_SyntheticFuels!$B$4:$B$1000)*1,[1]OUT_SyntheticFuels!P$4:P$1000)</f>
        <v>1.5111180752582E-4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2.1959606145993901E-7</v>
      </c>
      <c r="J2340" s="7" cm="1">
        <f t="array" ref="J2340">SUMPRODUCT(("SUP_H2GSL"=[1]OUT_SyntheticFuels!$C$4:$C$1000)*1,("var_ncap"=[1]OUT_SyntheticFuels!$B$4:$B$1000)*1,[1]OUT_SyntheticFuels!I$4:I$1000)</f>
        <v>2.4661421161040998E-6</v>
      </c>
      <c r="K2340" s="7" cm="1">
        <f t="array" ref="K2340">SUMPRODUCT(("SUP_H2GSL"=[1]OUT_SyntheticFuels!$C$4:$C$1000)*1,("var_ncap"=[1]OUT_SyntheticFuels!$B$4:$B$1000)*1,[1]OUT_SyntheticFuels!J$4:J$1000)</f>
        <v>3.3847844120668102E-2</v>
      </c>
      <c r="L2340" s="7" cm="1">
        <f t="array" ref="L2340">SUMPRODUCT(("SUP_H2GSL"=[1]OUT_SyntheticFuels!$C$4:$C$1000)*1,("var_ncap"=[1]OUT_SyntheticFuels!$B$4:$B$1000)*1,[1]OUT_SyntheticFuels!K$4:K$1000)</f>
        <v>2.8062647392595502E-6</v>
      </c>
      <c r="M2340" s="7" cm="1">
        <f t="array" ref="M2340">SUMPRODUCT(("SUP_H2GSL"=[1]OUT_SyntheticFuels!$C$4:$C$1000)*1,("var_ncap"=[1]OUT_SyntheticFuels!$B$4:$B$1000)*1,[1]OUT_SyntheticFuels!L$4:L$1000)</f>
        <v>1.74657932815243E-6</v>
      </c>
      <c r="N2340" s="7" cm="1">
        <f t="array" ref="N2340">SUMPRODUCT(("SUP_H2GSL"=[1]OUT_SyntheticFuels!$C$4:$C$1000)*1,("var_ncap"=[1]OUT_SyntheticFuels!$B$4:$B$1000)*1,[1]OUT_SyntheticFuels!M$4:M$1000)</f>
        <v>1.3814248246146099E-6</v>
      </c>
      <c r="O2340" s="7" cm="1">
        <f t="array" ref="O2340">SUMPRODUCT(("SUP_H2GSL"=[1]OUT_SyntheticFuels!$C$4:$C$1000)*1,("var_ncap"=[1]OUT_SyntheticFuels!$B$4:$B$1000)*1,[1]OUT_SyntheticFuels!N$4:N$1000)</f>
        <v>9.9394414454407297E-3</v>
      </c>
      <c r="P2340" s="7" cm="1">
        <f t="array" ref="P2340">SUMPRODUCT(("SUP_H2GSL"=[1]OUT_SyntheticFuels!$C$4:$C$1000)*1,("var_ncap"=[1]OUT_SyntheticFuels!$B$4:$B$1000)*1,[1]OUT_SyntheticFuels!O$4:O$1000)</f>
        <v>2.21782874179377E-6</v>
      </c>
      <c r="Q2340" s="7" cm="1">
        <f t="array" ref="Q2340">SUMPRODUCT(("SUP_H2GSL"=[1]OUT_SyntheticFuels!$C$4:$C$1000)*1,("var_ncap"=[1]OUT_SyntheticFuels!$B$4:$B$1000)*1,[1]OUT_SyntheticFuels!P$4:P$1000)</f>
        <v>1.34065746645754E-5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695.75652051321254</v>
      </c>
      <c r="D3" s="3">
        <f t="shared" ref="D3:H3" si="0">SUM(D4:D7)</f>
        <v>686.39202000565024</v>
      </c>
      <c r="E3" s="3">
        <f t="shared" si="0"/>
        <v>685.4041524091981</v>
      </c>
      <c r="F3" s="3">
        <f t="shared" si="0"/>
        <v>626.53263613495778</v>
      </c>
      <c r="G3" s="3">
        <f t="shared" si="0"/>
        <v>583.31553287389204</v>
      </c>
      <c r="H3" s="3">
        <f t="shared" si="0"/>
        <v>561.26133505381495</v>
      </c>
    </row>
    <row r="4" spans="2:8" x14ac:dyDescent="0.5">
      <c r="B4" s="23" t="s">
        <v>1727</v>
      </c>
      <c r="C4" s="1">
        <f>'SPS1'!F763</f>
        <v>142.21736410208808</v>
      </c>
      <c r="D4" s="1">
        <f>'SPS1'!G763</f>
        <v>141.14608258321891</v>
      </c>
      <c r="E4" s="1">
        <f>'SPS1'!H763</f>
        <v>142.62839247645471</v>
      </c>
      <c r="F4" s="1">
        <f>'SPS1'!I763</f>
        <v>144.38376731302247</v>
      </c>
      <c r="G4" s="1">
        <f>'SPS1'!J763</f>
        <v>143.01108844678487</v>
      </c>
      <c r="H4" s="1">
        <f>'SPS1'!K763</f>
        <v>142.37955467045023</v>
      </c>
    </row>
    <row r="5" spans="2:8" x14ac:dyDescent="0.5">
      <c r="B5" s="23" t="s">
        <v>1728</v>
      </c>
      <c r="C5" s="1">
        <f>'SPS1'!F882</f>
        <v>140.10106100254205</v>
      </c>
      <c r="D5" s="1">
        <f>'SPS1'!G882</f>
        <v>139.78664555876469</v>
      </c>
      <c r="E5" s="1">
        <f>'SPS1'!H882</f>
        <v>142.94281567368418</v>
      </c>
      <c r="F5" s="1">
        <f>'SPS1'!I882</f>
        <v>133.35766613243763</v>
      </c>
      <c r="G5" s="1">
        <f>'SPS1'!J882</f>
        <v>131.01572043833403</v>
      </c>
      <c r="H5" s="1">
        <f>'SPS1'!K882</f>
        <v>129.61590796361733</v>
      </c>
    </row>
    <row r="6" spans="2:8" x14ac:dyDescent="0.5">
      <c r="B6" s="23" t="s">
        <v>1729</v>
      </c>
      <c r="C6" s="1">
        <f>'SPS1'!F972</f>
        <v>217.24761764260771</v>
      </c>
      <c r="D6" s="1">
        <f>'SPS1'!G972</f>
        <v>218.09969594537694</v>
      </c>
      <c r="E6" s="1">
        <f>'SPS1'!H972</f>
        <v>218.62227012989703</v>
      </c>
      <c r="F6" s="1">
        <f>'SPS1'!I972</f>
        <v>214.02134545514218</v>
      </c>
      <c r="G6" s="1">
        <f>'SPS1'!J972</f>
        <v>207.96059740715182</v>
      </c>
      <c r="H6" s="1">
        <f>'SPS1'!K972</f>
        <v>198.64507656724385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196.19047776597466</v>
      </c>
      <c r="D7" s="1">
        <f>'SPS1'!G1136+'SPS1'!G1315+'SPS1'!G1399+'SPS1'!G1483+'SPS1'!G1490+'SPS1'!G1497+'SPS1'!G1546+'SPS1'!G1593+'SPS1'!G1640</f>
        <v>187.35959591828973</v>
      </c>
      <c r="E7" s="1">
        <f>'SPS1'!H1136+'SPS1'!H1315+'SPS1'!H1399+'SPS1'!H1483+'SPS1'!H1490+'SPS1'!H1497+'SPS1'!H1546+'SPS1'!H1593+'SPS1'!H1640</f>
        <v>181.21067412916216</v>
      </c>
      <c r="F7" s="1">
        <f>'SPS1'!I1136+'SPS1'!I1315+'SPS1'!I1399+'SPS1'!I1483+'SPS1'!I1490+'SPS1'!I1497+'SPS1'!I1546+'SPS1'!I1593+'SPS1'!I1640</f>
        <v>134.76985723435558</v>
      </c>
      <c r="G7" s="1">
        <f>'SPS1'!J1136+'SPS1'!J1315+'SPS1'!J1399+'SPS1'!J1483+'SPS1'!J1490+'SPS1'!J1497+'SPS1'!J1546+'SPS1'!J1593+'SPS1'!J1640</f>
        <v>101.32812658162128</v>
      </c>
      <c r="H7" s="1">
        <f>'SPS1'!K1136+'SPS1'!K1315+'SPS1'!K1399+'SPS1'!K1483+'SPS1'!K1490+'SPS1'!K1497+'SPS1'!K1546+'SPS1'!K1593+'SPS1'!K1640</f>
        <v>90.620795852503576</v>
      </c>
    </row>
    <row r="8" spans="2:8" x14ac:dyDescent="0.5">
      <c r="B8" s="2" t="s">
        <v>1735</v>
      </c>
      <c r="C8" s="3">
        <f>SUM(C9:C12)</f>
        <v>509.55126220711946</v>
      </c>
      <c r="D8" s="3">
        <f t="shared" ref="D8:H8" si="1">SUM(D9:D12)</f>
        <v>498.8789694929161</v>
      </c>
      <c r="E8" s="3">
        <f t="shared" si="1"/>
        <v>506.37363726733111</v>
      </c>
      <c r="F8" s="3">
        <f t="shared" si="1"/>
        <v>542.95833657710659</v>
      </c>
      <c r="G8" s="3">
        <f t="shared" si="1"/>
        <v>547.50145396872836</v>
      </c>
      <c r="H8" s="3">
        <f t="shared" si="1"/>
        <v>469.35878863778458</v>
      </c>
    </row>
    <row r="9" spans="2:8" x14ac:dyDescent="0.5">
      <c r="B9" s="23" t="s">
        <v>1732</v>
      </c>
      <c r="C9" s="1">
        <f>'SPS1'!F291+'SPS1'!F409</f>
        <v>493.27814980737037</v>
      </c>
      <c r="D9" s="1">
        <f>'SPS1'!G291+'SPS1'!G409</f>
        <v>476.1473287547617</v>
      </c>
      <c r="E9" s="1">
        <f>'SPS1'!H291+'SPS1'!H409</f>
        <v>481.37468389461861</v>
      </c>
      <c r="F9" s="1">
        <f>'SPS1'!I291+'SPS1'!I409</f>
        <v>518.47472955348985</v>
      </c>
      <c r="G9" s="1">
        <f>'SPS1'!J291+'SPS1'!J409</f>
        <v>508.90130389827772</v>
      </c>
      <c r="H9" s="1">
        <f>'SPS1'!K291+'SPS1'!K409</f>
        <v>431.68872784408114</v>
      </c>
    </row>
    <row r="10" spans="2:8" x14ac:dyDescent="0.5">
      <c r="B10" s="23" t="s">
        <v>1733</v>
      </c>
      <c r="C10" s="1">
        <f>'SPS1'!F590+'SPS1'!F604+'SPS1'!F644</f>
        <v>16.268169693915944</v>
      </c>
      <c r="D10" s="1">
        <f>'SPS1'!G590+'SPS1'!G604+'SPS1'!G644</f>
        <v>22.724727831681793</v>
      </c>
      <c r="E10" s="1">
        <f>'SPS1'!H590+'SPS1'!H604+'SPS1'!H644</f>
        <v>24.992164056766377</v>
      </c>
      <c r="F10" s="1">
        <f>'SPS1'!I590+'SPS1'!I604+'SPS1'!I644</f>
        <v>24.441890884321733</v>
      </c>
      <c r="G10" s="1">
        <f>'SPS1'!J590+'SPS1'!J604+'SPS1'!J644</f>
        <v>24.421429306300556</v>
      </c>
      <c r="H10" s="1">
        <f>'SPS1'!K590+'SPS1'!K604+'SPS1'!K644</f>
        <v>23.903534430564942</v>
      </c>
    </row>
    <row r="11" spans="2:8" x14ac:dyDescent="0.5">
      <c r="B11" s="23" t="s">
        <v>1731</v>
      </c>
      <c r="C11" s="1">
        <f>'SPS1'!F679</f>
        <v>4.9427058331588504E-3</v>
      </c>
      <c r="D11" s="1">
        <f>'SPS1'!G679</f>
        <v>6.9129064726264665E-3</v>
      </c>
      <c r="E11" s="1">
        <f>'SPS1'!H679</f>
        <v>6.7893159460676571E-3</v>
      </c>
      <c r="F11" s="1">
        <f>'SPS1'!I679</f>
        <v>4.171613929501429E-2</v>
      </c>
      <c r="G11" s="1">
        <f>'SPS1'!J679</f>
        <v>14.178720764150063</v>
      </c>
      <c r="H11" s="1">
        <f>'SPS1'!K679</f>
        <v>13.766510463009205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1.590012931321875E-5</v>
      </c>
    </row>
    <row r="13" spans="2:8" x14ac:dyDescent="0.5">
      <c r="B13" s="2" t="s">
        <v>1736</v>
      </c>
      <c r="C13" s="3">
        <f>'SPS1'!F2+'SPS1'!F20-'SPS1'!F57</f>
        <v>962.41549498429595</v>
      </c>
      <c r="D13" s="3">
        <f>'SPS1'!G2+'SPS1'!G20-'SPS1'!G57</f>
        <v>960.65854422972257</v>
      </c>
      <c r="E13" s="3">
        <f>'SPS1'!H2+'SPS1'!H20-'SPS1'!H57</f>
        <v>924.72645157349245</v>
      </c>
      <c r="F13" s="3">
        <f>'SPS1'!I2+'SPS1'!I20-'SPS1'!I57</f>
        <v>878.73350775177357</v>
      </c>
      <c r="G13" s="3">
        <f>'SPS1'!J2+'SPS1'!J20-'SPS1'!J57</f>
        <v>828.56548441067423</v>
      </c>
      <c r="H13" s="3">
        <f>'SPS1'!K2+'SPS1'!K20-'SPS1'!K57</f>
        <v>764.98109082027395</v>
      </c>
    </row>
    <row r="14" spans="2:8" x14ac:dyDescent="0.5">
      <c r="B14" s="23" t="s">
        <v>1737</v>
      </c>
      <c r="C14" s="1">
        <f>'SPS1'!F2</f>
        <v>300.18595638338644</v>
      </c>
      <c r="D14" s="1">
        <f>'SPS1'!G2</f>
        <v>293.91254661177055</v>
      </c>
      <c r="E14" s="1">
        <f>'SPS1'!H2</f>
        <v>331.23329772669717</v>
      </c>
      <c r="F14" s="1">
        <f>'SPS1'!I2</f>
        <v>377.94932403030475</v>
      </c>
      <c r="G14" s="1">
        <f>'SPS1'!J2</f>
        <v>417.18351815194535</v>
      </c>
      <c r="H14" s="1">
        <f>'SPS1'!K2</f>
        <v>430.45825526223359</v>
      </c>
    </row>
    <row r="15" spans="2:8" x14ac:dyDescent="0.5">
      <c r="B15" s="23" t="s">
        <v>19</v>
      </c>
      <c r="C15" s="1">
        <f>'SPS1'!F20</f>
        <v>779.39954100576222</v>
      </c>
      <c r="D15" s="1">
        <f>'SPS1'!G20</f>
        <v>702.42258442441243</v>
      </c>
      <c r="E15" s="1">
        <f>'SPS1'!H20</f>
        <v>657.92374652543583</v>
      </c>
      <c r="F15" s="1">
        <f>'SPS1'!I20</f>
        <v>570.43995863635746</v>
      </c>
      <c r="G15" s="1">
        <f>'SPS1'!J20</f>
        <v>458.95915965939656</v>
      </c>
      <c r="H15" s="1">
        <f>'SPS1'!K20</f>
        <v>365.02341468666282</v>
      </c>
    </row>
    <row r="16" spans="2:8" x14ac:dyDescent="0.5">
      <c r="B16" s="23" t="s">
        <v>24</v>
      </c>
      <c r="C16" s="1">
        <f>'SPS1'!F57</f>
        <v>117.17000240485271</v>
      </c>
      <c r="D16" s="1">
        <f>'SPS1'!G57</f>
        <v>35.676586806460342</v>
      </c>
      <c r="E16" s="1">
        <f>'SPS1'!H57</f>
        <v>64.430592678640579</v>
      </c>
      <c r="F16" s="1">
        <f>'SPS1'!I57</f>
        <v>69.655774914888596</v>
      </c>
      <c r="G16" s="1">
        <f>'SPS1'!J57</f>
        <v>47.577193400667639</v>
      </c>
      <c r="H16" s="1">
        <f>'SPS1'!K57</f>
        <v>30.500579128622476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2026-03-24T10:28:40Z</dcterms:modified>
</cp:coreProperties>
</file>